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 codeName="ThisWorkbook"/>
  <xr:revisionPtr revIDLastSave="0" documentId="13_ncr:1_{34C95CE5-FA6F-4652-96C5-034F2E619979}" xr6:coauthVersionLast="47" xr6:coauthVersionMax="47" xr10:uidLastSave="{00000000-0000-0000-0000-000000000000}"/>
  <bookViews>
    <workbookView xWindow="-120" yWindow="-120" windowWidth="29040" windowHeight="15840" tabRatio="927" activeTab="6" xr2:uid="{C66580FD-2021-4930-AC40-AA85332E3B07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21" r:id="rId5"/>
    <sheet name="Public Lighting" sheetId="9" r:id="rId6"/>
    <sheet name="Metering" sheetId="10" r:id="rId7"/>
    <sheet name="Lookup Tables" sheetId="7" r:id="rId8"/>
    <sheet name="Model update log" sheetId="12" r:id="rId9"/>
  </sheets>
  <definedNames>
    <definedName name="_xlnm._FilterDatabase" localSheetId="3" hidden="1">'Ancillary Network Services'!$B$7:$C$17</definedName>
    <definedName name="_xlnm._FilterDatabase" localSheetId="2" hidden="1">'General Inputs'!$F$7:$F$15</definedName>
    <definedName name="_xlnm._FilterDatabase" localSheetId="1" hidden="1">'Output Report'!$F$7:$F$13</definedName>
    <definedName name="_xlnm._FilterDatabase" localSheetId="5" hidden="1">'Public Lighting'!$B$7:$C$48</definedName>
    <definedName name="anscount" hidden="1">1</definedName>
    <definedName name="cents">'Lookup Tables'!$G$9</definedName>
    <definedName name="currentyear" localSheetId="4">'General Inputs'!$F$11</definedName>
    <definedName name="currentyear">'General Inputs'!$F$11</definedName>
    <definedName name="day">'Lookup Tables'!$G$23</definedName>
    <definedName name="DNSP" localSheetId="4">'General Inputs'!$F$8</definedName>
    <definedName name="DNSP">'General Inputs'!$F$8</definedName>
    <definedName name="dollars">'Lookup Tables'!$G$10</definedName>
    <definedName name="Forecastinflation" localSheetId="4">'General Inputs'!$F$16</definedName>
    <definedName name="Forecastinflation">'General Inputs'!$F$16</definedName>
    <definedName name="forecastyear" localSheetId="4">'General Inputs'!$F$10</definedName>
    <definedName name="forecastyear">'General Inputs'!$F$10</definedName>
    <definedName name="millions">'Lookup Tables'!$G$12</definedName>
    <definedName name="month">'Lookup Tables'!$G$24</definedName>
    <definedName name="RCP_firstyear" localSheetId="4">'General Inputs'!$F$12</definedName>
    <definedName name="RCP_firstyear">'General Inputs'!$F$12</definedName>
    <definedName name="RCP_fourthyear" localSheetId="4">'Lookup Tables'!$G$95</definedName>
    <definedName name="RCP_fourthyear">'Lookup Tables'!$G$95</definedName>
    <definedName name="RCP_lastyear" localSheetId="4">'General Inputs'!$F$13</definedName>
    <definedName name="RCP_lastyear">'General Inputs'!$F$13</definedName>
    <definedName name="RCP_secondyear" localSheetId="4">'Lookup Tables'!$G$93</definedName>
    <definedName name="RCP_secondyear">'Lookup Tables'!$G$93</definedName>
    <definedName name="RCP_thirdyear" localSheetId="4">'Lookup Tables'!$G$94</definedName>
    <definedName name="RCP_thirdyear">'Lookup Tables'!$G$94</definedName>
    <definedName name="thousands">'Lookup Tables'!$G$11</definedName>
    <definedName name="year">'Lookup Tables'!$G$27</definedName>
    <definedName name="yearending" localSheetId="4">'General Inputs'!$F$9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X5" i="21"/>
  <c r="W5" i="21"/>
  <c r="V5" i="21"/>
  <c r="U5" i="21"/>
  <c r="T5" i="21"/>
  <c r="O5" i="21"/>
  <c r="P5" i="21"/>
  <c r="Q5" i="21"/>
  <c r="R5" i="21"/>
  <c r="N5" i="21"/>
  <c r="L5" i="21"/>
  <c r="J5" i="21"/>
  <c r="H5" i="21"/>
  <c r="F5" i="21"/>
  <c r="B2" i="21"/>
  <c r="B1" i="21"/>
  <c r="U28" i="21"/>
  <c r="V28" i="21" s="1"/>
  <c r="W28" i="21" s="1"/>
  <c r="X28" i="21" s="1"/>
  <c r="U29" i="21"/>
  <c r="V29" i="21" s="1"/>
  <c r="W29" i="21" s="1"/>
  <c r="X29" i="21" s="1"/>
  <c r="U30" i="21"/>
  <c r="V30" i="21" s="1"/>
  <c r="W30" i="21" s="1"/>
  <c r="X30" i="21" s="1"/>
  <c r="U31" i="21"/>
  <c r="V31" i="21" s="1"/>
  <c r="W31" i="21" s="1"/>
  <c r="X31" i="21" s="1"/>
  <c r="U32" i="21"/>
  <c r="V32" i="21" s="1"/>
  <c r="W32" i="21" s="1"/>
  <c r="X32" i="21" s="1"/>
  <c r="U33" i="21"/>
  <c r="V33" i="21" s="1"/>
  <c r="W33" i="21" s="1"/>
  <c r="X33" i="21" s="1"/>
  <c r="U34" i="21"/>
  <c r="V34" i="21" s="1"/>
  <c r="W34" i="21" s="1"/>
  <c r="X34" i="21" s="1"/>
  <c r="U35" i="21"/>
  <c r="V35" i="21" s="1"/>
  <c r="W35" i="21" s="1"/>
  <c r="X35" i="21" s="1"/>
  <c r="U36" i="21"/>
  <c r="V36" i="21" s="1"/>
  <c r="W36" i="21" s="1"/>
  <c r="X36" i="21" s="1"/>
  <c r="U37" i="21"/>
  <c r="V37" i="21" s="1"/>
  <c r="W37" i="21" s="1"/>
  <c r="X37" i="21" s="1"/>
  <c r="U38" i="21"/>
  <c r="V38" i="21" s="1"/>
  <c r="W38" i="21" s="1"/>
  <c r="X38" i="21" s="1"/>
  <c r="U39" i="21"/>
  <c r="V39" i="21" s="1"/>
  <c r="W39" i="21" s="1"/>
  <c r="X39" i="21" s="1"/>
  <c r="U40" i="21"/>
  <c r="V40" i="21" s="1"/>
  <c r="W40" i="21" s="1"/>
  <c r="X40" i="21" s="1"/>
  <c r="U41" i="21"/>
  <c r="V41" i="21" s="1"/>
  <c r="W41" i="21" s="1"/>
  <c r="X41" i="21" s="1"/>
  <c r="U42" i="21"/>
  <c r="V42" i="21" s="1"/>
  <c r="W42" i="21" s="1"/>
  <c r="X42" i="21" s="1"/>
  <c r="U43" i="21"/>
  <c r="V43" i="21" s="1"/>
  <c r="W43" i="21" s="1"/>
  <c r="X43" i="21" s="1"/>
  <c r="U44" i="21"/>
  <c r="V44" i="21" s="1"/>
  <c r="W44" i="21" s="1"/>
  <c r="X44" i="21" s="1"/>
  <c r="U45" i="21"/>
  <c r="V45" i="21" s="1"/>
  <c r="W45" i="21" s="1"/>
  <c r="X45" i="21" s="1"/>
  <c r="U46" i="21"/>
  <c r="V46" i="21" s="1"/>
  <c r="W46" i="21" s="1"/>
  <c r="X46" i="21" s="1"/>
  <c r="U47" i="21"/>
  <c r="V47" i="21" s="1"/>
  <c r="W47" i="21" s="1"/>
  <c r="X47" i="21" s="1"/>
  <c r="U48" i="21"/>
  <c r="V48" i="21" s="1"/>
  <c r="W48" i="21" s="1"/>
  <c r="X48" i="21" s="1"/>
  <c r="U49" i="21"/>
  <c r="V49" i="21" s="1"/>
  <c r="W49" i="21" s="1"/>
  <c r="X49" i="21" s="1"/>
  <c r="U27" i="21"/>
  <c r="V27" i="21" s="1"/>
  <c r="W27" i="21" s="1"/>
  <c r="X27" i="21" s="1"/>
  <c r="V26" i="21"/>
  <c r="W26" i="21" s="1"/>
  <c r="X26" i="21" s="1"/>
  <c r="U26" i="21"/>
  <c r="V25" i="21"/>
  <c r="W25" i="21" s="1"/>
  <c r="X25" i="21" s="1"/>
  <c r="U25" i="21"/>
  <c r="U24" i="21"/>
  <c r="V24" i="21" s="1"/>
  <c r="W24" i="21" s="1"/>
  <c r="X24" i="21" s="1"/>
  <c r="V23" i="21"/>
  <c r="W23" i="21" s="1"/>
  <c r="X23" i="21" s="1"/>
  <c r="U23" i="21"/>
  <c r="V22" i="21"/>
  <c r="W22" i="21" s="1"/>
  <c r="X22" i="21" s="1"/>
  <c r="U22" i="21"/>
  <c r="U21" i="21"/>
  <c r="V21" i="21" s="1"/>
  <c r="W21" i="21" s="1"/>
  <c r="X21" i="21" s="1"/>
  <c r="V20" i="21"/>
  <c r="W20" i="21" s="1"/>
  <c r="X20" i="21" s="1"/>
  <c r="U20" i="21"/>
  <c r="V19" i="21"/>
  <c r="W19" i="21" s="1"/>
  <c r="X19" i="21" s="1"/>
  <c r="U19" i="21"/>
  <c r="U18" i="21"/>
  <c r="V18" i="21" s="1"/>
  <c r="W18" i="21" s="1"/>
  <c r="X18" i="21" s="1"/>
  <c r="V17" i="21"/>
  <c r="W17" i="21" s="1"/>
  <c r="X17" i="21" s="1"/>
  <c r="U17" i="21"/>
  <c r="V16" i="21"/>
  <c r="W16" i="21" s="1"/>
  <c r="X16" i="21" s="1"/>
  <c r="U16" i="21"/>
  <c r="U15" i="21"/>
  <c r="V15" i="21" s="1"/>
  <c r="W15" i="21" s="1"/>
  <c r="X15" i="21" s="1"/>
  <c r="V14" i="21"/>
  <c r="W14" i="21" s="1"/>
  <c r="X14" i="21" s="1"/>
  <c r="U14" i="21"/>
  <c r="V13" i="21"/>
  <c r="W13" i="21" s="1"/>
  <c r="X13" i="21" s="1"/>
  <c r="U13" i="21"/>
  <c r="U12" i="21"/>
  <c r="V12" i="21" s="1"/>
  <c r="W12" i="21" s="1"/>
  <c r="X12" i="21" s="1"/>
  <c r="V11" i="21"/>
  <c r="W11" i="21" s="1"/>
  <c r="X11" i="21" s="1"/>
  <c r="U11" i="21"/>
  <c r="V10" i="21"/>
  <c r="W10" i="21" s="1"/>
  <c r="X10" i="21" s="1"/>
  <c r="U10" i="21"/>
  <c r="U9" i="21"/>
  <c r="V9" i="21" s="1"/>
  <c r="W9" i="21" s="1"/>
  <c r="X9" i="21" s="1"/>
  <c r="V7" i="21"/>
  <c r="W7" i="21" s="1"/>
  <c r="X7" i="21" s="1"/>
  <c r="U7" i="21"/>
  <c r="V8" i="21"/>
  <c r="W8" i="21" s="1"/>
  <c r="X8" i="21" s="1"/>
  <c r="U8" i="21"/>
  <c r="O7" i="10" l="1"/>
  <c r="O8" i="10"/>
  <c r="O9" i="10"/>
  <c r="O10" i="10"/>
  <c r="O11" i="10"/>
  <c r="O12" i="10"/>
  <c r="O13" i="10"/>
  <c r="AC32" i="5"/>
  <c r="AB32" i="5"/>
  <c r="AA32" i="5"/>
  <c r="Z32" i="5"/>
  <c r="U32" i="5"/>
  <c r="V32" i="5" s="1"/>
  <c r="N32" i="5"/>
  <c r="AC31" i="5"/>
  <c r="AB31" i="5"/>
  <c r="AA31" i="5"/>
  <c r="Z31" i="5"/>
  <c r="U31" i="5"/>
  <c r="O31" i="5" s="1"/>
  <c r="N31" i="5"/>
  <c r="AC26" i="5"/>
  <c r="AB26" i="5"/>
  <c r="AA26" i="5"/>
  <c r="Z26" i="5"/>
  <c r="U26" i="5" s="1"/>
  <c r="N26" i="5"/>
  <c r="AC25" i="5"/>
  <c r="AB25" i="5"/>
  <c r="AA25" i="5"/>
  <c r="Z25" i="5"/>
  <c r="U25" i="5"/>
  <c r="O25" i="5" s="1"/>
  <c r="N25" i="5"/>
  <c r="W32" i="5" l="1"/>
  <c r="P32" i="5"/>
  <c r="O32" i="5"/>
  <c r="V31" i="5"/>
  <c r="V26" i="5"/>
  <c r="O26" i="5"/>
  <c r="V25" i="5"/>
  <c r="E11" i="13" a="1"/>
  <c r="E11" i="13" s="1"/>
  <c r="X32" i="5" l="1"/>
  <c r="R32" i="5" s="1"/>
  <c r="Q32" i="5"/>
  <c r="W31" i="5"/>
  <c r="P31" i="5"/>
  <c r="W25" i="5"/>
  <c r="P25" i="5"/>
  <c r="W26" i="5"/>
  <c r="P26" i="5"/>
  <c r="X31" i="5" l="1"/>
  <c r="R31" i="5" s="1"/>
  <c r="Q31" i="5"/>
  <c r="X26" i="5"/>
  <c r="R26" i="5" s="1"/>
  <c r="Q26" i="5"/>
  <c r="X25" i="5"/>
  <c r="R25" i="5" s="1"/>
  <c r="Q25" i="5"/>
  <c r="AA49" i="21" a="1"/>
  <c r="AA49" i="21" s="1"/>
  <c r="O49" i="21"/>
  <c r="N49" i="21"/>
  <c r="L49" i="21"/>
  <c r="AA48" i="21" a="1"/>
  <c r="AA48" i="21" s="1"/>
  <c r="O48" i="21"/>
  <c r="N48" i="21"/>
  <c r="L48" i="21"/>
  <c r="AA47" i="21" a="1"/>
  <c r="AA47" i="21" s="1"/>
  <c r="N47" i="21"/>
  <c r="L47" i="21"/>
  <c r="AA46" i="21" a="1"/>
  <c r="AA46" i="21" s="1"/>
  <c r="O46" i="21"/>
  <c r="N46" i="21"/>
  <c r="L46" i="21"/>
  <c r="AA45" i="21" a="1"/>
  <c r="AA45" i="21" s="1"/>
  <c r="O45" i="21"/>
  <c r="N45" i="21"/>
  <c r="L45" i="21"/>
  <c r="AA44" i="21" a="1"/>
  <c r="AA44" i="21" s="1"/>
  <c r="O44" i="21"/>
  <c r="N44" i="21"/>
  <c r="L44" i="21"/>
  <c r="AA43" i="21" a="1"/>
  <c r="AA43" i="21" s="1"/>
  <c r="O43" i="21"/>
  <c r="N43" i="21"/>
  <c r="L43" i="21"/>
  <c r="AA42" i="21" a="1"/>
  <c r="AA42" i="21" s="1"/>
  <c r="N42" i="21"/>
  <c r="L42" i="21"/>
  <c r="AA41" i="21" a="1"/>
  <c r="AA41" i="21" s="1"/>
  <c r="N41" i="21"/>
  <c r="L41" i="21"/>
  <c r="AA40" i="21" a="1"/>
  <c r="AA40" i="21" s="1"/>
  <c r="O40" i="21"/>
  <c r="N40" i="21"/>
  <c r="L40" i="21"/>
  <c r="AA39" i="21" a="1"/>
  <c r="AA39" i="21" s="1"/>
  <c r="P39" i="21"/>
  <c r="N39" i="21"/>
  <c r="L39" i="21"/>
  <c r="AA38" i="21" a="1"/>
  <c r="AA38" i="21" s="1"/>
  <c r="N38" i="21"/>
  <c r="L38" i="21"/>
  <c r="AA37" i="21" a="1"/>
  <c r="AA37" i="21" s="1"/>
  <c r="O37" i="21"/>
  <c r="N37" i="21"/>
  <c r="L37" i="21"/>
  <c r="AA36" i="21" a="1"/>
  <c r="AA36" i="21" s="1"/>
  <c r="N36" i="21"/>
  <c r="L36" i="21"/>
  <c r="AA35" i="21" a="1"/>
  <c r="AA35" i="21" s="1"/>
  <c r="N35" i="21"/>
  <c r="L35" i="21"/>
  <c r="AA34" i="21" a="1"/>
  <c r="AA34" i="21" s="1"/>
  <c r="O34" i="21"/>
  <c r="N34" i="21"/>
  <c r="L34" i="21"/>
  <c r="AA33" i="21" a="1"/>
  <c r="AA33" i="21" s="1"/>
  <c r="N33" i="21"/>
  <c r="L33" i="21"/>
  <c r="AA32" i="21" a="1"/>
  <c r="AA32" i="21" s="1"/>
  <c r="N32" i="21"/>
  <c r="L32" i="21"/>
  <c r="AA31" i="21" a="1"/>
  <c r="AA31" i="21" s="1"/>
  <c r="O31" i="21"/>
  <c r="N31" i="21"/>
  <c r="L31" i="21"/>
  <c r="AA30" i="21" a="1"/>
  <c r="AA30" i="21" s="1"/>
  <c r="N30" i="21"/>
  <c r="L30" i="21"/>
  <c r="AA29" i="21" a="1"/>
  <c r="AA29" i="21" s="1"/>
  <c r="N29" i="21"/>
  <c r="L29" i="21"/>
  <c r="AA28" i="21" a="1"/>
  <c r="AA28" i="21" s="1"/>
  <c r="O28" i="21"/>
  <c r="N28" i="21"/>
  <c r="L28" i="21"/>
  <c r="AA27" i="21" a="1"/>
  <c r="AA27" i="21" s="1"/>
  <c r="N27" i="21"/>
  <c r="L27" i="21"/>
  <c r="AA26" i="21" a="1"/>
  <c r="AA26" i="21" s="1"/>
  <c r="N26" i="21"/>
  <c r="AA25" i="21" a="1"/>
  <c r="AA25" i="21" s="1"/>
  <c r="O25" i="21"/>
  <c r="N25" i="21"/>
  <c r="AA24" i="21" a="1"/>
  <c r="AA24" i="21" s="1"/>
  <c r="O24" i="21"/>
  <c r="N24" i="21"/>
  <c r="AA23" i="21" a="1"/>
  <c r="AA23" i="21" s="1"/>
  <c r="N23" i="21"/>
  <c r="AA22" i="21" a="1"/>
  <c r="AA22" i="21" s="1"/>
  <c r="O22" i="21"/>
  <c r="N22" i="21"/>
  <c r="AA21" i="21" a="1"/>
  <c r="AA21" i="21" s="1"/>
  <c r="N21" i="21"/>
  <c r="AA20" i="21" a="1"/>
  <c r="AA20" i="21" s="1"/>
  <c r="N20" i="21"/>
  <c r="AA19" i="21" a="1"/>
  <c r="AA19" i="21" s="1"/>
  <c r="O19" i="21"/>
  <c r="N19" i="21"/>
  <c r="AA18" i="21" a="1"/>
  <c r="AA18" i="21" s="1"/>
  <c r="O18" i="21"/>
  <c r="N18" i="21"/>
  <c r="AA17" i="21" a="1"/>
  <c r="AA17" i="21" s="1"/>
  <c r="N17" i="21"/>
  <c r="AA16" i="21" a="1"/>
  <c r="AA16" i="21" s="1"/>
  <c r="O16" i="21"/>
  <c r="N16" i="21"/>
  <c r="AA15" i="21" a="1"/>
  <c r="AA15" i="21" s="1"/>
  <c r="P15" i="21"/>
  <c r="N15" i="21"/>
  <c r="AA14" i="21" a="1"/>
  <c r="AA14" i="21" s="1"/>
  <c r="N14" i="21"/>
  <c r="L14" i="21"/>
  <c r="AA13" i="21" a="1"/>
  <c r="AA13" i="21" s="1"/>
  <c r="O13" i="21"/>
  <c r="N13" i="21"/>
  <c r="AA12" i="21" a="1"/>
  <c r="AA12" i="21" s="1"/>
  <c r="N12" i="21"/>
  <c r="AA11" i="21" a="1"/>
  <c r="AA11" i="21" s="1"/>
  <c r="N11" i="21"/>
  <c r="AA10" i="21" a="1"/>
  <c r="AA10" i="21" s="1"/>
  <c r="O10" i="21"/>
  <c r="N10" i="21"/>
  <c r="AA9" i="21" a="1"/>
  <c r="AA9" i="21" s="1"/>
  <c r="N9" i="21"/>
  <c r="AA8" i="21" a="1"/>
  <c r="AA8" i="21" s="1"/>
  <c r="O8" i="21"/>
  <c r="N8" i="21"/>
  <c r="AA7" i="21" a="1"/>
  <c r="AA7" i="21" s="1"/>
  <c r="N7" i="21"/>
  <c r="J49" i="21"/>
  <c r="H49" i="21"/>
  <c r="AC55" i="5"/>
  <c r="AB55" i="5"/>
  <c r="AA55" i="5"/>
  <c r="Z55" i="5"/>
  <c r="N8" i="5"/>
  <c r="AA3" i="21" l="1"/>
  <c r="E21" i="13" s="1"/>
  <c r="O15" i="21"/>
  <c r="O9" i="21"/>
  <c r="O14" i="21"/>
  <c r="O27" i="21"/>
  <c r="Q13" i="21"/>
  <c r="Q15" i="21"/>
  <c r="O38" i="21"/>
  <c r="R18" i="21"/>
  <c r="O26" i="21"/>
  <c r="Q26" i="21"/>
  <c r="P26" i="21"/>
  <c r="O36" i="21"/>
  <c r="R24" i="21"/>
  <c r="Q19" i="21"/>
  <c r="P14" i="21"/>
  <c r="R8" i="21"/>
  <c r="O17" i="21"/>
  <c r="O20" i="21"/>
  <c r="O32" i="21"/>
  <c r="P27" i="21"/>
  <c r="Q27" i="21"/>
  <c r="P9" i="21"/>
  <c r="Q9" i="21"/>
  <c r="R20" i="21"/>
  <c r="P20" i="21"/>
  <c r="P21" i="21"/>
  <c r="Q21" i="21"/>
  <c r="O11" i="21"/>
  <c r="O21" i="21"/>
  <c r="O41" i="21"/>
  <c r="O39" i="21"/>
  <c r="O12" i="21"/>
  <c r="O29" i="21"/>
  <c r="Q25" i="21"/>
  <c r="O23" i="21"/>
  <c r="O33" i="21"/>
  <c r="Q39" i="21"/>
  <c r="O35" i="21"/>
  <c r="O42" i="21"/>
  <c r="P33" i="21"/>
  <c r="Q33" i="21"/>
  <c r="R38" i="21"/>
  <c r="P38" i="21"/>
  <c r="R32" i="21"/>
  <c r="P32" i="21"/>
  <c r="Q31" i="21"/>
  <c r="R37" i="21"/>
  <c r="O30" i="21"/>
  <c r="R43" i="21"/>
  <c r="O47" i="21"/>
  <c r="Q49" i="21"/>
  <c r="R36" i="21"/>
  <c r="Q36" i="21"/>
  <c r="R42" i="21"/>
  <c r="Q42" i="21"/>
  <c r="P35" i="21"/>
  <c r="R14" i="21"/>
  <c r="Q14" i="21"/>
  <c r="P7" i="21"/>
  <c r="P29" i="21"/>
  <c r="P23" i="21"/>
  <c r="R12" i="21"/>
  <c r="Q12" i="21"/>
  <c r="P41" i="21"/>
  <c r="P17" i="21"/>
  <c r="P47" i="21"/>
  <c r="R30" i="21"/>
  <c r="Q30" i="21"/>
  <c r="P11" i="21"/>
  <c r="H14" i="21"/>
  <c r="H38" i="21"/>
  <c r="J8" i="21"/>
  <c r="O7" i="21"/>
  <c r="H9" i="21"/>
  <c r="H15" i="21"/>
  <c r="H21" i="21"/>
  <c r="H27" i="21"/>
  <c r="H33" i="21"/>
  <c r="H39" i="21"/>
  <c r="H45" i="21"/>
  <c r="H26" i="21"/>
  <c r="H44" i="21"/>
  <c r="P12" i="21"/>
  <c r="J14" i="21"/>
  <c r="J20" i="21"/>
  <c r="J26" i="21"/>
  <c r="P30" i="21"/>
  <c r="J32" i="21"/>
  <c r="P36" i="21"/>
  <c r="J38" i="21"/>
  <c r="P42" i="21"/>
  <c r="J44" i="21"/>
  <c r="J9" i="21"/>
  <c r="J15" i="21"/>
  <c r="J21" i="21"/>
  <c r="J27" i="21"/>
  <c r="J33" i="21"/>
  <c r="J39" i="21"/>
  <c r="J45" i="21"/>
  <c r="H32" i="21"/>
  <c r="H10" i="21"/>
  <c r="H16" i="21"/>
  <c r="H22" i="21"/>
  <c r="H28" i="21"/>
  <c r="H34" i="21"/>
  <c r="H40" i="21"/>
  <c r="H46" i="21"/>
  <c r="H20" i="21"/>
  <c r="J10" i="21"/>
  <c r="J16" i="21"/>
  <c r="J22" i="21"/>
  <c r="J28" i="21"/>
  <c r="J34" i="21"/>
  <c r="J40" i="21"/>
  <c r="J46" i="21"/>
  <c r="H11" i="21"/>
  <c r="H17" i="21"/>
  <c r="H23" i="21"/>
  <c r="H29" i="21"/>
  <c r="H35" i="21"/>
  <c r="H41" i="21"/>
  <c r="H47" i="21"/>
  <c r="J11" i="21"/>
  <c r="J17" i="21"/>
  <c r="J23" i="21"/>
  <c r="J29" i="21"/>
  <c r="J35" i="21"/>
  <c r="J41" i="21"/>
  <c r="J47" i="21"/>
  <c r="H8" i="21"/>
  <c r="H12" i="21"/>
  <c r="H18" i="21"/>
  <c r="H24" i="21"/>
  <c r="H30" i="21"/>
  <c r="H36" i="21"/>
  <c r="H42" i="21"/>
  <c r="H48" i="21"/>
  <c r="J12" i="21"/>
  <c r="J18" i="21"/>
  <c r="J24" i="21"/>
  <c r="J30" i="21"/>
  <c r="J36" i="21"/>
  <c r="J42" i="21"/>
  <c r="J48" i="21"/>
  <c r="H7" i="21"/>
  <c r="H13" i="21"/>
  <c r="H19" i="21"/>
  <c r="H25" i="21"/>
  <c r="H31" i="21"/>
  <c r="H37" i="21"/>
  <c r="H43" i="21"/>
  <c r="J7" i="21"/>
  <c r="J13" i="21"/>
  <c r="J19" i="21"/>
  <c r="J25" i="21"/>
  <c r="J31" i="21"/>
  <c r="J37" i="21"/>
  <c r="J43" i="21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P13" i="21" l="1"/>
  <c r="R19" i="21"/>
  <c r="P19" i="21"/>
  <c r="L19" i="21"/>
  <c r="R15" i="21"/>
  <c r="Q24" i="21"/>
  <c r="R13" i="21"/>
  <c r="Q18" i="21"/>
  <c r="L13" i="21"/>
  <c r="P37" i="21"/>
  <c r="Q37" i="21"/>
  <c r="R26" i="21"/>
  <c r="R25" i="21"/>
  <c r="P25" i="21"/>
  <c r="Q20" i="21"/>
  <c r="P18" i="21"/>
  <c r="P31" i="21"/>
  <c r="R9" i="21"/>
  <c r="R27" i="21"/>
  <c r="R21" i="21"/>
  <c r="Q8" i="21"/>
  <c r="L7" i="21"/>
  <c r="L18" i="21"/>
  <c r="R39" i="21"/>
  <c r="L23" i="21"/>
  <c r="P8" i="21"/>
  <c r="L24" i="21"/>
  <c r="P24" i="21"/>
  <c r="L20" i="21"/>
  <c r="L15" i="21"/>
  <c r="L12" i="21"/>
  <c r="R33" i="21"/>
  <c r="L26" i="21"/>
  <c r="Q32" i="21"/>
  <c r="R31" i="21"/>
  <c r="R49" i="21"/>
  <c r="P44" i="21"/>
  <c r="Q43" i="21"/>
  <c r="P48" i="21"/>
  <c r="P49" i="21"/>
  <c r="Q38" i="21"/>
  <c r="P45" i="21"/>
  <c r="P43" i="21"/>
  <c r="Q17" i="21"/>
  <c r="R17" i="21"/>
  <c r="R7" i="21"/>
  <c r="Q7" i="21"/>
  <c r="L17" i="21"/>
  <c r="P40" i="21"/>
  <c r="L21" i="21"/>
  <c r="R47" i="21"/>
  <c r="Q47" i="21"/>
  <c r="R11" i="21"/>
  <c r="Q11" i="21"/>
  <c r="P28" i="21"/>
  <c r="R41" i="21"/>
  <c r="Q41" i="21"/>
  <c r="L8" i="21"/>
  <c r="P22" i="21"/>
  <c r="L11" i="21"/>
  <c r="L22" i="21"/>
  <c r="P16" i="21"/>
  <c r="L9" i="21"/>
  <c r="R23" i="21"/>
  <c r="Q23" i="21"/>
  <c r="R35" i="21"/>
  <c r="Q35" i="21"/>
  <c r="L16" i="21"/>
  <c r="L10" i="21"/>
  <c r="P34" i="21"/>
  <c r="R29" i="21"/>
  <c r="Q29" i="21"/>
  <c r="P46" i="21"/>
  <c r="L25" i="21"/>
  <c r="P10" i="21"/>
  <c r="Q45" i="21" l="1"/>
  <c r="R45" i="21"/>
  <c r="R44" i="21"/>
  <c r="Q44" i="21"/>
  <c r="R48" i="21"/>
  <c r="Q48" i="21"/>
  <c r="Q28" i="21"/>
  <c r="R28" i="21"/>
  <c r="Q46" i="21"/>
  <c r="R46" i="21"/>
  <c r="Q16" i="21"/>
  <c r="R16" i="21"/>
  <c r="Q34" i="21"/>
  <c r="R34" i="21"/>
  <c r="Q22" i="21"/>
  <c r="R22" i="21"/>
  <c r="Q40" i="21"/>
  <c r="R40" i="21"/>
  <c r="Q10" i="21"/>
  <c r="R10" i="21"/>
  <c r="N29" i="13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9" i="3"/>
  <c r="U8" i="3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K37" i="3" l="1"/>
  <c r="H74" i="7"/>
  <c r="H67" i="7"/>
  <c r="H63" i="7"/>
  <c r="H61" i="7"/>
  <c r="H62" i="7"/>
  <c r="H64" i="7"/>
  <c r="H65" i="7"/>
  <c r="H66" i="7"/>
  <c r="K66" i="7" s="1"/>
  <c r="H68" i="7"/>
  <c r="H69" i="7"/>
  <c r="K69" i="7" s="1"/>
  <c r="H70" i="7"/>
  <c r="K70" i="7" s="1"/>
  <c r="H71" i="7"/>
  <c r="K71" i="7" s="1"/>
  <c r="H72" i="7"/>
  <c r="K72" i="7" s="1"/>
  <c r="H73" i="7"/>
  <c r="K73" i="7" s="1"/>
  <c r="H75" i="7"/>
  <c r="K75" i="7" s="1"/>
  <c r="H76" i="7"/>
  <c r="H77" i="7"/>
  <c r="H78" i="7"/>
  <c r="H79" i="7"/>
  <c r="K79" i="7" s="1"/>
  <c r="H80" i="7"/>
  <c r="K80" i="7" s="1"/>
  <c r="H81" i="7"/>
  <c r="H82" i="7"/>
  <c r="K82" i="7" s="1"/>
  <c r="H83" i="7"/>
  <c r="K83" i="7" s="1"/>
  <c r="H84" i="7"/>
  <c r="H85" i="7"/>
  <c r="H86" i="7"/>
  <c r="K86" i="7" s="1"/>
  <c r="H87" i="7"/>
  <c r="K87" i="7" s="1"/>
  <c r="K39" i="3"/>
  <c r="N39" i="3" s="1"/>
  <c r="K41" i="3"/>
  <c r="N41" i="3" s="1"/>
  <c r="K43" i="3"/>
  <c r="N43" i="3" s="1"/>
  <c r="K45" i="3"/>
  <c r="N45" i="3" s="1"/>
  <c r="K47" i="3"/>
  <c r="N47" i="3" s="1"/>
  <c r="K49" i="3"/>
  <c r="N49" i="3" s="1"/>
  <c r="K51" i="3"/>
  <c r="N51" i="3" s="1"/>
  <c r="K53" i="3"/>
  <c r="N53" i="3" s="1"/>
  <c r="K55" i="3"/>
  <c r="N55" i="3" s="1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N38" i="9"/>
  <c r="N41" i="9"/>
  <c r="N11" i="9"/>
  <c r="N14" i="9"/>
  <c r="N18" i="9"/>
  <c r="N40" i="9"/>
  <c r="N10" i="9"/>
  <c r="N13" i="9"/>
  <c r="N16" i="9"/>
  <c r="N21" i="9"/>
  <c r="N17" i="9"/>
  <c r="N22" i="9"/>
  <c r="N30" i="9"/>
  <c r="N31" i="9"/>
  <c r="N32" i="9"/>
  <c r="N33" i="9"/>
  <c r="N34" i="9"/>
  <c r="N37" i="9"/>
  <c r="N35" i="9"/>
  <c r="N36" i="9"/>
  <c r="N39" i="9"/>
  <c r="N8" i="9"/>
  <c r="N9" i="9"/>
  <c r="N12" i="9"/>
  <c r="N15" i="9"/>
  <c r="N19" i="9"/>
  <c r="N20" i="9"/>
  <c r="N45" i="9"/>
  <c r="N46" i="9"/>
  <c r="N25" i="9"/>
  <c r="N26" i="9"/>
  <c r="N47" i="9"/>
  <c r="N27" i="9"/>
  <c r="N48" i="9"/>
  <c r="N28" i="9"/>
  <c r="N23" i="9"/>
  <c r="N42" i="9"/>
  <c r="N44" i="9"/>
  <c r="N24" i="9"/>
  <c r="N43" i="9"/>
  <c r="N29" i="9"/>
  <c r="N49" i="9"/>
  <c r="N50" i="9"/>
  <c r="N54" i="9"/>
  <c r="N57" i="9"/>
  <c r="N61" i="9"/>
  <c r="N53" i="9"/>
  <c r="N56" i="9"/>
  <c r="N59" i="9"/>
  <c r="N64" i="9"/>
  <c r="N60" i="9"/>
  <c r="N65" i="9"/>
  <c r="N73" i="9"/>
  <c r="N51" i="9"/>
  <c r="N52" i="9"/>
  <c r="N55" i="9"/>
  <c r="N58" i="9"/>
  <c r="N62" i="9"/>
  <c r="N63" i="9"/>
  <c r="N68" i="9"/>
  <c r="N69" i="9"/>
  <c r="N70" i="9"/>
  <c r="N71" i="9"/>
  <c r="N66" i="9"/>
  <c r="N67" i="9"/>
  <c r="N7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7" i="5"/>
  <c r="N28" i="5"/>
  <c r="N29" i="5"/>
  <c r="N30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B2" i="7"/>
  <c r="B2" i="10"/>
  <c r="B2" i="9"/>
  <c r="B2" i="5"/>
  <c r="B2" i="3"/>
  <c r="G3" i="11"/>
  <c r="B1" i="13" s="1"/>
  <c r="I5" i="10"/>
  <c r="K5" i="10"/>
  <c r="M5" i="10"/>
  <c r="F5" i="10"/>
  <c r="J5" i="9"/>
  <c r="H5" i="9"/>
  <c r="L5" i="9"/>
  <c r="E5" i="9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8" i="5"/>
  <c r="L25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C100" i="7"/>
  <c r="G92" i="7"/>
  <c r="C91" i="7"/>
  <c r="I87" i="7"/>
  <c r="L87" i="7" s="1"/>
  <c r="I86" i="7"/>
  <c r="L86" i="7"/>
  <c r="I85" i="7"/>
  <c r="L85" i="7" s="1"/>
  <c r="K85" i="7"/>
  <c r="I84" i="7"/>
  <c r="L84" i="7" s="1"/>
  <c r="K84" i="7"/>
  <c r="I83" i="7"/>
  <c r="L83" i="7" s="1"/>
  <c r="I82" i="7"/>
  <c r="L82" i="7" s="1"/>
  <c r="I81" i="7"/>
  <c r="L81" i="7" s="1"/>
  <c r="I80" i="7"/>
  <c r="L80" i="7" s="1"/>
  <c r="I79" i="7"/>
  <c r="L79" i="7" s="1"/>
  <c r="I78" i="7"/>
  <c r="L78" i="7" s="1"/>
  <c r="K78" i="7"/>
  <c r="I77" i="7"/>
  <c r="L77" i="7" s="1"/>
  <c r="K77" i="7"/>
  <c r="I76" i="7"/>
  <c r="L76" i="7" s="1"/>
  <c r="K76" i="7"/>
  <c r="I75" i="7"/>
  <c r="L75" i="7" s="1"/>
  <c r="I74" i="7"/>
  <c r="L74" i="7" s="1"/>
  <c r="I73" i="7"/>
  <c r="L73" i="7" s="1"/>
  <c r="I72" i="7"/>
  <c r="L72" i="7" s="1"/>
  <c r="I71" i="7"/>
  <c r="L71" i="7" s="1"/>
  <c r="I70" i="7"/>
  <c r="I69" i="7"/>
  <c r="L69" i="7" s="1"/>
  <c r="I68" i="7"/>
  <c r="L68" i="7"/>
  <c r="K68" i="7"/>
  <c r="I67" i="7"/>
  <c r="L67" i="7" s="1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K52" i="3" l="1"/>
  <c r="N52" i="3" s="1"/>
  <c r="K40" i="3"/>
  <c r="N40" i="3" s="1"/>
  <c r="T5" i="5"/>
  <c r="H8" i="5"/>
  <c r="G93" i="7"/>
  <c r="H93" i="7" s="1"/>
  <c r="F11" i="3"/>
  <c r="U11" i="3" s="1" a="1"/>
  <c r="U11" i="3" s="1"/>
  <c r="K44" i="3"/>
  <c r="N44" i="3" s="1"/>
  <c r="G96" i="7"/>
  <c r="F13" i="3" s="1"/>
  <c r="U13" i="3" s="1"/>
  <c r="G94" i="7"/>
  <c r="P5" i="5" s="1"/>
  <c r="K48" i="3"/>
  <c r="N48" i="3" s="1"/>
  <c r="G95" i="7"/>
  <c r="M18" i="3" s="1"/>
  <c r="H92" i="7"/>
  <c r="L70" i="7"/>
  <c r="U47" i="3" a="1"/>
  <c r="U47" i="3" s="1"/>
  <c r="U38" i="3" a="1"/>
  <c r="U38" i="3" s="1"/>
  <c r="U46" i="3" a="1"/>
  <c r="U46" i="3" s="1"/>
  <c r="U54" i="3" a="1"/>
  <c r="U54" i="3" s="1"/>
  <c r="U61" i="3" a="1"/>
  <c r="U61" i="3" s="1"/>
  <c r="U69" i="3" a="1"/>
  <c r="U69" i="3" s="1"/>
  <c r="U77" i="3" a="1"/>
  <c r="U77" i="3" s="1"/>
  <c r="U70" i="3" a="1"/>
  <c r="U70" i="3" s="1"/>
  <c r="U40" i="3" a="1"/>
  <c r="U40" i="3" s="1"/>
  <c r="U48" i="3" a="1"/>
  <c r="U48" i="3" s="1"/>
  <c r="U41" i="3" a="1"/>
  <c r="U41" i="3" s="1"/>
  <c r="U49" i="3" a="1"/>
  <c r="U49" i="3" s="1"/>
  <c r="U57" i="3" a="1"/>
  <c r="U57" i="3" s="1"/>
  <c r="U64" i="3" a="1"/>
  <c r="U64" i="3" s="1"/>
  <c r="U72" i="3" a="1"/>
  <c r="U72" i="3" s="1"/>
  <c r="U43" i="3" a="1"/>
  <c r="U43" i="3" s="1"/>
  <c r="U51" i="3" a="1"/>
  <c r="U51" i="3" s="1"/>
  <c r="U66" i="3" a="1"/>
  <c r="U66" i="3" s="1"/>
  <c r="U55" i="3" a="1"/>
  <c r="U55" i="3" s="1"/>
  <c r="U63" i="3" a="1"/>
  <c r="U63" i="3" s="1"/>
  <c r="U12" i="3"/>
  <c r="U42" i="3" a="1"/>
  <c r="U42" i="3" s="1"/>
  <c r="U50" i="3" a="1"/>
  <c r="U50" i="3" s="1"/>
  <c r="U58" i="3" a="1"/>
  <c r="U58" i="3" s="1"/>
  <c r="U65" i="3" a="1"/>
  <c r="U65" i="3" s="1"/>
  <c r="U73" i="3" a="1"/>
  <c r="U73" i="3" s="1"/>
  <c r="U10" i="3" a="1"/>
  <c r="U10" i="3" s="1"/>
  <c r="U74" i="3" a="1"/>
  <c r="U74" i="3" s="1"/>
  <c r="U62" i="3" a="1"/>
  <c r="U62" i="3" s="1"/>
  <c r="U56" i="3" a="1"/>
  <c r="U56" i="3" s="1"/>
  <c r="U71" i="3" a="1"/>
  <c r="U71" i="3" s="1"/>
  <c r="U44" i="3" a="1"/>
  <c r="U44" i="3" s="1"/>
  <c r="U52" i="3" a="1"/>
  <c r="U52" i="3" s="1"/>
  <c r="U59" i="3" a="1"/>
  <c r="U59" i="3" s="1"/>
  <c r="U67" i="3" a="1"/>
  <c r="U67" i="3" s="1"/>
  <c r="U75" i="3" a="1"/>
  <c r="U75" i="3" s="1"/>
  <c r="U45" i="3" a="1"/>
  <c r="U45" i="3" s="1"/>
  <c r="U53" i="3" a="1"/>
  <c r="U53" i="3" s="1"/>
  <c r="U60" i="3" a="1"/>
  <c r="U60" i="3" s="1"/>
  <c r="U68" i="3" a="1"/>
  <c r="U68" i="3" s="1"/>
  <c r="U76" i="3" a="1"/>
  <c r="U76" i="3" s="1"/>
  <c r="U39" i="3" a="1"/>
  <c r="U39" i="3" s="1"/>
  <c r="U37" i="3" a="1"/>
  <c r="U37" i="3" s="1"/>
  <c r="K38" i="3"/>
  <c r="N38" i="3" s="1"/>
  <c r="K59" i="3"/>
  <c r="K57" i="3"/>
  <c r="O5" i="10"/>
  <c r="N5" i="9"/>
  <c r="T5" i="9"/>
  <c r="U5" i="10"/>
  <c r="K63" i="3"/>
  <c r="K42" i="3"/>
  <c r="N42" i="3" s="1"/>
  <c r="K58" i="3"/>
  <c r="K50" i="3"/>
  <c r="N50" i="3" s="1"/>
  <c r="K64" i="3"/>
  <c r="K56" i="3"/>
  <c r="N56" i="3" s="1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B1" i="9"/>
  <c r="B1" i="5"/>
  <c r="B1" i="7"/>
  <c r="J76" i="9" l="1"/>
  <c r="J89" i="9"/>
  <c r="J77" i="9"/>
  <c r="J81" i="9"/>
  <c r="J85" i="9"/>
  <c r="J91" i="9"/>
  <c r="J74" i="9"/>
  <c r="J78" i="9"/>
  <c r="J82" i="9"/>
  <c r="J86" i="9"/>
  <c r="J90" i="9"/>
  <c r="J83" i="9"/>
  <c r="J87" i="9"/>
  <c r="J75" i="9"/>
  <c r="J79" i="9"/>
  <c r="J80" i="9"/>
  <c r="J92" i="9"/>
  <c r="J84" i="9"/>
  <c r="J88" i="9"/>
  <c r="H77" i="9"/>
  <c r="H81" i="9"/>
  <c r="H85" i="9"/>
  <c r="H89" i="9"/>
  <c r="H86" i="9"/>
  <c r="L86" i="9" s="1"/>
  <c r="H90" i="9"/>
  <c r="H91" i="9"/>
  <c r="H78" i="9"/>
  <c r="H74" i="9"/>
  <c r="H82" i="9"/>
  <c r="H79" i="9"/>
  <c r="H75" i="9"/>
  <c r="H83" i="9"/>
  <c r="H87" i="9"/>
  <c r="H80" i="9"/>
  <c r="H88" i="9"/>
  <c r="H76" i="9"/>
  <c r="L76" i="9" s="1"/>
  <c r="H84" i="9"/>
  <c r="H92" i="9"/>
  <c r="AA5" i="5"/>
  <c r="L18" i="3"/>
  <c r="H96" i="7"/>
  <c r="Q5" i="5"/>
  <c r="W5" i="5" s="1"/>
  <c r="O5" i="5"/>
  <c r="H94" i="7"/>
  <c r="K18" i="3"/>
  <c r="H95" i="7"/>
  <c r="G52" i="3" s="1"/>
  <c r="V5" i="5"/>
  <c r="V5" i="9" s="1"/>
  <c r="N18" i="3"/>
  <c r="G60" i="3"/>
  <c r="P5" i="9"/>
  <c r="Q5" i="10"/>
  <c r="G67" i="3"/>
  <c r="G51" i="3"/>
  <c r="G77" i="3"/>
  <c r="G58" i="3"/>
  <c r="G54" i="3"/>
  <c r="G69" i="3"/>
  <c r="R5" i="5"/>
  <c r="L87" i="9" l="1"/>
  <c r="L81" i="9"/>
  <c r="L77" i="9"/>
  <c r="L75" i="9"/>
  <c r="L79" i="9"/>
  <c r="P5" i="10"/>
  <c r="U5" i="5"/>
  <c r="O5" i="9"/>
  <c r="Z5" i="5"/>
  <c r="L89" i="9"/>
  <c r="L80" i="9"/>
  <c r="L85" i="9"/>
  <c r="L88" i="9"/>
  <c r="L78" i="9"/>
  <c r="L92" i="9"/>
  <c r="L84" i="9"/>
  <c r="L82" i="9"/>
  <c r="L83" i="9"/>
  <c r="L74" i="9"/>
  <c r="L91" i="9"/>
  <c r="L90" i="9"/>
  <c r="G47" i="3"/>
  <c r="G53" i="3"/>
  <c r="AB5" i="5"/>
  <c r="Q5" i="9"/>
  <c r="G57" i="3"/>
  <c r="G45" i="3"/>
  <c r="AB5" i="10"/>
  <c r="AA5" i="9"/>
  <c r="G50" i="3"/>
  <c r="R5" i="10"/>
  <c r="G74" i="3"/>
  <c r="G43" i="3"/>
  <c r="G65" i="3"/>
  <c r="G59" i="3"/>
  <c r="G41" i="3"/>
  <c r="G68" i="3"/>
  <c r="G62" i="3"/>
  <c r="G72" i="3"/>
  <c r="G48" i="3"/>
  <c r="W5" i="10"/>
  <c r="G70" i="3"/>
  <c r="G55" i="3"/>
  <c r="G64" i="3"/>
  <c r="G56" i="3"/>
  <c r="G49" i="3"/>
  <c r="G73" i="3"/>
  <c r="G46" i="3"/>
  <c r="G44" i="3"/>
  <c r="G75" i="3"/>
  <c r="G66" i="3"/>
  <c r="J20" i="3"/>
  <c r="G61" i="3"/>
  <c r="G76" i="3"/>
  <c r="G63" i="3"/>
  <c r="M20" i="3" s="1"/>
  <c r="G42" i="3"/>
  <c r="G71" i="3"/>
  <c r="L20" i="3"/>
  <c r="S5" i="10"/>
  <c r="X5" i="5"/>
  <c r="X5" i="9" s="1"/>
  <c r="AC5" i="5"/>
  <c r="R5" i="9"/>
  <c r="AA5" i="10"/>
  <c r="Z5" i="9"/>
  <c r="V5" i="10"/>
  <c r="U5" i="9"/>
  <c r="X5" i="10"/>
  <c r="W5" i="9"/>
  <c r="K20" i="3" l="1"/>
  <c r="AC5" i="10"/>
  <c r="AC5" i="9"/>
  <c r="AB5" i="9"/>
  <c r="AD5" i="10"/>
  <c r="U259" i="9"/>
  <c r="AA259" i="9" s="1"/>
  <c r="U311" i="5"/>
  <c r="O311" i="5" s="1"/>
  <c r="U196" i="5"/>
  <c r="O196" i="5" s="1"/>
  <c r="U188" i="5"/>
  <c r="O188" i="5" s="1"/>
  <c r="U194" i="5"/>
  <c r="O194" i="5" s="1"/>
  <c r="U300" i="9"/>
  <c r="AA300" i="9" s="1"/>
  <c r="U30" i="5"/>
  <c r="V30" i="5" s="1"/>
  <c r="P30" i="5" s="1"/>
  <c r="U271" i="9"/>
  <c r="AA271" i="9" s="1"/>
  <c r="U277" i="9"/>
  <c r="AA277" i="9" s="1"/>
  <c r="U255" i="5"/>
  <c r="V255" i="5" s="1"/>
  <c r="U108" i="9"/>
  <c r="AA108" i="9" s="1"/>
  <c r="U226" i="5"/>
  <c r="V226" i="5" s="1"/>
  <c r="U232" i="5"/>
  <c r="V232" i="5" s="1"/>
  <c r="W232" i="5" s="1"/>
  <c r="U293" i="9"/>
  <c r="AA293" i="9" s="1"/>
  <c r="U223" i="5"/>
  <c r="V223" i="5" s="1"/>
  <c r="W223" i="5" s="1"/>
  <c r="U81" i="5"/>
  <c r="O81" i="5" s="1"/>
  <c r="U307" i="5"/>
  <c r="O307" i="5" s="1"/>
  <c r="U173" i="9"/>
  <c r="AA173" i="9" s="1"/>
  <c r="U289" i="9"/>
  <c r="AA289" i="9" s="1"/>
  <c r="U204" i="5"/>
  <c r="V204" i="5" s="1"/>
  <c r="W204" i="5" s="1"/>
  <c r="U71" i="5"/>
  <c r="O71" i="5" s="1"/>
  <c r="U224" i="9"/>
  <c r="AA224" i="9" s="1"/>
  <c r="U317" i="5"/>
  <c r="O317" i="5" s="1"/>
  <c r="U284" i="9"/>
  <c r="AA284" i="9" s="1"/>
  <c r="U78" i="5"/>
  <c r="V78" i="5" s="1"/>
  <c r="U154" i="5"/>
  <c r="V154" i="5" s="1"/>
  <c r="W154" i="5" s="1"/>
  <c r="U72" i="5"/>
  <c r="V72" i="5" s="1"/>
  <c r="U235" i="9"/>
  <c r="AA235" i="9" s="1"/>
  <c r="U103" i="5"/>
  <c r="V103" i="5" s="1"/>
  <c r="W103" i="5" s="1"/>
  <c r="N20" i="3"/>
  <c r="U94" i="5"/>
  <c r="V94" i="5" s="1"/>
  <c r="W94" i="5" s="1"/>
  <c r="U272" i="5"/>
  <c r="V272" i="5" s="1"/>
  <c r="P272" i="5" s="1"/>
  <c r="U136" i="5"/>
  <c r="O136" i="5" s="1"/>
  <c r="U69" i="5"/>
  <c r="V69" i="5" s="1"/>
  <c r="P69" i="5" s="1"/>
  <c r="U74" i="5"/>
  <c r="V74" i="5" s="1"/>
  <c r="W74" i="5" s="1"/>
  <c r="U235" i="5"/>
  <c r="V235" i="5" s="1"/>
  <c r="W235" i="5" s="1"/>
  <c r="U121" i="5"/>
  <c r="V121" i="5" s="1"/>
  <c r="P121" i="5" s="1"/>
  <c r="U213" i="9"/>
  <c r="AA213" i="9" s="1"/>
  <c r="U172" i="5"/>
  <c r="V172" i="5" s="1"/>
  <c r="W172" i="5" s="1"/>
  <c r="U11" i="5"/>
  <c r="O11" i="5" s="1"/>
  <c r="U218" i="9"/>
  <c r="AA218" i="9" s="1"/>
  <c r="U195" i="9"/>
  <c r="AA195" i="9" s="1"/>
  <c r="U117" i="9"/>
  <c r="AA117" i="9" s="1"/>
  <c r="U132" i="9"/>
  <c r="AA132" i="9" s="1"/>
  <c r="U265" i="5"/>
  <c r="V265" i="5" s="1"/>
  <c r="W265" i="5" s="1"/>
  <c r="U230" i="9"/>
  <c r="AA230" i="9" s="1"/>
  <c r="U207" i="9"/>
  <c r="AA207" i="9" s="1"/>
  <c r="U129" i="9"/>
  <c r="AA129" i="9" s="1"/>
  <c r="U234" i="5"/>
  <c r="U134" i="5"/>
  <c r="O134" i="5" s="1"/>
  <c r="U32" i="9"/>
  <c r="U111" i="9"/>
  <c r="AA111" i="9" s="1"/>
  <c r="U302" i="9"/>
  <c r="AA302" i="9" s="1"/>
  <c r="U267" i="9"/>
  <c r="AA267" i="9" s="1"/>
  <c r="V29" i="10"/>
  <c r="W29" i="10" s="1"/>
  <c r="Q29" i="10" s="1"/>
  <c r="U14" i="9"/>
  <c r="U44" i="9"/>
  <c r="U89" i="5"/>
  <c r="O89" i="5" s="1"/>
  <c r="U225" i="5"/>
  <c r="V225" i="5" s="1"/>
  <c r="P225" i="5" s="1"/>
  <c r="U250" i="9"/>
  <c r="AA250" i="9" s="1"/>
  <c r="U133" i="9"/>
  <c r="AA133" i="9" s="1"/>
  <c r="U166" i="5"/>
  <c r="V166" i="5" s="1"/>
  <c r="W166" i="5" s="1"/>
  <c r="U285" i="5"/>
  <c r="V285" i="5" s="1"/>
  <c r="W285" i="5" s="1"/>
  <c r="U189" i="5"/>
  <c r="O189" i="5" s="1"/>
  <c r="U59" i="9"/>
  <c r="AA59" i="9" s="1"/>
  <c r="U152" i="5"/>
  <c r="V152" i="5" s="1"/>
  <c r="W152" i="5" s="1"/>
  <c r="U85" i="5"/>
  <c r="V85" i="5" s="1"/>
  <c r="P85" i="5" s="1"/>
  <c r="U90" i="5"/>
  <c r="O90" i="5" s="1"/>
  <c r="U251" i="5"/>
  <c r="V251" i="5" s="1"/>
  <c r="P251" i="5" s="1"/>
  <c r="U137" i="5"/>
  <c r="O137" i="5" s="1"/>
  <c r="U197" i="9"/>
  <c r="AA197" i="9" s="1"/>
  <c r="U118" i="5"/>
  <c r="V118" i="5" s="1"/>
  <c r="W118" i="5" s="1"/>
  <c r="U202" i="9"/>
  <c r="AA202" i="9" s="1"/>
  <c r="U118" i="9"/>
  <c r="AA118" i="9" s="1"/>
  <c r="U71" i="9"/>
  <c r="U284" i="5"/>
  <c r="O284" i="5" s="1"/>
  <c r="U55" i="5"/>
  <c r="V55" i="5" s="1"/>
  <c r="W55" i="5" s="1"/>
  <c r="U97" i="9"/>
  <c r="AA97" i="9" s="1"/>
  <c r="U202" i="5"/>
  <c r="O202" i="5" s="1"/>
  <c r="U112" i="5"/>
  <c r="V112" i="5" s="1"/>
  <c r="U12" i="9"/>
  <c r="U297" i="5"/>
  <c r="O297" i="5" s="1"/>
  <c r="U41" i="9"/>
  <c r="U65" i="5"/>
  <c r="V65" i="5" s="1"/>
  <c r="U206" i="9"/>
  <c r="AA206" i="9" s="1"/>
  <c r="U152" i="9"/>
  <c r="AA152" i="9" s="1"/>
  <c r="U63" i="9"/>
  <c r="U276" i="9"/>
  <c r="AA276" i="9" s="1"/>
  <c r="U126" i="9"/>
  <c r="AA126" i="9" s="1"/>
  <c r="U185" i="5"/>
  <c r="V185" i="5" s="1"/>
  <c r="W185" i="5" s="1"/>
  <c r="U106" i="5"/>
  <c r="V106" i="5" s="1"/>
  <c r="W106" i="5" s="1"/>
  <c r="U158" i="5"/>
  <c r="O158" i="5" s="1"/>
  <c r="U273" i="5"/>
  <c r="O273" i="5" s="1"/>
  <c r="V34" i="10"/>
  <c r="P34" i="10" s="1"/>
  <c r="U192" i="9"/>
  <c r="AA192" i="9" s="1"/>
  <c r="U120" i="9"/>
  <c r="AA120" i="9" s="1"/>
  <c r="U66" i="9"/>
  <c r="AA66" i="9" s="1"/>
  <c r="U179" i="9"/>
  <c r="AA179" i="9" s="1"/>
  <c r="U252" i="5"/>
  <c r="V252" i="5" s="1"/>
  <c r="P252" i="5" s="1"/>
  <c r="U193" i="5"/>
  <c r="V193" i="5" s="1"/>
  <c r="W193" i="5" s="1"/>
  <c r="U29" i="5"/>
  <c r="V29" i="5" s="1"/>
  <c r="W29" i="5" s="1"/>
  <c r="U69" i="9"/>
  <c r="AA69" i="9" s="1"/>
  <c r="U60" i="5"/>
  <c r="V60" i="5" s="1"/>
  <c r="P60" i="5" s="1"/>
  <c r="U125" i="5"/>
  <c r="V125" i="5" s="1"/>
  <c r="W125" i="5" s="1"/>
  <c r="U187" i="9"/>
  <c r="AA187" i="9" s="1"/>
  <c r="U292" i="5"/>
  <c r="V292" i="5" s="1"/>
  <c r="W292" i="5" s="1"/>
  <c r="U229" i="5"/>
  <c r="V229" i="5" s="1"/>
  <c r="W229" i="5" s="1"/>
  <c r="U43" i="5"/>
  <c r="O43" i="5" s="1"/>
  <c r="U159" i="9"/>
  <c r="AA159" i="9" s="1"/>
  <c r="U191" i="9"/>
  <c r="AA191" i="9" s="1"/>
  <c r="U120" i="5"/>
  <c r="O120" i="5" s="1"/>
  <c r="U219" i="5"/>
  <c r="V219" i="5" s="1"/>
  <c r="U39" i="5"/>
  <c r="O39" i="5" s="1"/>
  <c r="U229" i="9"/>
  <c r="AA229" i="9" s="1"/>
  <c r="U254" i="5"/>
  <c r="V254" i="5" s="1"/>
  <c r="U157" i="5"/>
  <c r="O157" i="5" s="1"/>
  <c r="U266" i="5"/>
  <c r="O266" i="5" s="1"/>
  <c r="U27" i="5"/>
  <c r="V27" i="5" s="1"/>
  <c r="U54" i="5"/>
  <c r="V54" i="5" s="1"/>
  <c r="U38" i="9"/>
  <c r="U171" i="5"/>
  <c r="V171" i="5" s="1"/>
  <c r="U203" i="9"/>
  <c r="AA203" i="9" s="1"/>
  <c r="U209" i="5"/>
  <c r="V209" i="5" s="1"/>
  <c r="U24" i="5"/>
  <c r="O24" i="5" s="1"/>
  <c r="U201" i="5"/>
  <c r="V201" i="5" s="1"/>
  <c r="W201" i="5" s="1"/>
  <c r="U133" i="5"/>
  <c r="V133" i="5" s="1"/>
  <c r="U122" i="5"/>
  <c r="V122" i="5" s="1"/>
  <c r="W122" i="5" s="1"/>
  <c r="U9" i="5"/>
  <c r="O9" i="5" s="1"/>
  <c r="U178" i="5"/>
  <c r="V178" i="5" s="1"/>
  <c r="P178" i="5" s="1"/>
  <c r="V27" i="10"/>
  <c r="W27" i="10" s="1"/>
  <c r="Q27" i="10" s="1"/>
  <c r="U44" i="5"/>
  <c r="V44" i="5" s="1"/>
  <c r="U186" i="9"/>
  <c r="AA186" i="9" s="1"/>
  <c r="V25" i="10"/>
  <c r="P25" i="10" s="1"/>
  <c r="U25" i="9"/>
  <c r="U303" i="5"/>
  <c r="O303" i="5" s="1"/>
  <c r="U236" i="5"/>
  <c r="O236" i="5" s="1"/>
  <c r="U241" i="9"/>
  <c r="AA241" i="9" s="1"/>
  <c r="U49" i="9"/>
  <c r="AA49" i="9" s="1"/>
  <c r="U315" i="5"/>
  <c r="O315" i="5" s="1"/>
  <c r="U177" i="5"/>
  <c r="V177" i="5" s="1"/>
  <c r="P177" i="5" s="1"/>
  <c r="U296" i="5"/>
  <c r="V296" i="5" s="1"/>
  <c r="W296" i="5" s="1"/>
  <c r="U237" i="5"/>
  <c r="O237" i="5" s="1"/>
  <c r="U260" i="5"/>
  <c r="O260" i="5" s="1"/>
  <c r="U19" i="5"/>
  <c r="V19" i="5" s="1"/>
  <c r="U130" i="5"/>
  <c r="V130" i="5" s="1"/>
  <c r="W130" i="5" s="1"/>
  <c r="U281" i="9"/>
  <c r="AA281" i="9" s="1"/>
  <c r="U9" i="9"/>
  <c r="U20" i="5"/>
  <c r="O20" i="5" s="1"/>
  <c r="U212" i="9"/>
  <c r="AA212" i="9" s="1"/>
  <c r="U290" i="5"/>
  <c r="V290" i="5" s="1"/>
  <c r="W290" i="5" s="1"/>
  <c r="U125" i="9"/>
  <c r="AA125" i="9" s="1"/>
  <c r="U279" i="9"/>
  <c r="AA279" i="9" s="1"/>
  <c r="V24" i="10"/>
  <c r="W24" i="10" s="1"/>
  <c r="U122" i="9"/>
  <c r="AA122" i="9" s="1"/>
  <c r="U142" i="9"/>
  <c r="AA142" i="9" s="1"/>
  <c r="U292" i="9"/>
  <c r="AA292" i="9" s="1"/>
  <c r="U148" i="5"/>
  <c r="V148" i="5" s="1"/>
  <c r="W148" i="5" s="1"/>
  <c r="U180" i="9"/>
  <c r="AA180" i="9" s="1"/>
  <c r="V33" i="10"/>
  <c r="P33" i="10" s="1"/>
  <c r="U145" i="5"/>
  <c r="V145" i="5" s="1"/>
  <c r="P145" i="5" s="1"/>
  <c r="U277" i="5"/>
  <c r="V277" i="5" s="1"/>
  <c r="P277" i="5" s="1"/>
  <c r="V14" i="10"/>
  <c r="P14" i="10" s="1"/>
  <c r="U290" i="9"/>
  <c r="AA290" i="9" s="1"/>
  <c r="U222" i="9"/>
  <c r="AA222" i="9" s="1"/>
  <c r="U143" i="9"/>
  <c r="AA143" i="9" s="1"/>
  <c r="U215" i="9"/>
  <c r="AA215" i="9" s="1"/>
  <c r="U156" i="5"/>
  <c r="V156" i="5" s="1"/>
  <c r="W156" i="5" s="1"/>
  <c r="U91" i="5"/>
  <c r="V91" i="5" s="1"/>
  <c r="W91" i="5" s="1"/>
  <c r="U256" i="9"/>
  <c r="AA256" i="9" s="1"/>
  <c r="U148" i="9"/>
  <c r="AA148" i="9" s="1"/>
  <c r="U238" i="9"/>
  <c r="AA238" i="9" s="1"/>
  <c r="U11" i="9"/>
  <c r="U221" i="9"/>
  <c r="AA221" i="9" s="1"/>
  <c r="U310" i="5"/>
  <c r="V310" i="5" s="1"/>
  <c r="U242" i="9"/>
  <c r="U216" i="9"/>
  <c r="AA216" i="9" s="1"/>
  <c r="U258" i="9"/>
  <c r="AA258" i="9" s="1"/>
  <c r="U166" i="9"/>
  <c r="AA166" i="9" s="1"/>
  <c r="U175" i="9"/>
  <c r="AA175" i="9" s="1"/>
  <c r="U272" i="9"/>
  <c r="AA272" i="9" s="1"/>
  <c r="U253" i="9"/>
  <c r="AA253" i="9" s="1"/>
  <c r="U60" i="9"/>
  <c r="U244" i="9"/>
  <c r="AA244" i="9" s="1"/>
  <c r="U76" i="5"/>
  <c r="V76" i="5" s="1"/>
  <c r="W76" i="5" s="1"/>
  <c r="U199" i="5"/>
  <c r="U304" i="9"/>
  <c r="AA304" i="9" s="1"/>
  <c r="U280" i="9"/>
  <c r="AA280" i="9" s="1"/>
  <c r="U208" i="9"/>
  <c r="AA208" i="9" s="1"/>
  <c r="U39" i="9"/>
  <c r="U28" i="5"/>
  <c r="V28" i="5" s="1"/>
  <c r="U29" i="9"/>
  <c r="U113" i="5"/>
  <c r="O113" i="5" s="1"/>
  <c r="U128" i="9"/>
  <c r="AA128" i="9" s="1"/>
  <c r="U95" i="9"/>
  <c r="AA95" i="9" s="1"/>
  <c r="U65" i="9"/>
  <c r="U106" i="9"/>
  <c r="AA106" i="9" s="1"/>
  <c r="U63" i="5"/>
  <c r="U285" i="9"/>
  <c r="AA285" i="9" s="1"/>
  <c r="U182" i="9"/>
  <c r="AA182" i="9" s="1"/>
  <c r="U249" i="9"/>
  <c r="AA249" i="9" s="1"/>
  <c r="U259" i="5"/>
  <c r="O259" i="5" s="1"/>
  <c r="U168" i="9"/>
  <c r="AA168" i="9" s="1"/>
  <c r="U301" i="9"/>
  <c r="AA301" i="9" s="1"/>
  <c r="U137" i="9"/>
  <c r="AA137" i="9" s="1"/>
  <c r="U48" i="5"/>
  <c r="O48" i="5" s="1"/>
  <c r="U138" i="9"/>
  <c r="AA138" i="9" s="1"/>
  <c r="U228" i="9"/>
  <c r="AA228" i="9" s="1"/>
  <c r="U210" i="5"/>
  <c r="V210" i="5" s="1"/>
  <c r="P210" i="5" s="1"/>
  <c r="U254" i="9"/>
  <c r="AA254" i="9" s="1"/>
  <c r="U201" i="9"/>
  <c r="AA201" i="9" s="1"/>
  <c r="U262" i="5"/>
  <c r="O262" i="5" s="1"/>
  <c r="U240" i="9"/>
  <c r="AA240" i="9" s="1"/>
  <c r="U269" i="9"/>
  <c r="AA269" i="9" s="1"/>
  <c r="U95" i="5"/>
  <c r="O95" i="5" s="1"/>
  <c r="U196" i="9"/>
  <c r="AA196" i="9" s="1"/>
  <c r="U128" i="5"/>
  <c r="V128" i="5" s="1"/>
  <c r="W128" i="5" s="1"/>
  <c r="U309" i="5"/>
  <c r="V309" i="5" s="1"/>
  <c r="P309" i="5" s="1"/>
  <c r="U276" i="5"/>
  <c r="V276" i="5" s="1"/>
  <c r="W276" i="5" s="1"/>
  <c r="U72" i="9"/>
  <c r="U42" i="9"/>
  <c r="U47" i="5"/>
  <c r="V47" i="5" s="1"/>
  <c r="P47" i="5" s="1"/>
  <c r="U82" i="5"/>
  <c r="O82" i="5" s="1"/>
  <c r="U279" i="5"/>
  <c r="V279" i="5" s="1"/>
  <c r="P279" i="5" s="1"/>
  <c r="U248" i="5"/>
  <c r="V248" i="5" s="1"/>
  <c r="W248" i="5" s="1"/>
  <c r="U73" i="9"/>
  <c r="U218" i="5"/>
  <c r="O218" i="5" s="1"/>
  <c r="U19" i="9"/>
  <c r="U161" i="9"/>
  <c r="AA161" i="9" s="1"/>
  <c r="U114" i="9"/>
  <c r="AA114" i="9" s="1"/>
  <c r="U287" i="9"/>
  <c r="AA287" i="9" s="1"/>
  <c r="U246" i="9"/>
  <c r="AA246" i="9" s="1"/>
  <c r="U100" i="9"/>
  <c r="AA100" i="9" s="1"/>
  <c r="U79" i="5"/>
  <c r="V79" i="5" s="1"/>
  <c r="W79" i="5" s="1"/>
  <c r="U114" i="5"/>
  <c r="O114" i="5" s="1"/>
  <c r="U99" i="9"/>
  <c r="AA99" i="9" s="1"/>
  <c r="U209" i="9"/>
  <c r="AA209" i="9" s="1"/>
  <c r="U16" i="5"/>
  <c r="V16" i="5" s="1"/>
  <c r="W16" i="5" s="1"/>
  <c r="U221" i="5"/>
  <c r="V221" i="5" s="1"/>
  <c r="W221" i="5" s="1"/>
  <c r="U206" i="5"/>
  <c r="V206" i="5" s="1"/>
  <c r="W206" i="5" s="1"/>
  <c r="U22" i="9"/>
  <c r="U149" i="9"/>
  <c r="AA149" i="9" s="1"/>
  <c r="U102" i="9"/>
  <c r="AA102" i="9" s="1"/>
  <c r="U275" i="9"/>
  <c r="AA275" i="9" s="1"/>
  <c r="U234" i="9"/>
  <c r="AA234" i="9" s="1"/>
  <c r="U146" i="5"/>
  <c r="V146" i="5" s="1"/>
  <c r="W146" i="5" s="1"/>
  <c r="U321" i="5"/>
  <c r="O321" i="5" s="1"/>
  <c r="U288" i="5"/>
  <c r="V288" i="5" s="1"/>
  <c r="W288" i="5" s="1"/>
  <c r="U103" i="9"/>
  <c r="AA103" i="9" s="1"/>
  <c r="U96" i="9"/>
  <c r="AA96" i="9" s="1"/>
  <c r="V13" i="10"/>
  <c r="U109" i="9"/>
  <c r="AA109" i="9" s="1"/>
  <c r="U56" i="9"/>
  <c r="AA56" i="9" s="1"/>
  <c r="U52" i="5"/>
  <c r="V52" i="5" s="1"/>
  <c r="P52" i="5" s="1"/>
  <c r="U288" i="9"/>
  <c r="AA288" i="9" s="1"/>
  <c r="U247" i="9"/>
  <c r="AA247" i="9" s="1"/>
  <c r="U48" i="9"/>
  <c r="U13" i="5"/>
  <c r="V13" i="5" s="1"/>
  <c r="W13" i="5" s="1"/>
  <c r="U232" i="9"/>
  <c r="AA232" i="9" s="1"/>
  <c r="U231" i="5"/>
  <c r="V231" i="5" s="1"/>
  <c r="W231" i="5" s="1"/>
  <c r="U297" i="9"/>
  <c r="AA297" i="9" s="1"/>
  <c r="U124" i="5"/>
  <c r="O124" i="5" s="1"/>
  <c r="U295" i="5"/>
  <c r="V295" i="5" s="1"/>
  <c r="W295" i="5" s="1"/>
  <c r="U185" i="9"/>
  <c r="AA185" i="9" s="1"/>
  <c r="U68" i="9"/>
  <c r="V36" i="10"/>
  <c r="W36" i="10" s="1"/>
  <c r="Q36" i="10" s="1"/>
  <c r="U172" i="9"/>
  <c r="AA172" i="9" s="1"/>
  <c r="V17" i="10"/>
  <c r="P17" i="10" s="1"/>
  <c r="U157" i="9"/>
  <c r="AA157" i="9" s="1"/>
  <c r="U98" i="5"/>
  <c r="V98" i="5" s="1"/>
  <c r="W98" i="5" s="1"/>
  <c r="U143" i="5"/>
  <c r="O143" i="5" s="1"/>
  <c r="U179" i="5"/>
  <c r="V179" i="5" s="1"/>
  <c r="W179" i="5" s="1"/>
  <c r="U123" i="9"/>
  <c r="AA123" i="9" s="1"/>
  <c r="U62" i="9"/>
  <c r="U97" i="5"/>
  <c r="O97" i="5" s="1"/>
  <c r="U132" i="5"/>
  <c r="V132" i="5" s="1"/>
  <c r="W132" i="5" s="1"/>
  <c r="U313" i="5"/>
  <c r="O313" i="5" s="1"/>
  <c r="U280" i="5"/>
  <c r="V280" i="5" s="1"/>
  <c r="W280" i="5" s="1"/>
  <c r="U49" i="5"/>
  <c r="V49" i="5" s="1"/>
  <c r="W49" i="5" s="1"/>
  <c r="U84" i="5"/>
  <c r="O84" i="5" s="1"/>
  <c r="U281" i="5"/>
  <c r="V281" i="5" s="1"/>
  <c r="W281" i="5" s="1"/>
  <c r="U250" i="5"/>
  <c r="V250" i="5" s="1"/>
  <c r="W250" i="5" s="1"/>
  <c r="V21" i="10"/>
  <c r="P21" i="10" s="1"/>
  <c r="U278" i="9"/>
  <c r="AA278" i="9" s="1"/>
  <c r="U190" i="9"/>
  <c r="AA190" i="9" s="1"/>
  <c r="U129" i="5"/>
  <c r="O129" i="5" s="1"/>
  <c r="U164" i="5"/>
  <c r="V164" i="5" s="1"/>
  <c r="P164" i="5" s="1"/>
  <c r="U16" i="9"/>
  <c r="AA16" i="9" s="1"/>
  <c r="U300" i="5"/>
  <c r="V300" i="5" s="1"/>
  <c r="W300" i="5" s="1"/>
  <c r="U131" i="9"/>
  <c r="AA131" i="9" s="1"/>
  <c r="U66" i="5"/>
  <c r="V66" i="5" s="1"/>
  <c r="W66" i="5" s="1"/>
  <c r="U269" i="5"/>
  <c r="O269" i="5" s="1"/>
  <c r="U238" i="5"/>
  <c r="V238" i="5" s="1"/>
  <c r="W238" i="5" s="1"/>
  <c r="U54" i="9"/>
  <c r="U181" i="9"/>
  <c r="AA181" i="9" s="1"/>
  <c r="U134" i="9"/>
  <c r="AA134" i="9" s="1"/>
  <c r="V9" i="10"/>
  <c r="P9" i="10" s="1"/>
  <c r="U266" i="9"/>
  <c r="AA266" i="9" s="1"/>
  <c r="U161" i="5"/>
  <c r="V161" i="5" s="1"/>
  <c r="W161" i="5" s="1"/>
  <c r="U197" i="5"/>
  <c r="V197" i="5" s="1"/>
  <c r="P197" i="5" s="1"/>
  <c r="U192" i="5"/>
  <c r="V192" i="5" s="1"/>
  <c r="W192" i="5" s="1"/>
  <c r="U320" i="5"/>
  <c r="V320" i="5" s="1"/>
  <c r="W320" i="5" s="1"/>
  <c r="U135" i="9"/>
  <c r="AA135" i="9" s="1"/>
  <c r="U261" i="9"/>
  <c r="AA261" i="9" s="1"/>
  <c r="U220" i="9"/>
  <c r="AA220" i="9" s="1"/>
  <c r="U140" i="9"/>
  <c r="AA140" i="9" s="1"/>
  <c r="U242" i="5"/>
  <c r="O242" i="5" s="1"/>
  <c r="U239" i="5"/>
  <c r="V239" i="5" s="1"/>
  <c r="P239" i="5" s="1"/>
  <c r="U110" i="5"/>
  <c r="V110" i="5" s="1"/>
  <c r="P110" i="5" s="1"/>
  <c r="U153" i="5"/>
  <c r="V153" i="5" s="1"/>
  <c r="W153" i="5" s="1"/>
  <c r="U187" i="5"/>
  <c r="V187" i="5" s="1"/>
  <c r="P187" i="5" s="1"/>
  <c r="U58" i="5"/>
  <c r="V58" i="5" s="1"/>
  <c r="W58" i="5" s="1"/>
  <c r="U101" i="5"/>
  <c r="V101" i="5" s="1"/>
  <c r="W101" i="5" s="1"/>
  <c r="U217" i="5"/>
  <c r="O217" i="5" s="1"/>
  <c r="U88" i="5"/>
  <c r="V88" i="5" s="1"/>
  <c r="W88" i="5" s="1"/>
  <c r="U131" i="5"/>
  <c r="O131" i="5" s="1"/>
  <c r="V15" i="10"/>
  <c r="P15" i="10" s="1"/>
  <c r="V22" i="10"/>
  <c r="W22" i="10" s="1"/>
  <c r="Q22" i="10" s="1"/>
  <c r="U80" i="5"/>
  <c r="V80" i="5" s="1"/>
  <c r="W80" i="5" s="1"/>
  <c r="U296" i="9"/>
  <c r="AA296" i="9" s="1"/>
  <c r="U194" i="9"/>
  <c r="AA194" i="9" s="1"/>
  <c r="U182" i="5"/>
  <c r="V182" i="5" s="1"/>
  <c r="W182" i="5" s="1"/>
  <c r="U294" i="5"/>
  <c r="V294" i="5" s="1"/>
  <c r="W294" i="5" s="1"/>
  <c r="U210" i="9"/>
  <c r="AA210" i="9" s="1"/>
  <c r="U323" i="5"/>
  <c r="V323" i="5" s="1"/>
  <c r="P323" i="5" s="1"/>
  <c r="U127" i="9"/>
  <c r="AA127" i="9" s="1"/>
  <c r="U217" i="9"/>
  <c r="AA217" i="9" s="1"/>
  <c r="U237" i="9"/>
  <c r="AA237" i="9" s="1"/>
  <c r="U7" i="9"/>
  <c r="AA7" i="9" s="1"/>
  <c r="U15" i="9"/>
  <c r="U295" i="9"/>
  <c r="AA295" i="9" s="1"/>
  <c r="U121" i="9"/>
  <c r="AA121" i="9" s="1"/>
  <c r="U173" i="5"/>
  <c r="V173" i="5" s="1"/>
  <c r="W173" i="5" s="1"/>
  <c r="U286" i="9"/>
  <c r="AA286" i="9" s="1"/>
  <c r="U214" i="5"/>
  <c r="V214" i="5" s="1"/>
  <c r="W214" i="5" s="1"/>
  <c r="V23" i="10"/>
  <c r="P23" i="10" s="1"/>
  <c r="U274" i="9"/>
  <c r="AA274" i="9" s="1"/>
  <c r="U231" i="9"/>
  <c r="AA231" i="9" s="1"/>
  <c r="U322" i="5"/>
  <c r="V322" i="5" s="1"/>
  <c r="P322" i="5" s="1"/>
  <c r="U15" i="5"/>
  <c r="V15" i="5" s="1"/>
  <c r="W15" i="5" s="1"/>
  <c r="U50" i="5"/>
  <c r="V50" i="5" s="1"/>
  <c r="P50" i="5" s="1"/>
  <c r="U257" i="5"/>
  <c r="V257" i="5" s="1"/>
  <c r="W257" i="5" s="1"/>
  <c r="U228" i="5"/>
  <c r="V228" i="5" s="1"/>
  <c r="W228" i="5" s="1"/>
  <c r="U23" i="9"/>
  <c r="U171" i="9"/>
  <c r="AA171" i="9" s="1"/>
  <c r="U124" i="9"/>
  <c r="AA124" i="9" s="1"/>
  <c r="U175" i="5"/>
  <c r="V175" i="5" s="1"/>
  <c r="W175" i="5" s="1"/>
  <c r="U211" i="5"/>
  <c r="V211" i="5" s="1"/>
  <c r="W211" i="5" s="1"/>
  <c r="U200" i="5"/>
  <c r="O200" i="5" s="1"/>
  <c r="U40" i="9"/>
  <c r="U127" i="5"/>
  <c r="V127" i="5" s="1"/>
  <c r="P127" i="5" s="1"/>
  <c r="U162" i="5"/>
  <c r="V162" i="5" s="1"/>
  <c r="W162" i="5" s="1"/>
  <c r="U10" i="9"/>
  <c r="U298" i="5"/>
  <c r="V298" i="5" s="1"/>
  <c r="W298" i="5" s="1"/>
  <c r="U113" i="9"/>
  <c r="AA113" i="9" s="1"/>
  <c r="U239" i="9"/>
  <c r="AA239" i="9" s="1"/>
  <c r="U198" i="9"/>
  <c r="AA198" i="9" s="1"/>
  <c r="V28" i="10"/>
  <c r="W28" i="10" s="1"/>
  <c r="X28" i="10" s="1"/>
  <c r="U35" i="9"/>
  <c r="U273" i="9"/>
  <c r="AA273" i="9" s="1"/>
  <c r="U36" i="5"/>
  <c r="V36" i="5" s="1"/>
  <c r="P36" i="5" s="1"/>
  <c r="U243" i="5"/>
  <c r="V243" i="5" s="1"/>
  <c r="P243" i="5" s="1"/>
  <c r="U220" i="5"/>
  <c r="O220" i="5" s="1"/>
  <c r="U45" i="9"/>
  <c r="U109" i="5"/>
  <c r="V109" i="5" s="1"/>
  <c r="P109" i="5" s="1"/>
  <c r="U144" i="5"/>
  <c r="V144" i="5" s="1"/>
  <c r="W144" i="5" s="1"/>
  <c r="U319" i="5"/>
  <c r="V319" i="5" s="1"/>
  <c r="W319" i="5" s="1"/>
  <c r="U286" i="5"/>
  <c r="V286" i="5" s="1"/>
  <c r="W286" i="5" s="1"/>
  <c r="U101" i="9"/>
  <c r="AA101" i="9" s="1"/>
  <c r="U57" i="9"/>
  <c r="U227" i="9"/>
  <c r="AA227" i="9" s="1"/>
  <c r="V7" i="10"/>
  <c r="W7" i="10" s="1"/>
  <c r="X7" i="10" s="1"/>
  <c r="V16" i="10"/>
  <c r="W16" i="10" s="1"/>
  <c r="X16" i="10" s="1"/>
  <c r="U33" i="5"/>
  <c r="V33" i="5" s="1"/>
  <c r="W33" i="5" s="1"/>
  <c r="U68" i="5"/>
  <c r="V68" i="5" s="1"/>
  <c r="W68" i="5" s="1"/>
  <c r="U271" i="5"/>
  <c r="V271" i="5" s="1"/>
  <c r="W271" i="5" s="1"/>
  <c r="U240" i="5"/>
  <c r="V240" i="5" s="1"/>
  <c r="W240" i="5" s="1"/>
  <c r="U61" i="9"/>
  <c r="U183" i="9"/>
  <c r="AA183" i="9" s="1"/>
  <c r="U136" i="9"/>
  <c r="AA136" i="9" s="1"/>
  <c r="V11" i="10"/>
  <c r="W11" i="10" s="1"/>
  <c r="X11" i="10" s="1"/>
  <c r="U268" i="9"/>
  <c r="AA268" i="9" s="1"/>
  <c r="U176" i="5"/>
  <c r="V176" i="5" s="1"/>
  <c r="W176" i="5" s="1"/>
  <c r="U191" i="5"/>
  <c r="V191" i="5" s="1"/>
  <c r="W191" i="5" s="1"/>
  <c r="U62" i="5"/>
  <c r="V62" i="5" s="1"/>
  <c r="W62" i="5" s="1"/>
  <c r="U105" i="5"/>
  <c r="V105" i="5" s="1"/>
  <c r="P105" i="5" s="1"/>
  <c r="U267" i="5"/>
  <c r="V267" i="5" s="1"/>
  <c r="W267" i="5" s="1"/>
  <c r="U138" i="5"/>
  <c r="V138" i="5" s="1"/>
  <c r="W138" i="5" s="1"/>
  <c r="U10" i="5"/>
  <c r="V10" i="5" s="1"/>
  <c r="P10" i="5" s="1"/>
  <c r="U53" i="5"/>
  <c r="O53" i="5" s="1"/>
  <c r="U168" i="5"/>
  <c r="V168" i="5" s="1"/>
  <c r="W168" i="5" s="1"/>
  <c r="U40" i="5"/>
  <c r="V40" i="5" s="1"/>
  <c r="W40" i="5" s="1"/>
  <c r="U83" i="5"/>
  <c r="V83" i="5" s="1"/>
  <c r="W83" i="5" s="1"/>
  <c r="U189" i="9"/>
  <c r="U270" i="9"/>
  <c r="AA270" i="9" s="1"/>
  <c r="U219" i="9"/>
  <c r="U153" i="9"/>
  <c r="O109" i="9"/>
  <c r="O302" i="9"/>
  <c r="V192" i="9"/>
  <c r="AB192" i="9" s="1"/>
  <c r="Y5" i="10"/>
  <c r="O130" i="5"/>
  <c r="O224" i="9"/>
  <c r="O232" i="5"/>
  <c r="W72" i="5"/>
  <c r="P72" i="5"/>
  <c r="W69" i="5"/>
  <c r="X29" i="10" l="1"/>
  <c r="O78" i="5"/>
  <c r="AA32" i="9"/>
  <c r="AA44" i="9"/>
  <c r="V44" i="9" s="1"/>
  <c r="V222" i="9"/>
  <c r="AB222" i="9" s="1"/>
  <c r="U244" i="5"/>
  <c r="V244" i="5" s="1"/>
  <c r="W244" i="5" s="1"/>
  <c r="AA41" i="9"/>
  <c r="V41" i="9" s="1"/>
  <c r="U150" i="5"/>
  <c r="V150" i="5" s="1"/>
  <c r="P150" i="5" s="1"/>
  <c r="U99" i="5"/>
  <c r="O99" i="5" s="1"/>
  <c r="U116" i="9"/>
  <c r="AA116" i="9" s="1"/>
  <c r="P231" i="5"/>
  <c r="U263" i="9"/>
  <c r="AA263" i="9" s="1"/>
  <c r="V8" i="10"/>
  <c r="P8" i="10" s="1"/>
  <c r="U158" i="9"/>
  <c r="U253" i="5"/>
  <c r="V253" i="5" s="1"/>
  <c r="W253" i="5" s="1"/>
  <c r="U28" i="9"/>
  <c r="AA28" i="9" s="1"/>
  <c r="V28" i="9" s="1"/>
  <c r="U155" i="9"/>
  <c r="AA155" i="9" s="1"/>
  <c r="U147" i="9"/>
  <c r="AA147" i="9" s="1"/>
  <c r="U174" i="5"/>
  <c r="O174" i="5" s="1"/>
  <c r="U248" i="9"/>
  <c r="AA248" i="9" s="1"/>
  <c r="U211" i="9"/>
  <c r="AA211" i="9" s="1"/>
  <c r="U98" i="9"/>
  <c r="AA98" i="9" s="1"/>
  <c r="U96" i="5"/>
  <c r="O96" i="5" s="1"/>
  <c r="U8" i="5"/>
  <c r="V8" i="5" s="1"/>
  <c r="U36" i="9"/>
  <c r="AA36" i="9" s="1"/>
  <c r="U92" i="5"/>
  <c r="U70" i="5"/>
  <c r="O70" i="5" s="1"/>
  <c r="U145" i="9"/>
  <c r="AA145" i="9" s="1"/>
  <c r="U278" i="5"/>
  <c r="O278" i="5" s="1"/>
  <c r="U18" i="9"/>
  <c r="O18" i="9" s="1"/>
  <c r="U116" i="5"/>
  <c r="V116" i="5" s="1"/>
  <c r="W116" i="5" s="1"/>
  <c r="U141" i="5"/>
  <c r="V141" i="5" s="1"/>
  <c r="W141" i="5" s="1"/>
  <c r="U42" i="5"/>
  <c r="V42" i="5" s="1"/>
  <c r="W42" i="5" s="1"/>
  <c r="U146" i="9"/>
  <c r="AA146" i="9" s="1"/>
  <c r="V12" i="10"/>
  <c r="P12" i="10" s="1"/>
  <c r="U20" i="9"/>
  <c r="O20" i="9" s="1"/>
  <c r="U86" i="5"/>
  <c r="V86" i="5" s="1"/>
  <c r="W86" i="5" s="1"/>
  <c r="U139" i="9"/>
  <c r="AA139" i="9" s="1"/>
  <c r="U100" i="5"/>
  <c r="U299" i="5"/>
  <c r="V299" i="5" s="1"/>
  <c r="P299" i="5" s="1"/>
  <c r="U105" i="9"/>
  <c r="AA105" i="9" s="1"/>
  <c r="U265" i="9"/>
  <c r="AA265" i="9" s="1"/>
  <c r="U246" i="5"/>
  <c r="O246" i="5" s="1"/>
  <c r="U299" i="9"/>
  <c r="AA299" i="9" s="1"/>
  <c r="U305" i="9"/>
  <c r="AA305" i="9" s="1"/>
  <c r="U251" i="9"/>
  <c r="AA251" i="9" s="1"/>
  <c r="U75" i="5"/>
  <c r="O75" i="5" s="1"/>
  <c r="U159" i="5"/>
  <c r="V159" i="5" s="1"/>
  <c r="U14" i="5"/>
  <c r="O14" i="5" s="1"/>
  <c r="U52" i="9"/>
  <c r="U61" i="5"/>
  <c r="V61" i="5" s="1"/>
  <c r="W61" i="5" s="1"/>
  <c r="X61" i="5" s="1"/>
  <c r="U110" i="9"/>
  <c r="AA110" i="9" s="1"/>
  <c r="U164" i="9"/>
  <c r="AA164" i="9" s="1"/>
  <c r="U208" i="5"/>
  <c r="V208" i="5" s="1"/>
  <c r="W208" i="5" s="1"/>
  <c r="U94" i="9"/>
  <c r="AA94" i="9" s="1"/>
  <c r="U151" i="5"/>
  <c r="O151" i="5" s="1"/>
  <c r="U190" i="5"/>
  <c r="V190" i="5" s="1"/>
  <c r="P190" i="5" s="1"/>
  <c r="U142" i="5"/>
  <c r="O142" i="5" s="1"/>
  <c r="U46" i="9"/>
  <c r="AA46" i="9" s="1"/>
  <c r="V46" i="9" s="1"/>
  <c r="U226" i="9"/>
  <c r="AA226" i="9" s="1"/>
  <c r="U43" i="9"/>
  <c r="O43" i="9" s="1"/>
  <c r="U222" i="5"/>
  <c r="V222" i="5" s="1"/>
  <c r="W222" i="5" s="1"/>
  <c r="U126" i="5"/>
  <c r="O126" i="5" s="1"/>
  <c r="U115" i="5"/>
  <c r="V115" i="5" s="1"/>
  <c r="P115" i="5" s="1"/>
  <c r="U184" i="9"/>
  <c r="AA184" i="9" s="1"/>
  <c r="U13" i="9"/>
  <c r="O13" i="9" s="1"/>
  <c r="U155" i="5"/>
  <c r="V155" i="5" s="1"/>
  <c r="U314" i="5"/>
  <c r="U22" i="5"/>
  <c r="O22" i="5" s="1"/>
  <c r="U227" i="5"/>
  <c r="O227" i="5" s="1"/>
  <c r="U169" i="9"/>
  <c r="O169" i="9" s="1"/>
  <c r="U245" i="5"/>
  <c r="O245" i="5" s="1"/>
  <c r="U67" i="5"/>
  <c r="V67" i="5" s="1"/>
  <c r="U77" i="5"/>
  <c r="O77" i="5" s="1"/>
  <c r="U108" i="5"/>
  <c r="U233" i="5"/>
  <c r="V233" i="5" s="1"/>
  <c r="W233" i="5" s="1"/>
  <c r="U274" i="5"/>
  <c r="O274" i="5" s="1"/>
  <c r="U102" i="5"/>
  <c r="V102" i="5" s="1"/>
  <c r="W102" i="5" s="1"/>
  <c r="U233" i="9"/>
  <c r="AA233" i="9" s="1"/>
  <c r="U149" i="5"/>
  <c r="O149" i="5" s="1"/>
  <c r="U31" i="9"/>
  <c r="AA31" i="9" s="1"/>
  <c r="V31" i="9" s="1"/>
  <c r="U212" i="5"/>
  <c r="V212" i="5" s="1"/>
  <c r="W212" i="5" s="1"/>
  <c r="U203" i="5"/>
  <c r="O203" i="5" s="1"/>
  <c r="U112" i="9"/>
  <c r="AA112" i="9" s="1"/>
  <c r="V20" i="10"/>
  <c r="P20" i="10" s="1"/>
  <c r="U24" i="9"/>
  <c r="AA24" i="9" s="1"/>
  <c r="V24" i="9" s="1"/>
  <c r="U26" i="9"/>
  <c r="AA26" i="9" s="1"/>
  <c r="V26" i="9" s="1"/>
  <c r="P26" i="9" s="1"/>
  <c r="U247" i="5"/>
  <c r="O247" i="5" s="1"/>
  <c r="U304" i="5"/>
  <c r="V304" i="5" s="1"/>
  <c r="W304" i="5" s="1"/>
  <c r="U170" i="5"/>
  <c r="V170" i="5" s="1"/>
  <c r="U305" i="5"/>
  <c r="O305" i="5" s="1"/>
  <c r="U195" i="5"/>
  <c r="V195" i="5" s="1"/>
  <c r="W195" i="5" s="1"/>
  <c r="U51" i="5"/>
  <c r="V51" i="5" s="1"/>
  <c r="P51" i="5" s="1"/>
  <c r="U160" i="5"/>
  <c r="O160" i="5" s="1"/>
  <c r="U174" i="9"/>
  <c r="AA174" i="9" s="1"/>
  <c r="U308" i="5"/>
  <c r="U55" i="9"/>
  <c r="U141" i="9"/>
  <c r="AA141" i="9" s="1"/>
  <c r="U111" i="5"/>
  <c r="V111" i="5" s="1"/>
  <c r="P111" i="5" s="1"/>
  <c r="U268" i="5"/>
  <c r="O268" i="5" s="1"/>
  <c r="U241" i="5"/>
  <c r="O241" i="5" s="1"/>
  <c r="U93" i="5"/>
  <c r="V93" i="5" s="1"/>
  <c r="W93" i="5" s="1"/>
  <c r="U67" i="9"/>
  <c r="O67" i="9" s="1"/>
  <c r="U170" i="9"/>
  <c r="AA170" i="9" s="1"/>
  <c r="V19" i="10"/>
  <c r="W19" i="10" s="1"/>
  <c r="Q19" i="10" s="1"/>
  <c r="U230" i="5"/>
  <c r="O230" i="5" s="1"/>
  <c r="U93" i="9"/>
  <c r="U17" i="5"/>
  <c r="V17" i="5" s="1"/>
  <c r="W17" i="5" s="1"/>
  <c r="Q17" i="5" s="1"/>
  <c r="U181" i="5"/>
  <c r="V181" i="5" s="1"/>
  <c r="W181" i="5" s="1"/>
  <c r="U188" i="9"/>
  <c r="AA188" i="9" s="1"/>
  <c r="U144" i="9"/>
  <c r="AA144" i="9" s="1"/>
  <c r="U30" i="9"/>
  <c r="U35" i="5"/>
  <c r="V35" i="5" s="1"/>
  <c r="P35" i="5" s="1"/>
  <c r="U223" i="9"/>
  <c r="AA223" i="9" s="1"/>
  <c r="U264" i="9"/>
  <c r="AA264" i="9" s="1"/>
  <c r="U261" i="5"/>
  <c r="V261" i="5" s="1"/>
  <c r="W261" i="5" s="1"/>
  <c r="U38" i="5"/>
  <c r="V38" i="5" s="1"/>
  <c r="P38" i="5" s="1"/>
  <c r="U169" i="5"/>
  <c r="V169" i="5" s="1"/>
  <c r="W169" i="5" s="1"/>
  <c r="V26" i="10"/>
  <c r="W26" i="10" s="1"/>
  <c r="X26" i="10" s="1"/>
  <c r="Y26" i="10" s="1"/>
  <c r="U130" i="9"/>
  <c r="AA130" i="9" s="1"/>
  <c r="U224" i="5"/>
  <c r="O224" i="5" s="1"/>
  <c r="U163" i="5"/>
  <c r="O163" i="5" s="1"/>
  <c r="U167" i="9"/>
  <c r="AA167" i="9" s="1"/>
  <c r="U119" i="5"/>
  <c r="V119" i="5" s="1"/>
  <c r="P119" i="5" s="1"/>
  <c r="U163" i="9"/>
  <c r="AA163" i="9" s="1"/>
  <c r="U256" i="5"/>
  <c r="O256" i="5" s="1"/>
  <c r="U147" i="5"/>
  <c r="O147" i="5" s="1"/>
  <c r="U18" i="5"/>
  <c r="O18" i="5" s="1"/>
  <c r="U47" i="9"/>
  <c r="O47" i="9" s="1"/>
  <c r="U178" i="9"/>
  <c r="U46" i="5"/>
  <c r="O46" i="5" s="1"/>
  <c r="U298" i="9"/>
  <c r="U207" i="5"/>
  <c r="O207" i="5" s="1"/>
  <c r="U282" i="9"/>
  <c r="U177" i="9"/>
  <c r="U291" i="9"/>
  <c r="AA291" i="9" s="1"/>
  <c r="U258" i="5"/>
  <c r="O258" i="5" s="1"/>
  <c r="U193" i="9"/>
  <c r="AA193" i="9" s="1"/>
  <c r="U180" i="5"/>
  <c r="V180" i="5" s="1"/>
  <c r="W180" i="5" s="1"/>
  <c r="U200" i="9"/>
  <c r="AA200" i="9" s="1"/>
  <c r="U160" i="9"/>
  <c r="AA160" i="9" s="1"/>
  <c r="U301" i="5"/>
  <c r="V301" i="5" s="1"/>
  <c r="W301" i="5" s="1"/>
  <c r="U34" i="5"/>
  <c r="O34" i="5" s="1"/>
  <c r="U291" i="5"/>
  <c r="O291" i="5" s="1"/>
  <c r="V10" i="10"/>
  <c r="V35" i="10"/>
  <c r="W35" i="10" s="1"/>
  <c r="U198" i="5"/>
  <c r="V198" i="5" s="1"/>
  <c r="W198" i="5" s="1"/>
  <c r="U260" i="9"/>
  <c r="AA260" i="9" s="1"/>
  <c r="U45" i="5"/>
  <c r="V45" i="5" s="1"/>
  <c r="W45" i="5" s="1"/>
  <c r="U283" i="9"/>
  <c r="AA283" i="9" s="1"/>
  <c r="V81" i="5"/>
  <c r="P81" i="5" s="1"/>
  <c r="U199" i="9"/>
  <c r="AA199" i="9" s="1"/>
  <c r="U104" i="9"/>
  <c r="AA104" i="9" s="1"/>
  <c r="U123" i="5"/>
  <c r="O123" i="5" s="1"/>
  <c r="U262" i="9"/>
  <c r="AA262" i="9" s="1"/>
  <c r="V30" i="10"/>
  <c r="W30" i="10" s="1"/>
  <c r="X30" i="10" s="1"/>
  <c r="U312" i="5"/>
  <c r="U17" i="9"/>
  <c r="U283" i="5"/>
  <c r="V283" i="5" s="1"/>
  <c r="W283" i="5" s="1"/>
  <c r="U34" i="9"/>
  <c r="U214" i="9"/>
  <c r="AA214" i="9" s="1"/>
  <c r="U119" i="9"/>
  <c r="U293" i="5"/>
  <c r="V293" i="5" s="1"/>
  <c r="W293" i="5" s="1"/>
  <c r="U107" i="5"/>
  <c r="V107" i="5" s="1"/>
  <c r="W107" i="5" s="1"/>
  <c r="U151" i="9"/>
  <c r="U21" i="9"/>
  <c r="AA21" i="9" s="1"/>
  <c r="V21" i="9" s="1"/>
  <c r="P21" i="9" s="1"/>
  <c r="U56" i="5"/>
  <c r="V56" i="5" s="1"/>
  <c r="W56" i="5" s="1"/>
  <c r="X56" i="5" s="1"/>
  <c r="U87" i="5"/>
  <c r="O87" i="5" s="1"/>
  <c r="U165" i="5"/>
  <c r="V165" i="5" s="1"/>
  <c r="P165" i="5" s="1"/>
  <c r="U252" i="9"/>
  <c r="AA252" i="9" s="1"/>
  <c r="U64" i="5"/>
  <c r="O64" i="5" s="1"/>
  <c r="V32" i="10"/>
  <c r="P32" i="10" s="1"/>
  <c r="U302" i="5"/>
  <c r="U23" i="5"/>
  <c r="V23" i="5" s="1"/>
  <c r="W23" i="5" s="1"/>
  <c r="U70" i="9"/>
  <c r="U37" i="9"/>
  <c r="O37" i="9" s="1"/>
  <c r="U33" i="9"/>
  <c r="AA33" i="9" s="1"/>
  <c r="V33" i="9" s="1"/>
  <c r="U8" i="9"/>
  <c r="O8" i="9" s="1"/>
  <c r="U27" i="9"/>
  <c r="U7" i="5"/>
  <c r="V7" i="5" s="1"/>
  <c r="W7" i="5" s="1"/>
  <c r="X7" i="5" s="1"/>
  <c r="R7" i="5" s="1"/>
  <c r="H7" i="5" s="1"/>
  <c r="U303" i="9"/>
  <c r="AA303" i="9" s="1"/>
  <c r="U294" i="9"/>
  <c r="AA294" i="9" s="1"/>
  <c r="U115" i="9"/>
  <c r="AA115" i="9" s="1"/>
  <c r="U21" i="5"/>
  <c r="O21" i="5" s="1"/>
  <c r="U255" i="9"/>
  <c r="AA255" i="9" s="1"/>
  <c r="O193" i="5"/>
  <c r="V31" i="10"/>
  <c r="W31" i="10" s="1"/>
  <c r="X31" i="10" s="1"/>
  <c r="U205" i="5"/>
  <c r="V205" i="5" s="1"/>
  <c r="U140" i="5"/>
  <c r="O140" i="5" s="1"/>
  <c r="V18" i="10"/>
  <c r="W18" i="10" s="1"/>
  <c r="X18" i="10" s="1"/>
  <c r="Y18" i="10" s="1"/>
  <c r="U205" i="9"/>
  <c r="AA205" i="9" s="1"/>
  <c r="U257" i="9"/>
  <c r="AA257" i="9" s="1"/>
  <c r="U186" i="5"/>
  <c r="V186" i="5" s="1"/>
  <c r="P186" i="5" s="1"/>
  <c r="U176" i="9"/>
  <c r="AA176" i="9" s="1"/>
  <c r="U117" i="5"/>
  <c r="V117" i="5" s="1"/>
  <c r="W117" i="5" s="1"/>
  <c r="U275" i="5"/>
  <c r="O275" i="5" s="1"/>
  <c r="U215" i="5"/>
  <c r="O215" i="5" s="1"/>
  <c r="U150" i="9"/>
  <c r="AA150" i="9" s="1"/>
  <c r="U184" i="5"/>
  <c r="V184" i="5" s="1"/>
  <c r="U37" i="5"/>
  <c r="V37" i="5" s="1"/>
  <c r="P37" i="5" s="1"/>
  <c r="U64" i="9"/>
  <c r="O64" i="9" s="1"/>
  <c r="U316" i="5"/>
  <c r="O316" i="5" s="1"/>
  <c r="U204" i="9"/>
  <c r="AA204" i="9" s="1"/>
  <c r="U236" i="9"/>
  <c r="AA236" i="9" s="1"/>
  <c r="U154" i="9"/>
  <c r="AA154" i="9" s="1"/>
  <c r="U135" i="5"/>
  <c r="V135" i="5" s="1"/>
  <c r="W135" i="5" s="1"/>
  <c r="U243" i="9"/>
  <c r="AA243" i="9" s="1"/>
  <c r="U165" i="9"/>
  <c r="AA165" i="9" s="1"/>
  <c r="U282" i="5"/>
  <c r="V282" i="5" s="1"/>
  <c r="W282" i="5" s="1"/>
  <c r="U264" i="5"/>
  <c r="V264" i="5" s="1"/>
  <c r="W264" i="5" s="1"/>
  <c r="U12" i="5"/>
  <c r="V12" i="5" s="1"/>
  <c r="W12" i="5" s="1"/>
  <c r="X12" i="5" s="1"/>
  <c r="U263" i="5"/>
  <c r="O263" i="5" s="1"/>
  <c r="U183" i="5"/>
  <c r="V183" i="5" s="1"/>
  <c r="W183" i="5" s="1"/>
  <c r="X183" i="5" s="1"/>
  <c r="U287" i="5"/>
  <c r="U58" i="9"/>
  <c r="O58" i="9" s="1"/>
  <c r="U50" i="9"/>
  <c r="AA50" i="9" s="1"/>
  <c r="U213" i="5"/>
  <c r="O213" i="5" s="1"/>
  <c r="U82" i="9"/>
  <c r="O82" i="9" s="1"/>
  <c r="U88" i="9"/>
  <c r="O88" i="9" s="1"/>
  <c r="U92" i="9"/>
  <c r="U87" i="9"/>
  <c r="O87" i="9" s="1"/>
  <c r="U89" i="9"/>
  <c r="O89" i="9" s="1"/>
  <c r="U75" i="9"/>
  <c r="O75" i="9" s="1"/>
  <c r="U76" i="9"/>
  <c r="O76" i="9" s="1"/>
  <c r="U86" i="9"/>
  <c r="O86" i="9" s="1"/>
  <c r="U83" i="9"/>
  <c r="O83" i="9" s="1"/>
  <c r="U74" i="9"/>
  <c r="O74" i="9" s="1"/>
  <c r="U81" i="9"/>
  <c r="O81" i="9" s="1"/>
  <c r="U85" i="9"/>
  <c r="O85" i="9" s="1"/>
  <c r="U80" i="9"/>
  <c r="O80" i="9" s="1"/>
  <c r="U84" i="9"/>
  <c r="O84" i="9" s="1"/>
  <c r="U91" i="9"/>
  <c r="O91" i="9" s="1"/>
  <c r="U79" i="9"/>
  <c r="U90" i="9"/>
  <c r="U78" i="9"/>
  <c r="O78" i="9" s="1"/>
  <c r="U77" i="9"/>
  <c r="O77" i="9" s="1"/>
  <c r="U216" i="5"/>
  <c r="V216" i="5" s="1"/>
  <c r="P216" i="5" s="1"/>
  <c r="U245" i="9"/>
  <c r="AA245" i="9" s="1"/>
  <c r="U57" i="5"/>
  <c r="O57" i="5" s="1"/>
  <c r="U73" i="5"/>
  <c r="O73" i="5" s="1"/>
  <c r="U162" i="9"/>
  <c r="U318" i="5"/>
  <c r="O318" i="5" s="1"/>
  <c r="U139" i="5"/>
  <c r="V139" i="5" s="1"/>
  <c r="W139" i="5" s="1"/>
  <c r="U249" i="5"/>
  <c r="V249" i="5" s="1"/>
  <c r="W249" i="5" s="1"/>
  <c r="X249" i="5" s="1"/>
  <c r="U107" i="9"/>
  <c r="AA107" i="9" s="1"/>
  <c r="U270" i="5"/>
  <c r="V270" i="5" s="1"/>
  <c r="W270" i="5" s="1"/>
  <c r="U306" i="5"/>
  <c r="V306" i="5" s="1"/>
  <c r="W306" i="5" s="1"/>
  <c r="U53" i="9"/>
  <c r="AA53" i="9" s="1"/>
  <c r="V53" i="9" s="1"/>
  <c r="U156" i="9"/>
  <c r="AA156" i="9" s="1"/>
  <c r="U59" i="5"/>
  <c r="O59" i="5" s="1"/>
  <c r="U104" i="5"/>
  <c r="O104" i="5" s="1"/>
  <c r="U41" i="5"/>
  <c r="V41" i="5" s="1"/>
  <c r="W41" i="5" s="1"/>
  <c r="Q41" i="5" s="1"/>
  <c r="U167" i="5"/>
  <c r="U225" i="9"/>
  <c r="AA225" i="9" s="1"/>
  <c r="U289" i="5"/>
  <c r="U51" i="9"/>
  <c r="AA51" i="9" s="1"/>
  <c r="V149" i="5"/>
  <c r="O102" i="5"/>
  <c r="V18" i="5"/>
  <c r="W18" i="5" s="1"/>
  <c r="X18" i="5" s="1"/>
  <c r="V158" i="5"/>
  <c r="V71" i="5"/>
  <c r="W71" i="5" s="1"/>
  <c r="X71" i="5" s="1"/>
  <c r="AA62" i="9"/>
  <c r="V62" i="9" s="1"/>
  <c r="P62" i="9" s="1"/>
  <c r="AA54" i="9"/>
  <c r="V54" i="9" s="1"/>
  <c r="V97" i="9"/>
  <c r="AB97" i="9" s="1"/>
  <c r="AA11" i="9"/>
  <c r="AA71" i="9"/>
  <c r="O256" i="9"/>
  <c r="AA55" i="9"/>
  <c r="V55" i="9" s="1"/>
  <c r="AA52" i="9"/>
  <c r="V52" i="9" s="1"/>
  <c r="AA42" i="9"/>
  <c r="V42" i="9" s="1"/>
  <c r="P42" i="9" s="1"/>
  <c r="V139" i="9"/>
  <c r="AB139" i="9" s="1"/>
  <c r="AA9" i="9"/>
  <c r="V9" i="9" s="1"/>
  <c r="O226" i="9"/>
  <c r="O241" i="9"/>
  <c r="AA35" i="9"/>
  <c r="V35" i="9" s="1"/>
  <c r="V235" i="9"/>
  <c r="AB235" i="9" s="1"/>
  <c r="V201" i="9"/>
  <c r="AB201" i="9" s="1"/>
  <c r="V218" i="9"/>
  <c r="AB218" i="9" s="1"/>
  <c r="O184" i="9"/>
  <c r="AA65" i="9"/>
  <c r="V65" i="9" s="1"/>
  <c r="AA61" i="9"/>
  <c r="AA73" i="9"/>
  <c r="V73" i="9" s="1"/>
  <c r="AA70" i="9"/>
  <c r="V70" i="9" s="1"/>
  <c r="AA63" i="9"/>
  <c r="V63" i="9" s="1"/>
  <c r="AA68" i="9"/>
  <c r="V68" i="9" s="1"/>
  <c r="AA57" i="9"/>
  <c r="V57" i="9" s="1"/>
  <c r="AA34" i="9"/>
  <c r="V34" i="9" s="1"/>
  <c r="AA15" i="9"/>
  <c r="V15" i="9" s="1"/>
  <c r="AA48" i="9"/>
  <c r="V48" i="9" s="1"/>
  <c r="AA10" i="9"/>
  <c r="V10" i="9" s="1"/>
  <c r="AA14" i="9"/>
  <c r="V14" i="9" s="1"/>
  <c r="AA38" i="9"/>
  <c r="V38" i="9" s="1"/>
  <c r="AB38" i="9" s="1"/>
  <c r="AA22" i="9"/>
  <c r="V22" i="9" s="1"/>
  <c r="AA39" i="9"/>
  <c r="V39" i="9" s="1"/>
  <c r="AA19" i="9"/>
  <c r="V19" i="9" s="1"/>
  <c r="AA45" i="9"/>
  <c r="V45" i="9" s="1"/>
  <c r="AA25" i="9"/>
  <c r="V25" i="9" s="1"/>
  <c r="O24" i="9"/>
  <c r="AA12" i="9"/>
  <c r="V12" i="9" s="1"/>
  <c r="AA23" i="9"/>
  <c r="AA29" i="9"/>
  <c r="AA40" i="9"/>
  <c r="V40" i="9" s="1"/>
  <c r="O144" i="5"/>
  <c r="O268" i="9"/>
  <c r="W10" i="5"/>
  <c r="X10" i="5" s="1"/>
  <c r="O206" i="5"/>
  <c r="V194" i="5"/>
  <c r="W194" i="5" s="1"/>
  <c r="P132" i="5"/>
  <c r="V114" i="5"/>
  <c r="P114" i="5" s="1"/>
  <c r="P265" i="5"/>
  <c r="V237" i="5"/>
  <c r="W237" i="5" s="1"/>
  <c r="Q237" i="5" s="1"/>
  <c r="W178" i="5"/>
  <c r="X178" i="5" s="1"/>
  <c r="W15" i="10"/>
  <c r="Q15" i="10" s="1"/>
  <c r="O52" i="9"/>
  <c r="O105" i="9"/>
  <c r="O16" i="9"/>
  <c r="O19" i="9"/>
  <c r="V259" i="9"/>
  <c r="AB259" i="9" s="1"/>
  <c r="O222" i="9"/>
  <c r="V311" i="5"/>
  <c r="W311" i="5" s="1"/>
  <c r="X311" i="5" s="1"/>
  <c r="O107" i="9"/>
  <c r="V224" i="9"/>
  <c r="AB224" i="9" s="1"/>
  <c r="O42" i="5"/>
  <c r="O209" i="5"/>
  <c r="V107" i="9"/>
  <c r="AB107" i="9" s="1"/>
  <c r="O166" i="5"/>
  <c r="O282" i="5"/>
  <c r="O180" i="9"/>
  <c r="O108" i="9"/>
  <c r="P223" i="5"/>
  <c r="V105" i="9"/>
  <c r="AB105" i="9" s="1"/>
  <c r="V175" i="9"/>
  <c r="AB175" i="9" s="1"/>
  <c r="V180" i="9"/>
  <c r="AB180" i="9" s="1"/>
  <c r="V293" i="9"/>
  <c r="AB293" i="9" s="1"/>
  <c r="W150" i="5"/>
  <c r="X150" i="5" s="1"/>
  <c r="V290" i="9"/>
  <c r="AB290" i="9" s="1"/>
  <c r="V184" i="9"/>
  <c r="AB184" i="9" s="1"/>
  <c r="O293" i="9"/>
  <c r="O139" i="5"/>
  <c r="W121" i="5"/>
  <c r="Q121" i="5" s="1"/>
  <c r="W14" i="10"/>
  <c r="X14" i="10" s="1"/>
  <c r="Y14" i="10" s="1"/>
  <c r="V69" i="9"/>
  <c r="AB69" i="9" s="1"/>
  <c r="V142" i="9"/>
  <c r="AB142" i="9" s="1"/>
  <c r="O264" i="9"/>
  <c r="P13" i="5"/>
  <c r="P233" i="5"/>
  <c r="V163" i="5"/>
  <c r="P163" i="5" s="1"/>
  <c r="O274" i="9"/>
  <c r="O55" i="5"/>
  <c r="O284" i="9"/>
  <c r="O229" i="5"/>
  <c r="V146" i="9"/>
  <c r="AB146" i="9" s="1"/>
  <c r="O128" i="9"/>
  <c r="V196" i="5"/>
  <c r="W196" i="5" s="1"/>
  <c r="X196" i="5" s="1"/>
  <c r="V147" i="9"/>
  <c r="AB147" i="9" s="1"/>
  <c r="O305" i="9"/>
  <c r="V152" i="9"/>
  <c r="AB152" i="9" s="1"/>
  <c r="O160" i="9"/>
  <c r="P79" i="5"/>
  <c r="W30" i="5"/>
  <c r="Q30" i="5" s="1"/>
  <c r="P144" i="5"/>
  <c r="O319" i="5"/>
  <c r="O223" i="5"/>
  <c r="V77" i="5"/>
  <c r="P77" i="5" s="1"/>
  <c r="O121" i="5"/>
  <c r="O71" i="9"/>
  <c r="V218" i="5"/>
  <c r="W218" i="5" s="1"/>
  <c r="Q218" i="5" s="1"/>
  <c r="V126" i="5"/>
  <c r="W126" i="5" s="1"/>
  <c r="Q126" i="5" s="1"/>
  <c r="O226" i="5"/>
  <c r="V118" i="9"/>
  <c r="AB118" i="9" s="1"/>
  <c r="O295" i="5"/>
  <c r="O117" i="5"/>
  <c r="W110" i="5"/>
  <c r="X110" i="5" s="1"/>
  <c r="P300" i="5"/>
  <c r="O37" i="5"/>
  <c r="O271" i="9"/>
  <c r="O280" i="9"/>
  <c r="O19" i="5"/>
  <c r="V16" i="9"/>
  <c r="AB16" i="9" s="1"/>
  <c r="V137" i="9"/>
  <c r="AB137" i="9" s="1"/>
  <c r="P162" i="5"/>
  <c r="P320" i="5"/>
  <c r="W272" i="5"/>
  <c r="V268" i="9"/>
  <c r="AB268" i="9" s="1"/>
  <c r="O106" i="5"/>
  <c r="V305" i="9"/>
  <c r="AB305" i="9" s="1"/>
  <c r="V131" i="5"/>
  <c r="P131" i="5" s="1"/>
  <c r="O254" i="9"/>
  <c r="O146" i="9"/>
  <c r="V188" i="9"/>
  <c r="AB188" i="9" s="1"/>
  <c r="O259" i="9"/>
  <c r="V277" i="9"/>
  <c r="AB277" i="9" s="1"/>
  <c r="V108" i="9"/>
  <c r="AB108" i="9" s="1"/>
  <c r="V22" i="5"/>
  <c r="P22" i="5" s="1"/>
  <c r="V104" i="5"/>
  <c r="W104" i="5" s="1"/>
  <c r="X104" i="5" s="1"/>
  <c r="O178" i="9"/>
  <c r="W164" i="5"/>
  <c r="X164" i="5" s="1"/>
  <c r="V266" i="5"/>
  <c r="W266" i="5" s="1"/>
  <c r="Q266" i="5" s="1"/>
  <c r="P211" i="5"/>
  <c r="W81" i="5"/>
  <c r="Q81" i="5" s="1"/>
  <c r="O132" i="9"/>
  <c r="V174" i="5"/>
  <c r="W174" i="5" s="1"/>
  <c r="X174" i="5" s="1"/>
  <c r="O257" i="9"/>
  <c r="O277" i="9"/>
  <c r="O282" i="9"/>
  <c r="O177" i="5"/>
  <c r="V137" i="5"/>
  <c r="W137" i="5" s="1"/>
  <c r="Q137" i="5" s="1"/>
  <c r="O138" i="5"/>
  <c r="V21" i="5"/>
  <c r="P21" i="5" s="1"/>
  <c r="O195" i="5"/>
  <c r="O72" i="5"/>
  <c r="O112" i="5"/>
  <c r="O162" i="9"/>
  <c r="O139" i="9"/>
  <c r="O212" i="5"/>
  <c r="V227" i="5"/>
  <c r="W227" i="5" s="1"/>
  <c r="Q227" i="5" s="1"/>
  <c r="O150" i="5"/>
  <c r="V317" i="5"/>
  <c r="P317" i="5" s="1"/>
  <c r="O235" i="5"/>
  <c r="O300" i="9"/>
  <c r="O290" i="9"/>
  <c r="O235" i="9"/>
  <c r="V122" i="9"/>
  <c r="AB122" i="9" s="1"/>
  <c r="V252" i="9"/>
  <c r="AB252" i="9" s="1"/>
  <c r="O252" i="9"/>
  <c r="O48" i="9"/>
  <c r="V140" i="5"/>
  <c r="P140" i="5" s="1"/>
  <c r="V245" i="5"/>
  <c r="W245" i="5" s="1"/>
  <c r="W226" i="5"/>
  <c r="X226" i="5" s="1"/>
  <c r="P226" i="5"/>
  <c r="P185" i="5"/>
  <c r="Q28" i="10"/>
  <c r="P294" i="5"/>
  <c r="W239" i="5"/>
  <c r="Q239" i="5" s="1"/>
  <c r="O192" i="9"/>
  <c r="V284" i="5"/>
  <c r="V241" i="9"/>
  <c r="AB241" i="9" s="1"/>
  <c r="P125" i="5"/>
  <c r="P192" i="5"/>
  <c r="P195" i="5"/>
  <c r="W119" i="5"/>
  <c r="X119" i="5" s="1"/>
  <c r="P201" i="5"/>
  <c r="W277" i="5"/>
  <c r="X277" i="5" s="1"/>
  <c r="W111" i="5"/>
  <c r="X111" i="5" s="1"/>
  <c r="V142" i="5"/>
  <c r="P142" i="5" s="1"/>
  <c r="V132" i="9"/>
  <c r="AB132" i="9" s="1"/>
  <c r="O118" i="5"/>
  <c r="V154" i="9"/>
  <c r="AB154" i="9" s="1"/>
  <c r="V284" i="9"/>
  <c r="AB284" i="9" s="1"/>
  <c r="O175" i="9"/>
  <c r="V243" i="9"/>
  <c r="AB243" i="9" s="1"/>
  <c r="O145" i="5"/>
  <c r="O296" i="5"/>
  <c r="V316" i="5"/>
  <c r="W316" i="5" s="1"/>
  <c r="Q316" i="5" s="1"/>
  <c r="V100" i="9"/>
  <c r="AB100" i="9" s="1"/>
  <c r="O185" i="5"/>
  <c r="V224" i="5"/>
  <c r="W224" i="5" s="1"/>
  <c r="X224" i="5" s="1"/>
  <c r="V164" i="9"/>
  <c r="AB164" i="9" s="1"/>
  <c r="V225" i="9"/>
  <c r="AB225" i="9" s="1"/>
  <c r="O239" i="5"/>
  <c r="V168" i="9"/>
  <c r="AB168" i="9" s="1"/>
  <c r="O186" i="9"/>
  <c r="V250" i="9"/>
  <c r="AB250" i="9" s="1"/>
  <c r="O281" i="9"/>
  <c r="V262" i="9"/>
  <c r="AB262" i="9" s="1"/>
  <c r="V247" i="5"/>
  <c r="P247" i="5" s="1"/>
  <c r="V99" i="5"/>
  <c r="W99" i="5" s="1"/>
  <c r="X99" i="5" s="1"/>
  <c r="Q16" i="10"/>
  <c r="V111" i="9"/>
  <c r="AB111" i="9" s="1"/>
  <c r="O143" i="9"/>
  <c r="V125" i="9"/>
  <c r="AB125" i="9" s="1"/>
  <c r="O148" i="9"/>
  <c r="O112" i="9"/>
  <c r="O34" i="9"/>
  <c r="W34" i="10"/>
  <c r="Q34" i="10" s="1"/>
  <c r="P28" i="10"/>
  <c r="O154" i="9"/>
  <c r="O86" i="5"/>
  <c r="O44" i="9"/>
  <c r="O133" i="9"/>
  <c r="V278" i="5"/>
  <c r="P278" i="5" s="1"/>
  <c r="P138" i="5"/>
  <c r="P222" i="5"/>
  <c r="P118" i="5"/>
  <c r="W299" i="5"/>
  <c r="X299" i="5" s="1"/>
  <c r="P193" i="5"/>
  <c r="O219" i="5"/>
  <c r="O59" i="9"/>
  <c r="V129" i="9"/>
  <c r="AB129" i="9" s="1"/>
  <c r="O213" i="9"/>
  <c r="V133" i="9"/>
  <c r="AB133" i="9" s="1"/>
  <c r="V39" i="5"/>
  <c r="W39" i="5" s="1"/>
  <c r="X39" i="5" s="1"/>
  <c r="R39" i="5" s="1"/>
  <c r="O125" i="5"/>
  <c r="O294" i="9"/>
  <c r="V294" i="9"/>
  <c r="AB294" i="9" s="1"/>
  <c r="O236" i="9"/>
  <c r="V32" i="9"/>
  <c r="V215" i="5"/>
  <c r="P215" i="5" s="1"/>
  <c r="V159" i="9"/>
  <c r="AB159" i="9" s="1"/>
  <c r="V160" i="5"/>
  <c r="P160" i="5" s="1"/>
  <c r="V143" i="9"/>
  <c r="AB143" i="9" s="1"/>
  <c r="O204" i="5"/>
  <c r="V256" i="5"/>
  <c r="W256" i="5" s="1"/>
  <c r="Q256" i="5" s="1"/>
  <c r="O216" i="9"/>
  <c r="O210" i="5"/>
  <c r="V216" i="9"/>
  <c r="AB216" i="9" s="1"/>
  <c r="O172" i="5"/>
  <c r="O270" i="5"/>
  <c r="W127" i="5"/>
  <c r="Q127" i="5" s="1"/>
  <c r="V66" i="9"/>
  <c r="V271" i="9"/>
  <c r="AB271" i="9" s="1"/>
  <c r="V187" i="9"/>
  <c r="AB187" i="9" s="1"/>
  <c r="P228" i="5"/>
  <c r="P172" i="5"/>
  <c r="X27" i="10"/>
  <c r="Y27" i="10" s="1"/>
  <c r="P221" i="5"/>
  <c r="P88" i="5"/>
  <c r="W225" i="5"/>
  <c r="X225" i="5" s="1"/>
  <c r="W109" i="5"/>
  <c r="Q109" i="5" s="1"/>
  <c r="P235" i="5"/>
  <c r="O109" i="5"/>
  <c r="O66" i="9"/>
  <c r="O188" i="9"/>
  <c r="V186" i="9"/>
  <c r="AB186" i="9" s="1"/>
  <c r="O243" i="9"/>
  <c r="O221" i="5"/>
  <c r="O178" i="5"/>
  <c r="O111" i="9"/>
  <c r="V148" i="9"/>
  <c r="AB148" i="9" s="1"/>
  <c r="V134" i="5"/>
  <c r="P134" i="5" s="1"/>
  <c r="V167" i="9"/>
  <c r="AB167" i="9" s="1"/>
  <c r="V229" i="9"/>
  <c r="AB229" i="9" s="1"/>
  <c r="O164" i="9"/>
  <c r="V155" i="9"/>
  <c r="AB155" i="9" s="1"/>
  <c r="V64" i="5"/>
  <c r="W64" i="5" s="1"/>
  <c r="Q64" i="5" s="1"/>
  <c r="V97" i="5"/>
  <c r="W97" i="5" s="1"/>
  <c r="Q97" i="5" s="1"/>
  <c r="W20" i="10"/>
  <c r="Q20" i="10" s="1"/>
  <c r="O255" i="5"/>
  <c r="O187" i="9"/>
  <c r="O12" i="9"/>
  <c r="O250" i="9"/>
  <c r="Q11" i="10"/>
  <c r="V90" i="5"/>
  <c r="W90" i="5" s="1"/>
  <c r="X90" i="5" s="1"/>
  <c r="O30" i="5"/>
  <c r="P27" i="10"/>
  <c r="V59" i="9"/>
  <c r="AB59" i="9" s="1"/>
  <c r="O125" i="9"/>
  <c r="V248" i="9"/>
  <c r="AB248" i="9" s="1"/>
  <c r="O201" i="5"/>
  <c r="V157" i="5"/>
  <c r="P157" i="5" s="1"/>
  <c r="O94" i="5"/>
  <c r="O159" i="9"/>
  <c r="W25" i="10"/>
  <c r="X25" i="10" s="1"/>
  <c r="R25" i="10" s="1"/>
  <c r="O272" i="5"/>
  <c r="O9" i="9"/>
  <c r="O88" i="5"/>
  <c r="O192" i="5"/>
  <c r="V203" i="5"/>
  <c r="W203" i="5" s="1"/>
  <c r="X203" i="5" s="1"/>
  <c r="O233" i="5"/>
  <c r="V112" i="9"/>
  <c r="AB112" i="9" s="1"/>
  <c r="O262" i="9"/>
  <c r="V307" i="5"/>
  <c r="W307" i="5" s="1"/>
  <c r="X307" i="5" s="1"/>
  <c r="O126" i="9"/>
  <c r="P78" i="5"/>
  <c r="W78" i="5"/>
  <c r="X78" i="5" s="1"/>
  <c r="W255" i="5"/>
  <c r="Q255" i="5" s="1"/>
  <c r="P255" i="5"/>
  <c r="P86" i="5"/>
  <c r="V98" i="9"/>
  <c r="AB98" i="9" s="1"/>
  <c r="O70" i="9"/>
  <c r="V24" i="5"/>
  <c r="P24" i="5" s="1"/>
  <c r="W32" i="10"/>
  <c r="X32" i="10" s="1"/>
  <c r="Y32" i="10" s="1"/>
  <c r="S32" i="10" s="1"/>
  <c r="P30" i="10"/>
  <c r="V173" i="9"/>
  <c r="AB173" i="9" s="1"/>
  <c r="O103" i="5"/>
  <c r="V302" i="9"/>
  <c r="AB302" i="9" s="1"/>
  <c r="O45" i="5"/>
  <c r="O31" i="9"/>
  <c r="AA72" i="9"/>
  <c r="O117" i="9"/>
  <c r="V274" i="5"/>
  <c r="W274" i="5" s="1"/>
  <c r="X274" i="5" s="1"/>
  <c r="R274" i="5" s="1"/>
  <c r="V207" i="5"/>
  <c r="W207" i="5" s="1"/>
  <c r="X207" i="5" s="1"/>
  <c r="V115" i="9"/>
  <c r="AB115" i="9" s="1"/>
  <c r="O66" i="5"/>
  <c r="P204" i="5"/>
  <c r="P117" i="5"/>
  <c r="P292" i="5"/>
  <c r="V220" i="5"/>
  <c r="W220" i="5" s="1"/>
  <c r="X220" i="5" s="1"/>
  <c r="O265" i="5"/>
  <c r="O98" i="9"/>
  <c r="O152" i="5"/>
  <c r="O203" i="9"/>
  <c r="O202" i="9"/>
  <c r="O163" i="9"/>
  <c r="V71" i="9"/>
  <c r="V206" i="9"/>
  <c r="AB206" i="9" s="1"/>
  <c r="O292" i="5"/>
  <c r="V75" i="5"/>
  <c r="P75" i="5" s="1"/>
  <c r="O310" i="5"/>
  <c r="O41" i="9"/>
  <c r="O91" i="5"/>
  <c r="O154" i="5"/>
  <c r="P154" i="5"/>
  <c r="P212" i="5"/>
  <c r="P91" i="5"/>
  <c r="P161" i="5"/>
  <c r="P244" i="5"/>
  <c r="P45" i="5"/>
  <c r="O51" i="5"/>
  <c r="W33" i="10"/>
  <c r="Q33" i="10" s="1"/>
  <c r="V202" i="9"/>
  <c r="AB202" i="9" s="1"/>
  <c r="O289" i="9"/>
  <c r="O120" i="9"/>
  <c r="V120" i="9"/>
  <c r="AB120" i="9" s="1"/>
  <c r="O206" i="9"/>
  <c r="V188" i="5"/>
  <c r="O303" i="9"/>
  <c r="O233" i="9"/>
  <c r="O169" i="5"/>
  <c r="P264" i="5"/>
  <c r="P181" i="5"/>
  <c r="W252" i="5"/>
  <c r="X252" i="5" s="1"/>
  <c r="P66" i="5"/>
  <c r="V318" i="5"/>
  <c r="W318" i="5" s="1"/>
  <c r="X318" i="5" s="1"/>
  <c r="V203" i="9"/>
  <c r="AB203" i="9" s="1"/>
  <c r="V70" i="5"/>
  <c r="P70" i="5" s="1"/>
  <c r="O173" i="9"/>
  <c r="O26" i="9"/>
  <c r="O179" i="9"/>
  <c r="O181" i="5"/>
  <c r="V281" i="9"/>
  <c r="AB281" i="9" s="1"/>
  <c r="O115" i="9"/>
  <c r="V245" i="9"/>
  <c r="AB245" i="9" s="1"/>
  <c r="O264" i="5"/>
  <c r="V297" i="5"/>
  <c r="W297" i="5" s="1"/>
  <c r="X297" i="5" s="1"/>
  <c r="O108" i="5"/>
  <c r="V108" i="5"/>
  <c r="O277" i="5"/>
  <c r="V256" i="9"/>
  <c r="AB256" i="9" s="1"/>
  <c r="W115" i="5"/>
  <c r="X115" i="5" s="1"/>
  <c r="V300" i="9"/>
  <c r="AB300" i="9" s="1"/>
  <c r="V213" i="5"/>
  <c r="P213" i="5" s="1"/>
  <c r="V117" i="9"/>
  <c r="AB117" i="9" s="1"/>
  <c r="O244" i="5"/>
  <c r="O255" i="9"/>
  <c r="O299" i="5"/>
  <c r="V289" i="9"/>
  <c r="AB289" i="9" s="1"/>
  <c r="O229" i="9"/>
  <c r="V11" i="5"/>
  <c r="P11" i="5" s="1"/>
  <c r="V263" i="5"/>
  <c r="AA169" i="9"/>
  <c r="V169" i="9" s="1"/>
  <c r="W54" i="5"/>
  <c r="X54" i="5" s="1"/>
  <c r="P54" i="5"/>
  <c r="X24" i="10"/>
  <c r="Y24" i="10" s="1"/>
  <c r="Q24" i="10"/>
  <c r="X35" i="10"/>
  <c r="R35" i="10" s="1"/>
  <c r="Q35" i="10"/>
  <c r="W209" i="5"/>
  <c r="Q209" i="5" s="1"/>
  <c r="P209" i="5"/>
  <c r="O205" i="5"/>
  <c r="O179" i="5"/>
  <c r="O49" i="9"/>
  <c r="P153" i="5"/>
  <c r="V274" i="9"/>
  <c r="AB274" i="9" s="1"/>
  <c r="O54" i="5"/>
  <c r="O110" i="9"/>
  <c r="V135" i="9"/>
  <c r="AB135" i="9" s="1"/>
  <c r="O150" i="9"/>
  <c r="V260" i="5"/>
  <c r="W60" i="5"/>
  <c r="Q60" i="5" s="1"/>
  <c r="W186" i="5"/>
  <c r="Q186" i="5" s="1"/>
  <c r="X22" i="10"/>
  <c r="Y22" i="10" s="1"/>
  <c r="W47" i="5"/>
  <c r="X47" i="5" s="1"/>
  <c r="P286" i="5"/>
  <c r="P206" i="5"/>
  <c r="P282" i="5"/>
  <c r="W85" i="5"/>
  <c r="X85" i="5" s="1"/>
  <c r="P198" i="5"/>
  <c r="P130" i="5"/>
  <c r="P179" i="5"/>
  <c r="O133" i="5"/>
  <c r="O35" i="9"/>
  <c r="V210" i="9"/>
  <c r="AB210" i="9" s="1"/>
  <c r="O171" i="9"/>
  <c r="O145" i="9"/>
  <c r="O190" i="5"/>
  <c r="V230" i="9"/>
  <c r="AB230" i="9" s="1"/>
  <c r="O63" i="9"/>
  <c r="V96" i="5"/>
  <c r="P96" i="5" s="1"/>
  <c r="O186" i="5"/>
  <c r="O267" i="9"/>
  <c r="O95" i="9"/>
  <c r="V144" i="9"/>
  <c r="AB144" i="9" s="1"/>
  <c r="O196" i="9"/>
  <c r="V195" i="9"/>
  <c r="AB195" i="9" s="1"/>
  <c r="O181" i="9"/>
  <c r="O68" i="9"/>
  <c r="V285" i="9"/>
  <c r="AB285" i="9" s="1"/>
  <c r="O201" i="9"/>
  <c r="O320" i="5"/>
  <c r="V130" i="9"/>
  <c r="AB130" i="9" s="1"/>
  <c r="O107" i="5"/>
  <c r="O244" i="9"/>
  <c r="P42" i="5"/>
  <c r="O214" i="9"/>
  <c r="O212" i="9"/>
  <c r="P283" i="5"/>
  <c r="P98" i="5"/>
  <c r="P208" i="5"/>
  <c r="P298" i="5"/>
  <c r="P152" i="5"/>
  <c r="P33" i="5"/>
  <c r="P146" i="5"/>
  <c r="O15" i="9"/>
  <c r="V171" i="9"/>
  <c r="AB171" i="9" s="1"/>
  <c r="O23" i="9"/>
  <c r="V214" i="9"/>
  <c r="AB214" i="9" s="1"/>
  <c r="O218" i="9"/>
  <c r="O159" i="5"/>
  <c r="V212" i="9"/>
  <c r="AB212" i="9" s="1"/>
  <c r="O162" i="5"/>
  <c r="O115" i="5"/>
  <c r="V95" i="9"/>
  <c r="AB95" i="9" s="1"/>
  <c r="O254" i="5"/>
  <c r="V163" i="9"/>
  <c r="AB163" i="9" s="1"/>
  <c r="O153" i="5"/>
  <c r="V134" i="9"/>
  <c r="AB134" i="9" s="1"/>
  <c r="O170" i="9"/>
  <c r="V291" i="5"/>
  <c r="W291" i="5" s="1"/>
  <c r="O118" i="9"/>
  <c r="P301" i="5"/>
  <c r="P169" i="5"/>
  <c r="P319" i="5"/>
  <c r="P156" i="5"/>
  <c r="P122" i="5"/>
  <c r="P295" i="5"/>
  <c r="O33" i="5"/>
  <c r="O295" i="9"/>
  <c r="V23" i="9"/>
  <c r="O68" i="5"/>
  <c r="V145" i="9"/>
  <c r="AB145" i="9" s="1"/>
  <c r="V136" i="5"/>
  <c r="W136" i="5" s="1"/>
  <c r="X136" i="5" s="1"/>
  <c r="V208" i="9"/>
  <c r="AB208" i="9" s="1"/>
  <c r="O85" i="5"/>
  <c r="V264" i="9"/>
  <c r="AB264" i="9" s="1"/>
  <c r="V20" i="5"/>
  <c r="P20" i="5" s="1"/>
  <c r="O166" i="9"/>
  <c r="O191" i="9"/>
  <c r="V179" i="9"/>
  <c r="AB179" i="9" s="1"/>
  <c r="V303" i="5"/>
  <c r="W303" i="5" s="1"/>
  <c r="Q303" i="5" s="1"/>
  <c r="V174" i="9"/>
  <c r="AB174" i="9" s="1"/>
  <c r="O132" i="5"/>
  <c r="O13" i="5"/>
  <c r="V301" i="9"/>
  <c r="O42" i="9"/>
  <c r="V109" i="9"/>
  <c r="AB109" i="9" s="1"/>
  <c r="O38" i="5"/>
  <c r="V43" i="5"/>
  <c r="O276" i="9"/>
  <c r="O60" i="5"/>
  <c r="P24" i="10"/>
  <c r="V89" i="5"/>
  <c r="W89" i="5" s="1"/>
  <c r="X89" i="5" s="1"/>
  <c r="O230" i="9"/>
  <c r="V123" i="5"/>
  <c r="W123" i="5" s="1"/>
  <c r="X123" i="5" s="1"/>
  <c r="V143" i="5"/>
  <c r="W143" i="5" s="1"/>
  <c r="X143" i="5" s="1"/>
  <c r="O130" i="9"/>
  <c r="V204" i="9"/>
  <c r="P204" i="9" s="1"/>
  <c r="P141" i="5"/>
  <c r="P229" i="5"/>
  <c r="P106" i="5"/>
  <c r="P107" i="5"/>
  <c r="O231" i="9"/>
  <c r="O271" i="5"/>
  <c r="O273" i="9"/>
  <c r="V53" i="5"/>
  <c r="W53" i="5" s="1"/>
  <c r="Q53" i="5" s="1"/>
  <c r="O14" i="9"/>
  <c r="O252" i="5"/>
  <c r="V110" i="9"/>
  <c r="AB110" i="9" s="1"/>
  <c r="O197" i="9"/>
  <c r="O208" i="9"/>
  <c r="V267" i="9"/>
  <c r="AB267" i="9" s="1"/>
  <c r="O69" i="9"/>
  <c r="O208" i="5"/>
  <c r="V191" i="9"/>
  <c r="AB191" i="9" s="1"/>
  <c r="O146" i="5"/>
  <c r="O283" i="5"/>
  <c r="O79" i="5"/>
  <c r="O155" i="9"/>
  <c r="O152" i="9"/>
  <c r="O110" i="5"/>
  <c r="V254" i="9"/>
  <c r="AB254" i="9" s="1"/>
  <c r="O137" i="9"/>
  <c r="O122" i="5"/>
  <c r="V276" i="9"/>
  <c r="AB276" i="9" s="1"/>
  <c r="O210" i="9"/>
  <c r="O28" i="9"/>
  <c r="V104" i="9"/>
  <c r="AB104" i="9" s="1"/>
  <c r="V147" i="5"/>
  <c r="V49" i="9"/>
  <c r="AB49" i="9" s="1"/>
  <c r="V279" i="9"/>
  <c r="P103" i="5"/>
  <c r="P280" i="5"/>
  <c r="P55" i="5"/>
  <c r="P68" i="5"/>
  <c r="O10" i="5"/>
  <c r="V273" i="9"/>
  <c r="AB273" i="9" s="1"/>
  <c r="O285" i="5"/>
  <c r="V197" i="9"/>
  <c r="AB197" i="9" s="1"/>
  <c r="O195" i="9"/>
  <c r="O144" i="9"/>
  <c r="O142" i="9"/>
  <c r="V150" i="9"/>
  <c r="AB150" i="9" s="1"/>
  <c r="V196" i="9"/>
  <c r="AB196" i="9" s="1"/>
  <c r="P29" i="10"/>
  <c r="O98" i="5"/>
  <c r="V181" i="9"/>
  <c r="AB181" i="9" s="1"/>
  <c r="O301" i="9"/>
  <c r="O47" i="5"/>
  <c r="W112" i="5"/>
  <c r="X112" i="5" s="1"/>
  <c r="P112" i="5"/>
  <c r="P171" i="5"/>
  <c r="W171" i="5"/>
  <c r="X171" i="5" s="1"/>
  <c r="W65" i="5"/>
  <c r="Q65" i="5" s="1"/>
  <c r="P65" i="5"/>
  <c r="P205" i="5"/>
  <c r="W205" i="5"/>
  <c r="X205" i="5" s="1"/>
  <c r="P159" i="5"/>
  <c r="W159" i="5"/>
  <c r="X159" i="5" s="1"/>
  <c r="W254" i="5"/>
  <c r="X254" i="5" s="1"/>
  <c r="P254" i="5"/>
  <c r="W44" i="5"/>
  <c r="X44" i="5" s="1"/>
  <c r="P44" i="5"/>
  <c r="P19" i="5"/>
  <c r="W19" i="5"/>
  <c r="X19" i="5" s="1"/>
  <c r="W27" i="5"/>
  <c r="X27" i="5" s="1"/>
  <c r="P27" i="5"/>
  <c r="P184" i="5"/>
  <c r="W184" i="5"/>
  <c r="X184" i="5" s="1"/>
  <c r="O27" i="5"/>
  <c r="V202" i="5"/>
  <c r="V189" i="5"/>
  <c r="V234" i="5"/>
  <c r="O234" i="5"/>
  <c r="P7" i="10"/>
  <c r="P267" i="5"/>
  <c r="O182" i="5"/>
  <c r="O171" i="5"/>
  <c r="P102" i="5"/>
  <c r="P16" i="5"/>
  <c r="O127" i="9"/>
  <c r="V126" i="9"/>
  <c r="AB126" i="9" s="1"/>
  <c r="O199" i="9"/>
  <c r="O147" i="9"/>
  <c r="V207" i="9"/>
  <c r="AB207" i="9" s="1"/>
  <c r="O122" i="9"/>
  <c r="O283" i="9"/>
  <c r="O116" i="5"/>
  <c r="O74" i="5"/>
  <c r="O251" i="9"/>
  <c r="V273" i="5"/>
  <c r="W273" i="5" s="1"/>
  <c r="X273" i="5" s="1"/>
  <c r="AA60" i="9"/>
  <c r="V239" i="9"/>
  <c r="AB239" i="9" s="1"/>
  <c r="O129" i="9"/>
  <c r="O65" i="5"/>
  <c r="V199" i="9"/>
  <c r="AB199" i="9" s="1"/>
  <c r="V236" i="9"/>
  <c r="AB236" i="9" s="1"/>
  <c r="O207" i="9"/>
  <c r="O69" i="5"/>
  <c r="O135" i="9"/>
  <c r="O134" i="9"/>
  <c r="O99" i="9"/>
  <c r="V56" i="9"/>
  <c r="O25" i="9"/>
  <c r="O38" i="9"/>
  <c r="V251" i="9"/>
  <c r="AB251" i="9" s="1"/>
  <c r="V275" i="5"/>
  <c r="V315" i="5"/>
  <c r="O44" i="5"/>
  <c r="P62" i="5"/>
  <c r="P116" i="5"/>
  <c r="P15" i="5"/>
  <c r="P285" i="5"/>
  <c r="V292" i="9"/>
  <c r="AB292" i="9" s="1"/>
  <c r="O296" i="9"/>
  <c r="O251" i="5"/>
  <c r="V283" i="9"/>
  <c r="AB283" i="9" s="1"/>
  <c r="O97" i="9"/>
  <c r="V275" i="9"/>
  <c r="AB275" i="9" s="1"/>
  <c r="V226" i="9"/>
  <c r="AB226" i="9" s="1"/>
  <c r="O222" i="5"/>
  <c r="V236" i="5"/>
  <c r="P214" i="5"/>
  <c r="P261" i="5"/>
  <c r="V136" i="9"/>
  <c r="AB136" i="9" s="1"/>
  <c r="W251" i="5"/>
  <c r="X251" i="5" s="1"/>
  <c r="P293" i="5"/>
  <c r="P94" i="5"/>
  <c r="P296" i="5"/>
  <c r="V120" i="5"/>
  <c r="W120" i="5" s="1"/>
  <c r="X120" i="5" s="1"/>
  <c r="O83" i="5"/>
  <c r="V213" i="9"/>
  <c r="AB213" i="9" s="1"/>
  <c r="O29" i="5"/>
  <c r="V253" i="9"/>
  <c r="AB253" i="9" s="1"/>
  <c r="O32" i="9"/>
  <c r="O300" i="5"/>
  <c r="V313" i="5"/>
  <c r="W313" i="5" s="1"/>
  <c r="X313" i="5" s="1"/>
  <c r="O185" i="9"/>
  <c r="V321" i="5"/>
  <c r="W321" i="5" s="1"/>
  <c r="X321" i="5" s="1"/>
  <c r="O261" i="5"/>
  <c r="O56" i="9"/>
  <c r="P270" i="5"/>
  <c r="P29" i="5"/>
  <c r="P74" i="5"/>
  <c r="W197" i="5"/>
  <c r="Q197" i="5" s="1"/>
  <c r="V127" i="9"/>
  <c r="AB127" i="9" s="1"/>
  <c r="O292" i="9"/>
  <c r="O225" i="5"/>
  <c r="W309" i="5"/>
  <c r="X309" i="5" s="1"/>
  <c r="W105" i="5"/>
  <c r="X105" i="5" s="1"/>
  <c r="O10" i="9"/>
  <c r="O293" i="5"/>
  <c r="V11" i="9"/>
  <c r="O28" i="5"/>
  <c r="V9" i="5"/>
  <c r="W9" i="5" s="1"/>
  <c r="X9" i="5" s="1"/>
  <c r="O167" i="9"/>
  <c r="O174" i="9"/>
  <c r="V297" i="9"/>
  <c r="AB297" i="9" s="1"/>
  <c r="O22" i="9"/>
  <c r="V170" i="9"/>
  <c r="V185" i="9"/>
  <c r="O279" i="9"/>
  <c r="P232" i="5"/>
  <c r="W177" i="5"/>
  <c r="Q177" i="5" s="1"/>
  <c r="W190" i="5"/>
  <c r="Q190" i="5" s="1"/>
  <c r="W279" i="5"/>
  <c r="Q279" i="5" s="1"/>
  <c r="P166" i="5"/>
  <c r="V121" i="9"/>
  <c r="AB121" i="9" s="1"/>
  <c r="O243" i="5"/>
  <c r="P31" i="10"/>
  <c r="O290" i="5"/>
  <c r="V261" i="9"/>
  <c r="AB261" i="9" s="1"/>
  <c r="P40" i="5"/>
  <c r="V240" i="9"/>
  <c r="AB240" i="9" s="1"/>
  <c r="O322" i="5"/>
  <c r="W28" i="5"/>
  <c r="X28" i="5" s="1"/>
  <c r="P28" i="5"/>
  <c r="O217" i="9"/>
  <c r="V183" i="9"/>
  <c r="AB183" i="9" s="1"/>
  <c r="O173" i="5"/>
  <c r="O209" i="9"/>
  <c r="O57" i="9"/>
  <c r="V123" i="9"/>
  <c r="AB123" i="9" s="1"/>
  <c r="V238" i="9"/>
  <c r="AB238" i="9" s="1"/>
  <c r="V172" i="9"/>
  <c r="AB172" i="9" s="1"/>
  <c r="V190" i="9"/>
  <c r="AB190" i="9" s="1"/>
  <c r="V287" i="9"/>
  <c r="P287" i="9" s="1"/>
  <c r="O60" i="9"/>
  <c r="O156" i="5"/>
  <c r="O227" i="9"/>
  <c r="O253" i="5"/>
  <c r="O123" i="9"/>
  <c r="P83" i="5"/>
  <c r="O238" i="9"/>
  <c r="O297" i="9"/>
  <c r="V249" i="9"/>
  <c r="AB249" i="9" s="1"/>
  <c r="O128" i="5"/>
  <c r="O287" i="9"/>
  <c r="W52" i="5"/>
  <c r="X52" i="5" s="1"/>
  <c r="P248" i="5"/>
  <c r="O15" i="5"/>
  <c r="P173" i="5"/>
  <c r="O211" i="5"/>
  <c r="V99" i="9"/>
  <c r="AB99" i="9" s="1"/>
  <c r="V131" i="9"/>
  <c r="AB131" i="9" s="1"/>
  <c r="V84" i="5"/>
  <c r="W84" i="5" s="1"/>
  <c r="X84" i="5" s="1"/>
  <c r="O269" i="9"/>
  <c r="V48" i="5"/>
  <c r="P48" i="5" s="1"/>
  <c r="P58" i="5"/>
  <c r="V61" i="9"/>
  <c r="O253" i="9"/>
  <c r="P148" i="5"/>
  <c r="W50" i="5"/>
  <c r="X50" i="5" s="1"/>
  <c r="O61" i="9"/>
  <c r="O62" i="5"/>
  <c r="O248" i="5"/>
  <c r="V220" i="9"/>
  <c r="AB220" i="9" s="1"/>
  <c r="O275" i="9"/>
  <c r="V269" i="9"/>
  <c r="P269" i="9" s="1"/>
  <c r="O11" i="9"/>
  <c r="W8" i="10"/>
  <c r="X8" i="10" s="1"/>
  <c r="R8" i="10" s="1"/>
  <c r="O148" i="5"/>
  <c r="P128" i="5"/>
  <c r="O263" i="9"/>
  <c r="O267" i="5"/>
  <c r="O58" i="5"/>
  <c r="O187" i="5"/>
  <c r="W17" i="10"/>
  <c r="X17" i="10" s="1"/>
  <c r="Y17" i="10" s="1"/>
  <c r="V246" i="5"/>
  <c r="W246" i="5" s="1"/>
  <c r="X246" i="5" s="1"/>
  <c r="V296" i="9"/>
  <c r="AB296" i="9" s="1"/>
  <c r="O52" i="5"/>
  <c r="O220" i="9"/>
  <c r="P310" i="5"/>
  <c r="W310" i="5"/>
  <c r="Q310" i="5" s="1"/>
  <c r="O102" i="9"/>
  <c r="P191" i="5"/>
  <c r="V295" i="9"/>
  <c r="AB295" i="9" s="1"/>
  <c r="O176" i="5"/>
  <c r="O65" i="9"/>
  <c r="V103" i="9"/>
  <c r="AB103" i="9" s="1"/>
  <c r="O49" i="5"/>
  <c r="W243" i="5"/>
  <c r="X243" i="5" s="1"/>
  <c r="W322" i="5"/>
  <c r="X322" i="5" s="1"/>
  <c r="X19" i="10"/>
  <c r="Y19" i="10" s="1"/>
  <c r="W36" i="5"/>
  <c r="X36" i="5" s="1"/>
  <c r="W210" i="5"/>
  <c r="X210" i="5" s="1"/>
  <c r="O121" i="9"/>
  <c r="O127" i="5"/>
  <c r="O175" i="5"/>
  <c r="O298" i="5"/>
  <c r="P22" i="10"/>
  <c r="V166" i="9"/>
  <c r="AB166" i="9" s="1"/>
  <c r="V232" i="9"/>
  <c r="O231" i="5"/>
  <c r="V157" i="9"/>
  <c r="P157" i="9" s="1"/>
  <c r="O168" i="9"/>
  <c r="V138" i="9"/>
  <c r="AB138" i="9" s="1"/>
  <c r="O138" i="9"/>
  <c r="P240" i="5"/>
  <c r="V278" i="9"/>
  <c r="AB278" i="9" s="1"/>
  <c r="V266" i="9"/>
  <c r="AB266" i="9" s="1"/>
  <c r="O93" i="5"/>
  <c r="O240" i="9"/>
  <c r="X36" i="10"/>
  <c r="Y36" i="10" s="1"/>
  <c r="W146" i="9"/>
  <c r="AC146" i="9" s="1"/>
  <c r="P271" i="5"/>
  <c r="P49" i="5"/>
  <c r="P250" i="9"/>
  <c r="P176" i="5"/>
  <c r="W323" i="5"/>
  <c r="X323" i="5" s="1"/>
  <c r="O240" i="5"/>
  <c r="O323" i="5"/>
  <c r="O40" i="5"/>
  <c r="V101" i="9"/>
  <c r="AB101" i="9" s="1"/>
  <c r="O124" i="9"/>
  <c r="O168" i="5"/>
  <c r="O101" i="9"/>
  <c r="O39" i="9"/>
  <c r="V7" i="9"/>
  <c r="AB7" i="9" s="1"/>
  <c r="W23" i="10"/>
  <c r="X23" i="10" s="1"/>
  <c r="R23" i="10" s="1"/>
  <c r="O80" i="5"/>
  <c r="O215" i="9"/>
  <c r="O149" i="9"/>
  <c r="O301" i="5"/>
  <c r="V128" i="9"/>
  <c r="AB128" i="9" s="1"/>
  <c r="V215" i="9"/>
  <c r="O157" i="9"/>
  <c r="O266" i="9"/>
  <c r="O54" i="9"/>
  <c r="O114" i="9"/>
  <c r="V149" i="9"/>
  <c r="AB149" i="9" s="1"/>
  <c r="V262" i="5"/>
  <c r="W250" i="9"/>
  <c r="AC250" i="9" s="1"/>
  <c r="P93" i="5"/>
  <c r="O286" i="5"/>
  <c r="O100" i="9"/>
  <c r="V280" i="9"/>
  <c r="AB280" i="9" s="1"/>
  <c r="P36" i="10"/>
  <c r="W21" i="10"/>
  <c r="X21" i="10" s="1"/>
  <c r="R21" i="10" s="1"/>
  <c r="W9" i="10"/>
  <c r="Q9" i="10" s="1"/>
  <c r="O180" i="5"/>
  <c r="V141" i="9"/>
  <c r="AB141" i="9" s="1"/>
  <c r="O182" i="9"/>
  <c r="V114" i="9"/>
  <c r="AB114" i="9" s="1"/>
  <c r="O272" i="9"/>
  <c r="O106" i="9"/>
  <c r="P76" i="5"/>
  <c r="O103" i="9"/>
  <c r="O285" i="9"/>
  <c r="V182" i="9"/>
  <c r="AB182" i="9" s="1"/>
  <c r="V160" i="9"/>
  <c r="AB160" i="9" s="1"/>
  <c r="V230" i="5"/>
  <c r="P230" i="5" s="1"/>
  <c r="P168" i="5"/>
  <c r="P80" i="5"/>
  <c r="P175" i="5"/>
  <c r="W187" i="5"/>
  <c r="X187" i="5" s="1"/>
  <c r="P180" i="5"/>
  <c r="P288" i="5"/>
  <c r="O36" i="5"/>
  <c r="V231" i="9"/>
  <c r="AB231" i="9" s="1"/>
  <c r="V124" i="9"/>
  <c r="AB124" i="9" s="1"/>
  <c r="O228" i="5"/>
  <c r="O191" i="5"/>
  <c r="O294" i="5"/>
  <c r="P19" i="10"/>
  <c r="O288" i="5"/>
  <c r="V102" i="9"/>
  <c r="AB102" i="9" s="1"/>
  <c r="O280" i="5"/>
  <c r="O164" i="5"/>
  <c r="O55" i="9"/>
  <c r="O232" i="9"/>
  <c r="O279" i="5"/>
  <c r="O72" i="9"/>
  <c r="O161" i="9"/>
  <c r="V82" i="5"/>
  <c r="V272" i="9"/>
  <c r="AA158" i="9"/>
  <c r="V158" i="9" s="1"/>
  <c r="O158" i="9"/>
  <c r="O7" i="9"/>
  <c r="P11" i="10"/>
  <c r="V113" i="9"/>
  <c r="AB113" i="9" s="1"/>
  <c r="O113" i="9"/>
  <c r="P16" i="10"/>
  <c r="O76" i="5"/>
  <c r="O278" i="9"/>
  <c r="O261" i="9"/>
  <c r="O131" i="9"/>
  <c r="O141" i="9"/>
  <c r="V161" i="9"/>
  <c r="AB161" i="9" s="1"/>
  <c r="O111" i="5"/>
  <c r="V106" i="9"/>
  <c r="O257" i="5"/>
  <c r="O258" i="9"/>
  <c r="P250" i="5"/>
  <c r="Q7" i="10"/>
  <c r="V237" i="9"/>
  <c r="AB237" i="9" s="1"/>
  <c r="O237" i="9"/>
  <c r="O198" i="9"/>
  <c r="V286" i="9"/>
  <c r="AB286" i="9" s="1"/>
  <c r="O304" i="9"/>
  <c r="O194" i="9"/>
  <c r="O172" i="9"/>
  <c r="O281" i="5"/>
  <c r="O140" i="9"/>
  <c r="O161" i="5"/>
  <c r="V129" i="5"/>
  <c r="V269" i="5"/>
  <c r="P269" i="5" s="1"/>
  <c r="V199" i="5"/>
  <c r="O199" i="5"/>
  <c r="P182" i="5"/>
  <c r="P290" i="5"/>
  <c r="O214" i="5"/>
  <c r="O136" i="9"/>
  <c r="O239" i="9"/>
  <c r="V217" i="9"/>
  <c r="AB217" i="9" s="1"/>
  <c r="V304" i="9"/>
  <c r="AB304" i="9" s="1"/>
  <c r="O190" i="9"/>
  <c r="V242" i="5"/>
  <c r="W242" i="5" s="1"/>
  <c r="X242" i="5" s="1"/>
  <c r="O288" i="9"/>
  <c r="V124" i="5"/>
  <c r="P124" i="5" s="1"/>
  <c r="V200" i="9"/>
  <c r="AB200" i="9" s="1"/>
  <c r="O246" i="9"/>
  <c r="O249" i="9"/>
  <c r="V209" i="9"/>
  <c r="AB209" i="9" s="1"/>
  <c r="V270" i="9"/>
  <c r="AB270" i="9" s="1"/>
  <c r="AA93" i="9"/>
  <c r="V93" i="9" s="1"/>
  <c r="O93" i="9"/>
  <c r="P257" i="5"/>
  <c r="O183" i="9"/>
  <c r="V227" i="9"/>
  <c r="AB227" i="9" s="1"/>
  <c r="V29" i="9"/>
  <c r="V217" i="5"/>
  <c r="W217" i="5" s="1"/>
  <c r="X217" i="5" s="1"/>
  <c r="O238" i="5"/>
  <c r="O197" i="5"/>
  <c r="O101" i="5"/>
  <c r="O96" i="9"/>
  <c r="O247" i="9"/>
  <c r="V259" i="5"/>
  <c r="V113" i="5"/>
  <c r="V228" i="9"/>
  <c r="AB228" i="9" s="1"/>
  <c r="V244" i="9"/>
  <c r="V258" i="9"/>
  <c r="P238" i="5"/>
  <c r="P101" i="5"/>
  <c r="P281" i="5"/>
  <c r="O50" i="5"/>
  <c r="O29" i="9"/>
  <c r="O286" i="9"/>
  <c r="V234" i="9"/>
  <c r="AB234" i="9" s="1"/>
  <c r="O73" i="9"/>
  <c r="V246" i="9"/>
  <c r="AB246" i="9" s="1"/>
  <c r="V140" i="9"/>
  <c r="AB140" i="9" s="1"/>
  <c r="V288" i="9"/>
  <c r="AB288" i="9" s="1"/>
  <c r="O270" i="9"/>
  <c r="V95" i="5"/>
  <c r="O200" i="9"/>
  <c r="P276" i="5"/>
  <c r="O105" i="5"/>
  <c r="V194" i="9"/>
  <c r="AB194" i="9" s="1"/>
  <c r="V200" i="5"/>
  <c r="P200" i="5" s="1"/>
  <c r="V221" i="9"/>
  <c r="AB221" i="9" s="1"/>
  <c r="O221" i="9"/>
  <c r="O234" i="9"/>
  <c r="O228" i="9"/>
  <c r="V247" i="9"/>
  <c r="AA242" i="9"/>
  <c r="V242" i="9" s="1"/>
  <c r="O242" i="9"/>
  <c r="O40" i="9"/>
  <c r="O45" i="9"/>
  <c r="V198" i="9"/>
  <c r="AB198" i="9" s="1"/>
  <c r="V263" i="9"/>
  <c r="AB263" i="9" s="1"/>
  <c r="O16" i="5"/>
  <c r="O250" i="5"/>
  <c r="O62" i="9"/>
  <c r="O276" i="5"/>
  <c r="V96" i="9"/>
  <c r="AB96" i="9" s="1"/>
  <c r="O309" i="5"/>
  <c r="W13" i="10"/>
  <c r="P13" i="10"/>
  <c r="V63" i="5"/>
  <c r="O63" i="5"/>
  <c r="AA219" i="9"/>
  <c r="V219" i="9" s="1"/>
  <c r="O219" i="9"/>
  <c r="P291" i="5"/>
  <c r="AA153" i="9"/>
  <c r="V153" i="9" s="1"/>
  <c r="O153" i="9"/>
  <c r="Q30" i="10"/>
  <c r="AA189" i="9"/>
  <c r="V189" i="9" s="1"/>
  <c r="O189" i="9"/>
  <c r="W145" i="5"/>
  <c r="X145" i="5" s="1"/>
  <c r="P71" i="5"/>
  <c r="Q31" i="10"/>
  <c r="P155" i="9"/>
  <c r="J7" i="5"/>
  <c r="W155" i="9"/>
  <c r="AC155" i="9" s="1"/>
  <c r="W142" i="9"/>
  <c r="AC142" i="9" s="1"/>
  <c r="P192" i="9"/>
  <c r="W192" i="9"/>
  <c r="AC192" i="9" s="1"/>
  <c r="P149" i="5"/>
  <c r="P259" i="9"/>
  <c r="W149" i="5"/>
  <c r="Q149" i="5" s="1"/>
  <c r="P173" i="9"/>
  <c r="W271" i="9"/>
  <c r="AC271" i="9" s="1"/>
  <c r="P133" i="5"/>
  <c r="W35" i="5"/>
  <c r="X35" i="5" s="1"/>
  <c r="P253" i="5"/>
  <c r="P218" i="9"/>
  <c r="W133" i="5"/>
  <c r="X133" i="5" s="1"/>
  <c r="W259" i="9"/>
  <c r="AC259" i="9" s="1"/>
  <c r="W213" i="5"/>
  <c r="Q213" i="5" s="1"/>
  <c r="P224" i="9"/>
  <c r="W224" i="9"/>
  <c r="AC224" i="9" s="1"/>
  <c r="W290" i="9"/>
  <c r="AC290" i="9" s="1"/>
  <c r="P158" i="5"/>
  <c r="W158" i="5"/>
  <c r="X158" i="5" s="1"/>
  <c r="P222" i="9"/>
  <c r="P249" i="5"/>
  <c r="W222" i="9"/>
  <c r="AC222" i="9" s="1"/>
  <c r="P219" i="5"/>
  <c r="W219" i="5"/>
  <c r="X219" i="5" s="1"/>
  <c r="R14" i="10"/>
  <c r="X250" i="5"/>
  <c r="Q250" i="5"/>
  <c r="X154" i="5"/>
  <c r="Q154" i="5"/>
  <c r="X69" i="5"/>
  <c r="Q69" i="5"/>
  <c r="X132" i="5"/>
  <c r="Q132" i="5"/>
  <c r="R18" i="10"/>
  <c r="X238" i="5"/>
  <c r="Q238" i="5"/>
  <c r="X49" i="5"/>
  <c r="Q49" i="5"/>
  <c r="X245" i="5"/>
  <c r="Q245" i="5"/>
  <c r="X194" i="5"/>
  <c r="Q194" i="5"/>
  <c r="X13" i="5"/>
  <c r="Q13" i="5"/>
  <c r="X169" i="5"/>
  <c r="Q169" i="5"/>
  <c r="X267" i="5"/>
  <c r="Q267" i="5"/>
  <c r="X162" i="5"/>
  <c r="Q162" i="5"/>
  <c r="X272" i="5"/>
  <c r="Q272" i="5"/>
  <c r="X91" i="5"/>
  <c r="Q91" i="5"/>
  <c r="X191" i="5"/>
  <c r="Q191" i="5"/>
  <c r="X221" i="5"/>
  <c r="Q221" i="5"/>
  <c r="X135" i="5"/>
  <c r="Q135" i="5"/>
  <c r="X282" i="5"/>
  <c r="Q282" i="5"/>
  <c r="X101" i="5"/>
  <c r="Q101" i="5"/>
  <c r="Q183" i="5"/>
  <c r="X79" i="5"/>
  <c r="Q79" i="5"/>
  <c r="X192" i="5"/>
  <c r="Q192" i="5"/>
  <c r="X195" i="5"/>
  <c r="Q195" i="5"/>
  <c r="X304" i="5"/>
  <c r="Q304" i="5"/>
  <c r="Y30" i="10"/>
  <c r="R30" i="10"/>
  <c r="X76" i="5"/>
  <c r="Q76" i="5"/>
  <c r="X106" i="5"/>
  <c r="Q106" i="5"/>
  <c r="X232" i="5"/>
  <c r="Q232" i="5"/>
  <c r="X166" i="5"/>
  <c r="Q166" i="5"/>
  <c r="X148" i="5"/>
  <c r="Q148" i="5"/>
  <c r="X144" i="5"/>
  <c r="Q144" i="5"/>
  <c r="X93" i="5"/>
  <c r="Q93" i="5"/>
  <c r="X193" i="5"/>
  <c r="Q193" i="5"/>
  <c r="X182" i="5"/>
  <c r="Q182" i="5"/>
  <c r="X86" i="5"/>
  <c r="Q86" i="5"/>
  <c r="X175" i="5"/>
  <c r="Q175" i="5"/>
  <c r="X271" i="5"/>
  <c r="Q271" i="5"/>
  <c r="X153" i="5"/>
  <c r="Q153" i="5"/>
  <c r="X116" i="5"/>
  <c r="Q116" i="5"/>
  <c r="X222" i="5"/>
  <c r="Q222" i="5"/>
  <c r="X172" i="5"/>
  <c r="Q172" i="5"/>
  <c r="X298" i="5"/>
  <c r="Q298" i="5"/>
  <c r="X117" i="5"/>
  <c r="Q117" i="5"/>
  <c r="X40" i="5"/>
  <c r="Q40" i="5"/>
  <c r="X276" i="5"/>
  <c r="Q276" i="5"/>
  <c r="Y16" i="10"/>
  <c r="R16" i="10"/>
  <c r="X62" i="5"/>
  <c r="Q62" i="5"/>
  <c r="Y31" i="10"/>
  <c r="R31" i="10"/>
  <c r="X15" i="5"/>
  <c r="Q15" i="5"/>
  <c r="X306" i="5"/>
  <c r="Q306" i="5"/>
  <c r="X125" i="5"/>
  <c r="Q125" i="5"/>
  <c r="X156" i="5"/>
  <c r="Q156" i="5"/>
  <c r="X122" i="5"/>
  <c r="Q122" i="5"/>
  <c r="X248" i="5"/>
  <c r="Q248" i="5"/>
  <c r="X152" i="5"/>
  <c r="Q152" i="5"/>
  <c r="X118" i="5"/>
  <c r="Q118" i="5"/>
  <c r="X33" i="5"/>
  <c r="Q33" i="5"/>
  <c r="X293" i="5"/>
  <c r="Q293" i="5"/>
  <c r="X270" i="5"/>
  <c r="Q270" i="5"/>
  <c r="X94" i="5"/>
  <c r="Q94" i="5"/>
  <c r="X66" i="5"/>
  <c r="Q66" i="5"/>
  <c r="Y11" i="10"/>
  <c r="R11" i="10"/>
  <c r="X42" i="5"/>
  <c r="Q42" i="5"/>
  <c r="X72" i="5"/>
  <c r="Q72" i="5"/>
  <c r="X198" i="5"/>
  <c r="Q198" i="5"/>
  <c r="X102" i="5"/>
  <c r="Q102" i="5"/>
  <c r="X130" i="5"/>
  <c r="Q130" i="5"/>
  <c r="X16" i="5"/>
  <c r="Q16" i="5"/>
  <c r="X253" i="5"/>
  <c r="Q253" i="5"/>
  <c r="X283" i="5"/>
  <c r="Q283" i="5"/>
  <c r="X228" i="5"/>
  <c r="Q228" i="5"/>
  <c r="X257" i="5"/>
  <c r="Q257" i="5"/>
  <c r="X98" i="5"/>
  <c r="Q98" i="5"/>
  <c r="X255" i="5"/>
  <c r="X204" i="5"/>
  <c r="Q204" i="5"/>
  <c r="X23" i="5"/>
  <c r="Q23" i="5"/>
  <c r="X138" i="5"/>
  <c r="Q138" i="5"/>
  <c r="X233" i="5"/>
  <c r="Q233" i="5"/>
  <c r="Y29" i="10"/>
  <c r="R29" i="10"/>
  <c r="X176" i="5"/>
  <c r="Q176" i="5"/>
  <c r="Y7" i="10"/>
  <c r="R7" i="10"/>
  <c r="X286" i="5"/>
  <c r="Q286" i="5"/>
  <c r="X229" i="5"/>
  <c r="Q229" i="5"/>
  <c r="X58" i="5"/>
  <c r="Q58" i="5"/>
  <c r="X88" i="5"/>
  <c r="Q88" i="5"/>
  <c r="X214" i="5"/>
  <c r="Q214" i="5"/>
  <c r="X180" i="5"/>
  <c r="Q180" i="5"/>
  <c r="X290" i="5"/>
  <c r="Q290" i="5"/>
  <c r="X300" i="5"/>
  <c r="Q300" i="5"/>
  <c r="X235" i="5"/>
  <c r="Q235" i="5"/>
  <c r="X265" i="5"/>
  <c r="Q265" i="5"/>
  <c r="X295" i="5"/>
  <c r="Q295" i="5"/>
  <c r="X244" i="5"/>
  <c r="Q244" i="5"/>
  <c r="X173" i="5"/>
  <c r="Q173" i="5"/>
  <c r="X240" i="5"/>
  <c r="Q240" i="5"/>
  <c r="X68" i="5"/>
  <c r="Q68" i="5"/>
  <c r="X179" i="5"/>
  <c r="Q179" i="5"/>
  <c r="X288" i="5"/>
  <c r="Q288" i="5"/>
  <c r="X107" i="5"/>
  <c r="Q107" i="5"/>
  <c r="X103" i="5"/>
  <c r="Q103" i="5"/>
  <c r="X280" i="5"/>
  <c r="Q280" i="5"/>
  <c r="X185" i="5"/>
  <c r="Q185" i="5"/>
  <c r="X261" i="5"/>
  <c r="Q261" i="5"/>
  <c r="X29" i="5"/>
  <c r="Q29" i="5"/>
  <c r="X128" i="5"/>
  <c r="Q128" i="5"/>
  <c r="X212" i="5"/>
  <c r="Q212" i="5"/>
  <c r="X141" i="5"/>
  <c r="Q141" i="5"/>
  <c r="X208" i="5"/>
  <c r="Q208" i="5"/>
  <c r="X301" i="5"/>
  <c r="Q301" i="5"/>
  <c r="Y28" i="10"/>
  <c r="R28" i="10"/>
  <c r="X74" i="5"/>
  <c r="Q74" i="5"/>
  <c r="X264" i="5"/>
  <c r="Q264" i="5"/>
  <c r="X168" i="5"/>
  <c r="Q168" i="5"/>
  <c r="X83" i="5"/>
  <c r="Q83" i="5"/>
  <c r="X294" i="5"/>
  <c r="Q294" i="5"/>
  <c r="X181" i="5"/>
  <c r="Q181" i="5"/>
  <c r="X291" i="5"/>
  <c r="Q291" i="5"/>
  <c r="X319" i="5"/>
  <c r="Q319" i="5"/>
  <c r="X211" i="5"/>
  <c r="Q211" i="5"/>
  <c r="X206" i="5"/>
  <c r="Q206" i="5"/>
  <c r="X285" i="5"/>
  <c r="Q285" i="5"/>
  <c r="X281" i="5"/>
  <c r="Q281" i="5"/>
  <c r="X161" i="5"/>
  <c r="Q161" i="5"/>
  <c r="X146" i="5"/>
  <c r="Q146" i="5"/>
  <c r="X320" i="5"/>
  <c r="Q320" i="5"/>
  <c r="X139" i="5"/>
  <c r="Q139" i="5"/>
  <c r="X80" i="5"/>
  <c r="Q80" i="5"/>
  <c r="X55" i="5"/>
  <c r="Q55" i="5"/>
  <c r="X296" i="5"/>
  <c r="Q296" i="5"/>
  <c r="X201" i="5"/>
  <c r="Q201" i="5"/>
  <c r="X231" i="5"/>
  <c r="Q231" i="5"/>
  <c r="X45" i="5"/>
  <c r="Q45" i="5"/>
  <c r="X292" i="5"/>
  <c r="Q292" i="5"/>
  <c r="X223" i="5"/>
  <c r="Q223" i="5"/>
  <c r="W12" i="10" l="1"/>
  <c r="V156" i="9"/>
  <c r="AB156" i="9" s="1"/>
  <c r="O104" i="9"/>
  <c r="O51" i="9"/>
  <c r="P194" i="5"/>
  <c r="X310" i="5"/>
  <c r="P136" i="9"/>
  <c r="R26" i="10"/>
  <c r="P26" i="10"/>
  <c r="Q26" i="10"/>
  <c r="AA43" i="9"/>
  <c r="V43" i="9" s="1"/>
  <c r="P69" i="9"/>
  <c r="AA18" i="9"/>
  <c r="V18" i="9" s="1"/>
  <c r="AA67" i="9"/>
  <c r="V67" i="9" s="1"/>
  <c r="V36" i="9"/>
  <c r="AA20" i="9"/>
  <c r="V20" i="9" s="1"/>
  <c r="P20" i="9" s="1"/>
  <c r="O46" i="9"/>
  <c r="AA89" i="9"/>
  <c r="V89" i="9" s="1"/>
  <c r="O33" i="9"/>
  <c r="O36" i="9"/>
  <c r="P12" i="5"/>
  <c r="Q56" i="5"/>
  <c r="W11" i="5"/>
  <c r="X11" i="5" s="1"/>
  <c r="O17" i="5"/>
  <c r="X41" i="5"/>
  <c r="P17" i="5"/>
  <c r="X17" i="5"/>
  <c r="Q10" i="5"/>
  <c r="W77" i="5"/>
  <c r="X77" i="5" s="1"/>
  <c r="R77" i="5" s="1"/>
  <c r="O56" i="5"/>
  <c r="Q71" i="5"/>
  <c r="O67" i="5"/>
  <c r="O8" i="5"/>
  <c r="W51" i="5"/>
  <c r="X51" i="5" s="1"/>
  <c r="R51" i="5" s="1"/>
  <c r="H51" i="5" s="1"/>
  <c r="O41" i="5"/>
  <c r="W22" i="5"/>
  <c r="X22" i="5" s="1"/>
  <c r="R22" i="5" s="1"/>
  <c r="H22" i="5" s="1"/>
  <c r="O12" i="5"/>
  <c r="V14" i="5"/>
  <c r="W14" i="5" s="1"/>
  <c r="Q14" i="5" s="1"/>
  <c r="V34" i="5"/>
  <c r="P34" i="5" s="1"/>
  <c r="P41" i="5"/>
  <c r="AB9" i="9"/>
  <c r="AA74" i="9"/>
  <c r="V74" i="9" s="1"/>
  <c r="AA81" i="9"/>
  <c r="V81" i="9" s="1"/>
  <c r="P81" i="9" s="1"/>
  <c r="AA58" i="9"/>
  <c r="V58" i="9" s="1"/>
  <c r="V51" i="9"/>
  <c r="AB51" i="9" s="1"/>
  <c r="W51" i="9" s="1"/>
  <c r="O17" i="9"/>
  <c r="AA13" i="9"/>
  <c r="V13" i="9" s="1"/>
  <c r="P13" i="9" s="1"/>
  <c r="O21" i="9"/>
  <c r="O30" i="9"/>
  <c r="AB26" i="9"/>
  <c r="W26" i="9" s="1"/>
  <c r="Q26" i="9" s="1"/>
  <c r="AA86" i="9"/>
  <c r="V86" i="9" s="1"/>
  <c r="P86" i="9" s="1"/>
  <c r="O204" i="9"/>
  <c r="V260" i="9"/>
  <c r="AB260" i="9" s="1"/>
  <c r="O205" i="9"/>
  <c r="V303" i="9"/>
  <c r="AB303" i="9" s="1"/>
  <c r="W303" i="9" s="1"/>
  <c r="O165" i="5"/>
  <c r="O53" i="9"/>
  <c r="O170" i="5"/>
  <c r="V305" i="5"/>
  <c r="P305" i="5" s="1"/>
  <c r="Q7" i="5"/>
  <c r="P18" i="5"/>
  <c r="W285" i="9"/>
  <c r="AC285" i="9" s="1"/>
  <c r="O94" i="9"/>
  <c r="V205" i="9"/>
  <c r="AB205" i="9" s="1"/>
  <c r="W205" i="9" s="1"/>
  <c r="V241" i="5"/>
  <c r="W241" i="5" s="1"/>
  <c r="X241" i="5" s="1"/>
  <c r="V116" i="9"/>
  <c r="AB116" i="9" s="1"/>
  <c r="V94" i="9"/>
  <c r="V265" i="9"/>
  <c r="O265" i="9"/>
  <c r="O155" i="5"/>
  <c r="P139" i="5"/>
  <c r="AA37" i="9"/>
  <c r="V37" i="9" s="1"/>
  <c r="O198" i="5"/>
  <c r="O223" i="9"/>
  <c r="V258" i="5"/>
  <c r="P7" i="5"/>
  <c r="V223" i="9"/>
  <c r="W216" i="5"/>
  <c r="O216" i="5"/>
  <c r="AA76" i="9"/>
  <c r="V76" i="9" s="1"/>
  <c r="AB76" i="9" s="1"/>
  <c r="W76" i="9" s="1"/>
  <c r="X121" i="5"/>
  <c r="P56" i="5"/>
  <c r="V257" i="9"/>
  <c r="AB257" i="9" s="1"/>
  <c r="V87" i="5"/>
  <c r="P87" i="5" s="1"/>
  <c r="AA77" i="9"/>
  <c r="V77" i="9" s="1"/>
  <c r="P77" i="9" s="1"/>
  <c r="O260" i="9"/>
  <c r="V233" i="9"/>
  <c r="AB233" i="9" s="1"/>
  <c r="O248" i="9"/>
  <c r="W165" i="5"/>
  <c r="X165" i="5" s="1"/>
  <c r="O116" i="9"/>
  <c r="O193" i="9"/>
  <c r="V193" i="9"/>
  <c r="AB193" i="9" s="1"/>
  <c r="AA17" i="9"/>
  <c r="V17" i="9" s="1"/>
  <c r="O184" i="5"/>
  <c r="Q61" i="5"/>
  <c r="P61" i="5"/>
  <c r="O61" i="5"/>
  <c r="O35" i="5"/>
  <c r="V312" i="5"/>
  <c r="O312" i="5"/>
  <c r="V314" i="5"/>
  <c r="O314" i="5"/>
  <c r="W245" i="9"/>
  <c r="AC245" i="9" s="1"/>
  <c r="V73" i="5"/>
  <c r="P73" i="5" s="1"/>
  <c r="Q18" i="10"/>
  <c r="O23" i="5"/>
  <c r="O183" i="5"/>
  <c r="O165" i="9"/>
  <c r="AA177" i="9"/>
  <c r="V177" i="9" s="1"/>
  <c r="P155" i="5"/>
  <c r="W155" i="5"/>
  <c r="O27" i="9"/>
  <c r="O135" i="5"/>
  <c r="V255" i="9"/>
  <c r="AB255" i="9" s="1"/>
  <c r="AA151" i="9"/>
  <c r="V151" i="9" s="1"/>
  <c r="AB151" i="9" s="1"/>
  <c r="O151" i="9"/>
  <c r="W10" i="10"/>
  <c r="P10" i="10"/>
  <c r="AA282" i="9"/>
  <c r="V282" i="9" s="1"/>
  <c r="V165" i="9"/>
  <c r="AB165" i="9" s="1"/>
  <c r="AA75" i="9"/>
  <c r="V75" i="9" s="1"/>
  <c r="AB75" i="9" s="1"/>
  <c r="W75" i="9" s="1"/>
  <c r="P135" i="5"/>
  <c r="W275" i="9"/>
  <c r="AC275" i="9" s="1"/>
  <c r="W97" i="9"/>
  <c r="AC97" i="9" s="1"/>
  <c r="V46" i="5"/>
  <c r="W46" i="5" s="1"/>
  <c r="X46" i="5" s="1"/>
  <c r="R46" i="5" s="1"/>
  <c r="H46" i="5" s="1"/>
  <c r="O119" i="5"/>
  <c r="AA30" i="9"/>
  <c r="V30" i="9" s="1"/>
  <c r="AB30" i="9" s="1"/>
  <c r="AA298" i="9"/>
  <c r="V298" i="9" s="1"/>
  <c r="AB298" i="9" s="1"/>
  <c r="O298" i="9"/>
  <c r="O308" i="5"/>
  <c r="V308" i="5"/>
  <c r="O100" i="5"/>
  <c r="V100" i="5"/>
  <c r="V60" i="9"/>
  <c r="AB61" i="9" s="1"/>
  <c r="W61" i="9" s="1"/>
  <c r="O249" i="5"/>
  <c r="P183" i="5"/>
  <c r="O156" i="9"/>
  <c r="V302" i="5"/>
  <c r="O302" i="5"/>
  <c r="AA178" i="9"/>
  <c r="V178" i="9" s="1"/>
  <c r="V92" i="5"/>
  <c r="O92" i="5"/>
  <c r="V291" i="9"/>
  <c r="AA119" i="9"/>
  <c r="V119" i="9" s="1"/>
  <c r="O119" i="9"/>
  <c r="P67" i="5"/>
  <c r="W67" i="5"/>
  <c r="AA47" i="9"/>
  <c r="V47" i="9" s="1"/>
  <c r="AA27" i="9"/>
  <c r="V27" i="9" s="1"/>
  <c r="V268" i="5"/>
  <c r="W268" i="5" s="1"/>
  <c r="X268" i="5" s="1"/>
  <c r="V299" i="9"/>
  <c r="AB299" i="9" s="1"/>
  <c r="W38" i="5"/>
  <c r="AA78" i="9"/>
  <c r="V78" i="9" s="1"/>
  <c r="AB78" i="9" s="1"/>
  <c r="V151" i="5"/>
  <c r="W151" i="5" s="1"/>
  <c r="X151" i="5" s="1"/>
  <c r="V59" i="5"/>
  <c r="P59" i="5" s="1"/>
  <c r="P304" i="5"/>
  <c r="O176" i="9"/>
  <c r="P23" i="5"/>
  <c r="P35" i="10"/>
  <c r="W37" i="5"/>
  <c r="X37" i="5" s="1"/>
  <c r="R37" i="5" s="1"/>
  <c r="H37" i="5" s="1"/>
  <c r="AA64" i="9"/>
  <c r="V64" i="9" s="1"/>
  <c r="P97" i="9"/>
  <c r="O211" i="9"/>
  <c r="O245" i="9"/>
  <c r="P146" i="9"/>
  <c r="O304" i="5"/>
  <c r="O177" i="9"/>
  <c r="AA87" i="9"/>
  <c r="V87" i="9" s="1"/>
  <c r="P87" i="9" s="1"/>
  <c r="AA8" i="9"/>
  <c r="V8" i="9" s="1"/>
  <c r="P8" i="9" s="1"/>
  <c r="P303" i="5"/>
  <c r="O141" i="5"/>
  <c r="V211" i="9"/>
  <c r="AB211" i="9" s="1"/>
  <c r="O299" i="9"/>
  <c r="P18" i="10"/>
  <c r="V176" i="9"/>
  <c r="AB176" i="9" s="1"/>
  <c r="O225" i="9"/>
  <c r="AA82" i="9"/>
  <c r="V82" i="9" s="1"/>
  <c r="AB82" i="9" s="1"/>
  <c r="O291" i="9"/>
  <c r="W170" i="5"/>
  <c r="P170" i="5"/>
  <c r="AB53" i="9"/>
  <c r="O50" i="9"/>
  <c r="P306" i="5"/>
  <c r="AA162" i="9"/>
  <c r="V162" i="9" s="1"/>
  <c r="V57" i="5"/>
  <c r="P57" i="5" s="1"/>
  <c r="V50" i="9"/>
  <c r="AB50" i="9" s="1"/>
  <c r="Q207" i="5"/>
  <c r="AA85" i="9"/>
  <c r="V85" i="9" s="1"/>
  <c r="P85" i="9" s="1"/>
  <c r="V289" i="5"/>
  <c r="O289" i="5"/>
  <c r="AA80" i="9"/>
  <c r="V80" i="9" s="1"/>
  <c r="P80" i="9" s="1"/>
  <c r="AA84" i="9"/>
  <c r="V84" i="9" s="1"/>
  <c r="P84" i="9" s="1"/>
  <c r="AA88" i="9"/>
  <c r="V88" i="9" s="1"/>
  <c r="AB88" i="9" s="1"/>
  <c r="W88" i="9" s="1"/>
  <c r="O90" i="9"/>
  <c r="AA90" i="9"/>
  <c r="V90" i="9" s="1"/>
  <c r="P90" i="9" s="1"/>
  <c r="AA83" i="9"/>
  <c r="V83" i="9" s="1"/>
  <c r="P83" i="9" s="1"/>
  <c r="V167" i="5"/>
  <c r="O167" i="5"/>
  <c r="O79" i="9"/>
  <c r="AA79" i="9"/>
  <c r="V79" i="9" s="1"/>
  <c r="AA91" i="9"/>
  <c r="V91" i="9" s="1"/>
  <c r="P91" i="9" s="1"/>
  <c r="O306" i="5"/>
  <c r="AB21" i="9"/>
  <c r="W21" i="9" s="1"/>
  <c r="O92" i="9"/>
  <c r="AA92" i="9"/>
  <c r="V92" i="9" s="1"/>
  <c r="V287" i="5"/>
  <c r="O287" i="5"/>
  <c r="W305" i="5"/>
  <c r="X305" i="5" s="1"/>
  <c r="R305" i="5" s="1"/>
  <c r="Q178" i="5"/>
  <c r="Q164" i="5"/>
  <c r="W131" i="5"/>
  <c r="X131" i="5" s="1"/>
  <c r="R131" i="5" s="1"/>
  <c r="H131" i="5" s="1"/>
  <c r="Q78" i="5"/>
  <c r="AB18" i="9"/>
  <c r="W18" i="9" s="1"/>
  <c r="AB35" i="9"/>
  <c r="W35" i="9" s="1"/>
  <c r="AB36" i="9"/>
  <c r="W36" i="9" s="1"/>
  <c r="AB63" i="9"/>
  <c r="W63" i="9" s="1"/>
  <c r="W152" i="9"/>
  <c r="AC152" i="9" s="1"/>
  <c r="AB32" i="9"/>
  <c r="W32" i="9" s="1"/>
  <c r="P89" i="9"/>
  <c r="P74" i="9"/>
  <c r="AB71" i="9"/>
  <c r="W71" i="9" s="1"/>
  <c r="P52" i="9"/>
  <c r="P293" i="9"/>
  <c r="W289" i="9"/>
  <c r="AC289" i="9" s="1"/>
  <c r="P152" i="9"/>
  <c r="AB28" i="9"/>
  <c r="AB24" i="9"/>
  <c r="V72" i="9"/>
  <c r="AB72" i="9" s="1"/>
  <c r="W72" i="9" s="1"/>
  <c r="AB19" i="9"/>
  <c r="W19" i="9" s="1"/>
  <c r="Q19" i="9" s="1"/>
  <c r="P107" i="9"/>
  <c r="AB15" i="9"/>
  <c r="W15" i="9" s="1"/>
  <c r="AB89" i="9"/>
  <c r="AB52" i="9"/>
  <c r="W52" i="9" s="1"/>
  <c r="Q52" i="9" s="1"/>
  <c r="W283" i="9"/>
  <c r="AC283" i="9" s="1"/>
  <c r="W179" i="9"/>
  <c r="AC179" i="9" s="1"/>
  <c r="P175" i="9"/>
  <c r="W125" i="9"/>
  <c r="AC125" i="9" s="1"/>
  <c r="W293" i="9"/>
  <c r="AC293" i="9" s="1"/>
  <c r="W139" i="9"/>
  <c r="AC139" i="9" s="1"/>
  <c r="P179" i="9"/>
  <c r="P139" i="9"/>
  <c r="AB66" i="9"/>
  <c r="W66" i="9" s="1"/>
  <c r="W218" i="9"/>
  <c r="AC218" i="9" s="1"/>
  <c r="P125" i="9"/>
  <c r="AB12" i="9"/>
  <c r="W12" i="9" s="1"/>
  <c r="P289" i="9"/>
  <c r="AB14" i="9"/>
  <c r="W14" i="9" s="1"/>
  <c r="P235" i="9"/>
  <c r="W147" i="9"/>
  <c r="AC147" i="9" s="1"/>
  <c r="W235" i="9"/>
  <c r="AC235" i="9" s="1"/>
  <c r="AB62" i="9"/>
  <c r="AB48" i="9"/>
  <c r="W201" i="9"/>
  <c r="AC201" i="9" s="1"/>
  <c r="P201" i="9"/>
  <c r="W137" i="9"/>
  <c r="AC137" i="9" s="1"/>
  <c r="P137" i="9"/>
  <c r="AB33" i="9"/>
  <c r="W33" i="9" s="1"/>
  <c r="P68" i="9"/>
  <c r="AB54" i="9"/>
  <c r="W54" i="9" s="1"/>
  <c r="AB68" i="9"/>
  <c r="W68" i="9" s="1"/>
  <c r="AB74" i="9"/>
  <c r="W74" i="9" s="1"/>
  <c r="AB57" i="9"/>
  <c r="W57" i="9" s="1"/>
  <c r="AB67" i="9"/>
  <c r="W67" i="9" s="1"/>
  <c r="AC67" i="9" s="1"/>
  <c r="AB56" i="9"/>
  <c r="W56" i="9" s="1"/>
  <c r="AB55" i="9"/>
  <c r="W55" i="9" s="1"/>
  <c r="Q55" i="9" s="1"/>
  <c r="AB70" i="9"/>
  <c r="W70" i="9" s="1"/>
  <c r="AB73" i="9"/>
  <c r="W73" i="9" s="1"/>
  <c r="AB81" i="9"/>
  <c r="W81" i="9" s="1"/>
  <c r="AB65" i="9"/>
  <c r="W65" i="9" s="1"/>
  <c r="AB43" i="9"/>
  <c r="W43" i="9" s="1"/>
  <c r="AB31" i="9"/>
  <c r="W31" i="9" s="1"/>
  <c r="AB40" i="9"/>
  <c r="W40" i="9" s="1"/>
  <c r="AB10" i="9"/>
  <c r="W10" i="9" s="1"/>
  <c r="AB39" i="9"/>
  <c r="W39" i="9" s="1"/>
  <c r="AB45" i="9"/>
  <c r="W45" i="9" s="1"/>
  <c r="AB11" i="9"/>
  <c r="W11" i="9" s="1"/>
  <c r="AB22" i="9"/>
  <c r="W22" i="9" s="1"/>
  <c r="AB25" i="9"/>
  <c r="W25" i="9" s="1"/>
  <c r="AB46" i="9"/>
  <c r="W46" i="9" s="1"/>
  <c r="AB34" i="9"/>
  <c r="W34" i="9" s="1"/>
  <c r="Q34" i="9" s="1"/>
  <c r="AB29" i="9"/>
  <c r="W29" i="9" s="1"/>
  <c r="AB44" i="9"/>
  <c r="W44" i="9" s="1"/>
  <c r="AB23" i="9"/>
  <c r="W23" i="9" s="1"/>
  <c r="P257" i="9"/>
  <c r="Q297" i="5"/>
  <c r="R27" i="10"/>
  <c r="W114" i="5"/>
  <c r="X114" i="5" s="1"/>
  <c r="X64" i="5"/>
  <c r="R64" i="5" s="1"/>
  <c r="H64" i="5" s="1"/>
  <c r="X137" i="5"/>
  <c r="P311" i="5"/>
  <c r="P109" i="9"/>
  <c r="W268" i="9"/>
  <c r="AC268" i="9" s="1"/>
  <c r="P268" i="9"/>
  <c r="W193" i="9"/>
  <c r="AC193" i="9" s="1"/>
  <c r="P105" i="9"/>
  <c r="P290" i="9"/>
  <c r="W243" i="9"/>
  <c r="AC243" i="9" s="1"/>
  <c r="P243" i="9"/>
  <c r="W277" i="9"/>
  <c r="AC277" i="9" s="1"/>
  <c r="W69" i="9"/>
  <c r="P277" i="9"/>
  <c r="P239" i="9"/>
  <c r="W122" i="9"/>
  <c r="AC122" i="9" s="1"/>
  <c r="P224" i="5"/>
  <c r="P237" i="5"/>
  <c r="X256" i="5"/>
  <c r="R256" i="5" s="1"/>
  <c r="H256" i="5" s="1"/>
  <c r="X127" i="5"/>
  <c r="R127" i="5" s="1"/>
  <c r="H127" i="5" s="1"/>
  <c r="P126" i="5"/>
  <c r="W317" i="5"/>
  <c r="X317" i="5" s="1"/>
  <c r="R317" i="5" s="1"/>
  <c r="H317" i="5" s="1"/>
  <c r="X97" i="5"/>
  <c r="R97" i="5" s="1"/>
  <c r="H97" i="5" s="1"/>
  <c r="X126" i="5"/>
  <c r="W70" i="5"/>
  <c r="X70" i="5" s="1"/>
  <c r="R70" i="5" s="1"/>
  <c r="H70" i="5" s="1"/>
  <c r="X303" i="5"/>
  <c r="R303" i="5" s="1"/>
  <c r="H303" i="5" s="1"/>
  <c r="X209" i="5"/>
  <c r="R209" i="5" s="1"/>
  <c r="H209" i="5" s="1"/>
  <c r="W160" i="5"/>
  <c r="X160" i="5" s="1"/>
  <c r="R160" i="5" s="1"/>
  <c r="H160" i="5" s="1"/>
  <c r="Q251" i="5"/>
  <c r="W157" i="5"/>
  <c r="Q157" i="5" s="1"/>
  <c r="P307" i="5"/>
  <c r="Q226" i="5"/>
  <c r="Q307" i="5"/>
  <c r="Q150" i="5"/>
  <c r="Q110" i="5"/>
  <c r="Q14" i="10"/>
  <c r="Q23" i="10"/>
  <c r="Q21" i="10"/>
  <c r="X15" i="10"/>
  <c r="R15" i="10" s="1"/>
  <c r="P53" i="9"/>
  <c r="W107" i="9"/>
  <c r="AC107" i="9" s="1"/>
  <c r="W105" i="9"/>
  <c r="AC105" i="9" s="1"/>
  <c r="P16" i="9"/>
  <c r="P36" i="9"/>
  <c r="W16" i="9"/>
  <c r="AC16" i="9" s="1"/>
  <c r="X60" i="5"/>
  <c r="R60" i="5" s="1"/>
  <c r="H60" i="5" s="1"/>
  <c r="X30" i="5"/>
  <c r="R30" i="5" s="1"/>
  <c r="H30" i="5" s="1"/>
  <c r="Q9" i="5"/>
  <c r="X81" i="5"/>
  <c r="R81" i="5" s="1"/>
  <c r="H81" i="5" s="1"/>
  <c r="W246" i="9"/>
  <c r="AC246" i="9" s="1"/>
  <c r="W213" i="9"/>
  <c r="AC213" i="9" s="1"/>
  <c r="P25" i="9"/>
  <c r="W175" i="9"/>
  <c r="AC175" i="9" s="1"/>
  <c r="W110" i="9"/>
  <c r="AC110" i="9" s="1"/>
  <c r="W184" i="9"/>
  <c r="AC184" i="9" s="1"/>
  <c r="P265" i="9"/>
  <c r="W108" i="9"/>
  <c r="AC108" i="9" s="1"/>
  <c r="P184" i="9"/>
  <c r="W180" i="9"/>
  <c r="AC180" i="9" s="1"/>
  <c r="P245" i="5"/>
  <c r="P142" i="9"/>
  <c r="P218" i="5"/>
  <c r="P180" i="9"/>
  <c r="P117" i="9"/>
  <c r="P188" i="9"/>
  <c r="P120" i="5"/>
  <c r="P318" i="5"/>
  <c r="P278" i="9"/>
  <c r="P181" i="9"/>
  <c r="W109" i="9"/>
  <c r="AC109" i="9" s="1"/>
  <c r="W48" i="5"/>
  <c r="Q48" i="5" s="1"/>
  <c r="P115" i="9"/>
  <c r="X266" i="5"/>
  <c r="R266" i="5" s="1"/>
  <c r="H266" i="5" s="1"/>
  <c r="Q242" i="5"/>
  <c r="Q84" i="5"/>
  <c r="W145" i="9"/>
  <c r="AC145" i="9" s="1"/>
  <c r="P156" i="9"/>
  <c r="P261" i="9"/>
  <c r="P118" i="9"/>
  <c r="X109" i="5"/>
  <c r="R109" i="5" s="1"/>
  <c r="H109" i="5" s="1"/>
  <c r="P227" i="5"/>
  <c r="Q12" i="5"/>
  <c r="W101" i="9"/>
  <c r="AC101" i="9" s="1"/>
  <c r="P147" i="9"/>
  <c r="P285" i="9"/>
  <c r="W112" i="9"/>
  <c r="X227" i="5"/>
  <c r="R227" i="5" s="1"/>
  <c r="H227" i="5" s="1"/>
  <c r="P110" i="9"/>
  <c r="W156" i="9"/>
  <c r="AC156" i="9" s="1"/>
  <c r="X156" i="9" s="1"/>
  <c r="R156" i="9" s="1"/>
  <c r="P129" i="9"/>
  <c r="W140" i="9"/>
  <c r="AC140" i="9" s="1"/>
  <c r="W181" i="9"/>
  <c r="P145" i="9"/>
  <c r="W118" i="9"/>
  <c r="AC118" i="9" s="1"/>
  <c r="W176" i="9"/>
  <c r="AC176" i="9" s="1"/>
  <c r="P305" i="9"/>
  <c r="Q196" i="5"/>
  <c r="Q115" i="5"/>
  <c r="X218" i="5"/>
  <c r="R218" i="5" s="1"/>
  <c r="H218" i="5" s="1"/>
  <c r="Q224" i="5"/>
  <c r="P10" i="9"/>
  <c r="W142" i="5"/>
  <c r="X142" i="5" s="1"/>
  <c r="R142" i="5" s="1"/>
  <c r="W144" i="9"/>
  <c r="AC144" i="9" s="1"/>
  <c r="W148" i="9"/>
  <c r="AC148" i="9" s="1"/>
  <c r="W135" i="9"/>
  <c r="AC135" i="9" s="1"/>
  <c r="P122" i="9"/>
  <c r="W103" i="9"/>
  <c r="AC103" i="9" s="1"/>
  <c r="W75" i="5"/>
  <c r="Q54" i="5"/>
  <c r="R24" i="10"/>
  <c r="Q203" i="5"/>
  <c r="P171" i="9"/>
  <c r="W163" i="5"/>
  <c r="X163" i="5" s="1"/>
  <c r="R163" i="5" s="1"/>
  <c r="H163" i="5" s="1"/>
  <c r="W9" i="9"/>
  <c r="W252" i="9"/>
  <c r="AC252" i="9" s="1"/>
  <c r="X252" i="9" s="1"/>
  <c r="R252" i="9" s="1"/>
  <c r="P108" i="9"/>
  <c r="P294" i="9"/>
  <c r="P103" i="9"/>
  <c r="P302" i="9"/>
  <c r="W294" i="9"/>
  <c r="AC294" i="9" s="1"/>
  <c r="P241" i="5"/>
  <c r="P206" i="9"/>
  <c r="W247" i="5"/>
  <c r="X247" i="5" s="1"/>
  <c r="R247" i="5" s="1"/>
  <c r="H247" i="5" s="1"/>
  <c r="Q277" i="5"/>
  <c r="Q205" i="5"/>
  <c r="Q104" i="5"/>
  <c r="P212" i="9"/>
  <c r="W129" i="9"/>
  <c r="AC129" i="9" s="1"/>
  <c r="W117" i="9"/>
  <c r="AC117" i="9" s="1"/>
  <c r="P252" i="9"/>
  <c r="P120" i="9"/>
  <c r="P148" i="9"/>
  <c r="P135" i="9"/>
  <c r="W206" i="9"/>
  <c r="AC206" i="9" s="1"/>
  <c r="P104" i="5"/>
  <c r="W305" i="9"/>
  <c r="AC305" i="9" s="1"/>
  <c r="P256" i="5"/>
  <c r="Q111" i="5"/>
  <c r="X177" i="5"/>
  <c r="R177" i="5" s="1"/>
  <c r="H177" i="5" s="1"/>
  <c r="Q241" i="5"/>
  <c r="W164" i="9"/>
  <c r="AC164" i="9" s="1"/>
  <c r="P97" i="5"/>
  <c r="P236" i="9"/>
  <c r="P71" i="9"/>
  <c r="P297" i="5"/>
  <c r="W212" i="9"/>
  <c r="AC212" i="9" s="1"/>
  <c r="P9" i="9"/>
  <c r="P144" i="9"/>
  <c r="P164" i="9"/>
  <c r="P64" i="5"/>
  <c r="W262" i="9"/>
  <c r="Q262" i="9" s="1"/>
  <c r="P262" i="9"/>
  <c r="P196" i="5"/>
  <c r="Q119" i="5"/>
  <c r="Q217" i="5"/>
  <c r="P197" i="9"/>
  <c r="P143" i="9"/>
  <c r="P90" i="5"/>
  <c r="W284" i="9"/>
  <c r="AC284" i="9" s="1"/>
  <c r="W239" i="9"/>
  <c r="AC239" i="9" s="1"/>
  <c r="Q174" i="5"/>
  <c r="R32" i="10"/>
  <c r="X197" i="5"/>
  <c r="R197" i="5" s="1"/>
  <c r="H197" i="5" s="1"/>
  <c r="X65" i="5"/>
  <c r="R65" i="5" s="1"/>
  <c r="H65" i="5" s="1"/>
  <c r="W203" i="9"/>
  <c r="AC203" i="9" s="1"/>
  <c r="W21" i="5"/>
  <c r="X21" i="5" s="1"/>
  <c r="R21" i="5" s="1"/>
  <c r="H21" i="5" s="1"/>
  <c r="W188" i="9"/>
  <c r="AC188" i="9" s="1"/>
  <c r="Q32" i="10"/>
  <c r="W197" i="9"/>
  <c r="AC197" i="9" s="1"/>
  <c r="P271" i="9"/>
  <c r="P284" i="9"/>
  <c r="W159" i="9"/>
  <c r="AC159" i="9" s="1"/>
  <c r="W237" i="9"/>
  <c r="AC237" i="9" s="1"/>
  <c r="P240" i="9"/>
  <c r="W254" i="9"/>
  <c r="AC254" i="9" s="1"/>
  <c r="P258" i="5"/>
  <c r="W258" i="5"/>
  <c r="W191" i="9"/>
  <c r="AC191" i="9" s="1"/>
  <c r="P191" i="9"/>
  <c r="W116" i="9"/>
  <c r="P266" i="5"/>
  <c r="Q105" i="5"/>
  <c r="Q143" i="5"/>
  <c r="P187" i="9"/>
  <c r="W173" i="9"/>
  <c r="AC173" i="9" s="1"/>
  <c r="P100" i="9"/>
  <c r="P53" i="5"/>
  <c r="P237" i="9"/>
  <c r="P140" i="9"/>
  <c r="W140" i="5"/>
  <c r="X140" i="5" s="1"/>
  <c r="R140" i="5" s="1"/>
  <c r="H140" i="5" s="1"/>
  <c r="P127" i="9"/>
  <c r="W100" i="9"/>
  <c r="AC100" i="9" s="1"/>
  <c r="Q85" i="5"/>
  <c r="Q44" i="5"/>
  <c r="X239" i="5"/>
  <c r="R239" i="5" s="1"/>
  <c r="H239" i="5" s="1"/>
  <c r="Q171" i="5"/>
  <c r="W96" i="5"/>
  <c r="X96" i="5" s="1"/>
  <c r="R96" i="5" s="1"/>
  <c r="H96" i="5" s="1"/>
  <c r="W24" i="5"/>
  <c r="Q24" i="5" s="1"/>
  <c r="W95" i="9"/>
  <c r="AC95" i="9" s="1"/>
  <c r="W134" i="5"/>
  <c r="Q134" i="5" s="1"/>
  <c r="W248" i="9"/>
  <c r="AC248" i="9" s="1"/>
  <c r="W202" i="9"/>
  <c r="AC202" i="9" s="1"/>
  <c r="P202" i="9"/>
  <c r="W200" i="9"/>
  <c r="AC200" i="9" s="1"/>
  <c r="P254" i="9"/>
  <c r="W130" i="9"/>
  <c r="AC130" i="9" s="1"/>
  <c r="P116" i="9"/>
  <c r="W211" i="9"/>
  <c r="W278" i="5"/>
  <c r="Q278" i="5" s="1"/>
  <c r="P174" i="5"/>
  <c r="P137" i="5"/>
  <c r="W143" i="9"/>
  <c r="AC143" i="9" s="1"/>
  <c r="Q187" i="5"/>
  <c r="X186" i="5"/>
  <c r="R186" i="5" s="1"/>
  <c r="H186" i="5" s="1"/>
  <c r="W200" i="5"/>
  <c r="X200" i="5" s="1"/>
  <c r="R200" i="5" s="1"/>
  <c r="H200" i="5" s="1"/>
  <c r="X33" i="10"/>
  <c r="Y33" i="10" s="1"/>
  <c r="W253" i="9"/>
  <c r="AC253" i="9" s="1"/>
  <c r="P211" i="9"/>
  <c r="P143" i="5"/>
  <c r="P225" i="9"/>
  <c r="P111" i="9"/>
  <c r="Y25" i="10"/>
  <c r="S25" i="10" s="1"/>
  <c r="I25" i="10" s="1"/>
  <c r="W154" i="9"/>
  <c r="AC154" i="9" s="1"/>
  <c r="P220" i="5"/>
  <c r="P216" i="9"/>
  <c r="P248" i="9"/>
  <c r="P267" i="9"/>
  <c r="Q159" i="5"/>
  <c r="P24" i="9"/>
  <c r="Q313" i="5"/>
  <c r="P203" i="9"/>
  <c r="W187" i="9"/>
  <c r="AC187" i="9" s="1"/>
  <c r="W292" i="9"/>
  <c r="AC292" i="9" s="1"/>
  <c r="W208" i="9"/>
  <c r="AC208" i="9" s="1"/>
  <c r="P300" i="9"/>
  <c r="W111" i="9"/>
  <c r="AC111" i="9" s="1"/>
  <c r="W132" i="9"/>
  <c r="AC132" i="9" s="1"/>
  <c r="P167" i="9"/>
  <c r="P299" i="9"/>
  <c r="P39" i="5"/>
  <c r="P316" i="5"/>
  <c r="P207" i="5"/>
  <c r="P229" i="9"/>
  <c r="P44" i="9"/>
  <c r="P59" i="9"/>
  <c r="P43" i="9"/>
  <c r="P246" i="9"/>
  <c r="W225" i="9"/>
  <c r="AC225" i="9" s="1"/>
  <c r="P249" i="9"/>
  <c r="P241" i="9"/>
  <c r="P159" i="9"/>
  <c r="P163" i="9"/>
  <c r="P34" i="9"/>
  <c r="W230" i="9"/>
  <c r="AC230" i="9" s="1"/>
  <c r="W229" i="9"/>
  <c r="AC229" i="9" s="1"/>
  <c r="P313" i="5"/>
  <c r="Q322" i="5"/>
  <c r="Q99" i="5"/>
  <c r="R36" i="10"/>
  <c r="P12" i="9"/>
  <c r="W186" i="9"/>
  <c r="AC186" i="9" s="1"/>
  <c r="P274" i="5"/>
  <c r="W215" i="5"/>
  <c r="X215" i="5" s="1"/>
  <c r="R215" i="5" s="1"/>
  <c r="H215" i="5" s="1"/>
  <c r="P41" i="9"/>
  <c r="W120" i="9"/>
  <c r="AC120" i="9" s="1"/>
  <c r="W24" i="9"/>
  <c r="P242" i="5"/>
  <c r="W174" i="9"/>
  <c r="AC174" i="9" s="1"/>
  <c r="W241" i="9"/>
  <c r="AC241" i="9" s="1"/>
  <c r="Q25" i="10"/>
  <c r="P55" i="9"/>
  <c r="X34" i="10"/>
  <c r="R34" i="10" s="1"/>
  <c r="P210" i="9"/>
  <c r="Y35" i="10"/>
  <c r="S35" i="10" s="1"/>
  <c r="I35" i="10" s="1"/>
  <c r="P154" i="9"/>
  <c r="W276" i="9"/>
  <c r="AC276" i="9" s="1"/>
  <c r="P273" i="9"/>
  <c r="P31" i="9"/>
  <c r="P196" i="9"/>
  <c r="W133" i="9"/>
  <c r="AC133" i="9" s="1"/>
  <c r="W121" i="9"/>
  <c r="AC121" i="9" s="1"/>
  <c r="P126" i="9"/>
  <c r="W167" i="9"/>
  <c r="AC167" i="9" s="1"/>
  <c r="P138" i="9"/>
  <c r="W123" i="9"/>
  <c r="AC123" i="9" s="1"/>
  <c r="P123" i="9"/>
  <c r="W168" i="9"/>
  <c r="AC168" i="9" s="1"/>
  <c r="P203" i="5"/>
  <c r="P112" i="9"/>
  <c r="W284" i="5"/>
  <c r="P284" i="5"/>
  <c r="P39" i="9"/>
  <c r="W196" i="9"/>
  <c r="AC196" i="9" s="1"/>
  <c r="P70" i="9"/>
  <c r="P133" i="9"/>
  <c r="W214" i="9"/>
  <c r="AC214" i="9" s="1"/>
  <c r="W115" i="9"/>
  <c r="AC115" i="9" s="1"/>
  <c r="W273" i="9"/>
  <c r="AC273" i="9" s="1"/>
  <c r="P214" i="9"/>
  <c r="W216" i="9"/>
  <c r="AC216" i="9" s="1"/>
  <c r="Q273" i="5"/>
  <c r="Q323" i="5"/>
  <c r="Q165" i="5"/>
  <c r="Q299" i="5"/>
  <c r="Q225" i="5"/>
  <c r="X279" i="5"/>
  <c r="R279" i="5" s="1"/>
  <c r="H279" i="5" s="1"/>
  <c r="W171" i="9"/>
  <c r="AC171" i="9" s="1"/>
  <c r="W300" i="9"/>
  <c r="AC300" i="9" s="1"/>
  <c r="P186" i="9"/>
  <c r="P132" i="9"/>
  <c r="P213" i="9"/>
  <c r="W267" i="9"/>
  <c r="AC267" i="9" s="1"/>
  <c r="P32" i="9"/>
  <c r="W59" i="9"/>
  <c r="AC59" i="9" s="1"/>
  <c r="W163" i="9"/>
  <c r="AC163" i="9" s="1"/>
  <c r="W302" i="9"/>
  <c r="AC302" i="9" s="1"/>
  <c r="P66" i="9"/>
  <c r="W195" i="9"/>
  <c r="AC195" i="9" s="1"/>
  <c r="P195" i="9"/>
  <c r="P297" i="9"/>
  <c r="W240" i="9"/>
  <c r="AC240" i="9" s="1"/>
  <c r="P168" i="9"/>
  <c r="W226" i="9"/>
  <c r="X20" i="10"/>
  <c r="Y20" i="10" s="1"/>
  <c r="S20" i="10" s="1"/>
  <c r="I20" i="10" s="1"/>
  <c r="P233" i="9"/>
  <c r="P99" i="5"/>
  <c r="AB169" i="9"/>
  <c r="W169" i="9" s="1"/>
  <c r="P169" i="9"/>
  <c r="P134" i="9"/>
  <c r="W233" i="9"/>
  <c r="P200" i="9"/>
  <c r="P18" i="9"/>
  <c r="W182" i="9"/>
  <c r="AC182" i="9" s="1"/>
  <c r="Q47" i="5"/>
  <c r="X190" i="5"/>
  <c r="R190" i="5" s="1"/>
  <c r="H190" i="5" s="1"/>
  <c r="Q252" i="5"/>
  <c r="P98" i="9"/>
  <c r="W274" i="9"/>
  <c r="AC274" i="9" s="1"/>
  <c r="P113" i="9"/>
  <c r="P174" i="9"/>
  <c r="P281" i="9"/>
  <c r="Q309" i="5"/>
  <c r="Y23" i="10"/>
  <c r="S23" i="10" s="1"/>
  <c r="Q246" i="5"/>
  <c r="W210" i="9"/>
  <c r="AC210" i="9" s="1"/>
  <c r="P33" i="9"/>
  <c r="P104" i="9"/>
  <c r="P150" i="9"/>
  <c r="P238" i="9"/>
  <c r="P274" i="9"/>
  <c r="P15" i="9"/>
  <c r="W256" i="9"/>
  <c r="AC256" i="9" s="1"/>
  <c r="P245" i="9"/>
  <c r="W263" i="5"/>
  <c r="P263" i="5"/>
  <c r="W98" i="9"/>
  <c r="AC98" i="9" s="1"/>
  <c r="W199" i="9"/>
  <c r="AC199" i="9" s="1"/>
  <c r="W238" i="9"/>
  <c r="AC238" i="9" s="1"/>
  <c r="W150" i="9"/>
  <c r="AC150" i="9" s="1"/>
  <c r="P19" i="9"/>
  <c r="P9" i="5"/>
  <c r="P246" i="5"/>
  <c r="P256" i="9"/>
  <c r="Q27" i="5"/>
  <c r="Q245" i="9"/>
  <c r="Q184" i="5"/>
  <c r="Q112" i="5"/>
  <c r="R22" i="10"/>
  <c r="Q107" i="9"/>
  <c r="P260" i="9"/>
  <c r="P199" i="9"/>
  <c r="P89" i="5"/>
  <c r="W264" i="9"/>
  <c r="AC264" i="9" s="1"/>
  <c r="P253" i="9"/>
  <c r="W53" i="9"/>
  <c r="Q53" i="9" s="1"/>
  <c r="P123" i="5"/>
  <c r="P56" i="9"/>
  <c r="W108" i="5"/>
  <c r="P108" i="5"/>
  <c r="P188" i="5"/>
  <c r="W188" i="5"/>
  <c r="X245" i="9"/>
  <c r="R245" i="9" s="1"/>
  <c r="H245" i="9" s="1"/>
  <c r="X107" i="9"/>
  <c r="R107" i="9" s="1"/>
  <c r="H107" i="9" s="1"/>
  <c r="P14" i="9"/>
  <c r="P264" i="9"/>
  <c r="P99" i="9"/>
  <c r="P95" i="9"/>
  <c r="W260" i="9"/>
  <c r="AC260" i="9" s="1"/>
  <c r="P102" i="9"/>
  <c r="W281" i="9"/>
  <c r="AC281" i="9" s="1"/>
  <c r="Q12" i="10"/>
  <c r="X12" i="10"/>
  <c r="AB301" i="9"/>
  <c r="W301" i="9" s="1"/>
  <c r="AC301" i="9" s="1"/>
  <c r="P301" i="9"/>
  <c r="X142" i="9"/>
  <c r="R142" i="9" s="1"/>
  <c r="H142" i="9" s="1"/>
  <c r="Q145" i="9"/>
  <c r="Q123" i="5"/>
  <c r="R17" i="10"/>
  <c r="P46" i="9"/>
  <c r="W20" i="5"/>
  <c r="X20" i="5" s="1"/>
  <c r="R20" i="5" s="1"/>
  <c r="H20" i="5" s="1"/>
  <c r="W124" i="5"/>
  <c r="X124" i="5" s="1"/>
  <c r="R124" i="5" s="1"/>
  <c r="H124" i="5" s="1"/>
  <c r="P288" i="9"/>
  <c r="P114" i="9"/>
  <c r="W49" i="9"/>
  <c r="AC49" i="9" s="1"/>
  <c r="W8" i="5"/>
  <c r="P8" i="5"/>
  <c r="AB42" i="9"/>
  <c r="P28" i="9"/>
  <c r="Q28" i="5"/>
  <c r="X271" i="9"/>
  <c r="R271" i="9" s="1"/>
  <c r="W207" i="9"/>
  <c r="AC207" i="9" s="1"/>
  <c r="P161" i="9"/>
  <c r="W261" i="9"/>
  <c r="AC261" i="9" s="1"/>
  <c r="W102" i="9"/>
  <c r="P273" i="5"/>
  <c r="W43" i="5"/>
  <c r="P43" i="5"/>
  <c r="Q254" i="5"/>
  <c r="P73" i="9"/>
  <c r="AB279" i="9"/>
  <c r="W279" i="9" s="1"/>
  <c r="P279" i="9"/>
  <c r="W260" i="5"/>
  <c r="P260" i="5"/>
  <c r="Q17" i="10"/>
  <c r="Q321" i="5"/>
  <c r="Q210" i="5"/>
  <c r="P40" i="9"/>
  <c r="P63" i="9"/>
  <c r="P136" i="5"/>
  <c r="W166" i="9"/>
  <c r="AC166" i="9" s="1"/>
  <c r="X166" i="9" s="1"/>
  <c r="R166" i="9" s="1"/>
  <c r="P194" i="9"/>
  <c r="W136" i="9"/>
  <c r="AC136" i="9" s="1"/>
  <c r="P23" i="9"/>
  <c r="W104" i="9"/>
  <c r="AC104" i="9" s="1"/>
  <c r="W7" i="9"/>
  <c r="AC7" i="9" s="1"/>
  <c r="W113" i="9"/>
  <c r="AC113" i="9" s="1"/>
  <c r="W297" i="9"/>
  <c r="AC297" i="9" s="1"/>
  <c r="P321" i="5"/>
  <c r="P160" i="9"/>
  <c r="P49" i="9"/>
  <c r="W147" i="5"/>
  <c r="P147" i="5"/>
  <c r="AB204" i="9"/>
  <c r="W204" i="9" s="1"/>
  <c r="W231" i="9"/>
  <c r="AC231" i="9" s="1"/>
  <c r="P35" i="9"/>
  <c r="Q19" i="5"/>
  <c r="P276" i="9"/>
  <c r="P208" i="9"/>
  <c r="W127" i="9"/>
  <c r="AC127" i="9" s="1"/>
  <c r="P166" i="9"/>
  <c r="P207" i="9"/>
  <c r="P230" i="9"/>
  <c r="P7" i="9"/>
  <c r="W288" i="9"/>
  <c r="AC288" i="9" s="1"/>
  <c r="X9" i="10"/>
  <c r="Y9" i="10" s="1"/>
  <c r="S9" i="10" s="1"/>
  <c r="I9" i="10" s="1"/>
  <c r="P226" i="9"/>
  <c r="P251" i="9"/>
  <c r="W299" i="9"/>
  <c r="AC299" i="9" s="1"/>
  <c r="P275" i="9"/>
  <c r="P121" i="9"/>
  <c r="W134" i="9"/>
  <c r="AC134" i="9" s="1"/>
  <c r="P130" i="9"/>
  <c r="W160" i="9"/>
  <c r="AC160" i="9" s="1"/>
  <c r="P292" i="9"/>
  <c r="P231" i="9"/>
  <c r="P61" i="9"/>
  <c r="W99" i="9"/>
  <c r="AC99" i="9" s="1"/>
  <c r="P11" i="9"/>
  <c r="P22" i="9"/>
  <c r="P234" i="5"/>
  <c r="W234" i="5"/>
  <c r="AB20" i="9"/>
  <c r="P30" i="9"/>
  <c r="AB8" i="9"/>
  <c r="W38" i="9" s="1"/>
  <c r="AC38" i="9" s="1"/>
  <c r="P38" i="9"/>
  <c r="W126" i="9"/>
  <c r="AC126" i="9" s="1"/>
  <c r="W202" i="5"/>
  <c r="P202" i="5"/>
  <c r="P65" i="9"/>
  <c r="W141" i="9"/>
  <c r="AC141" i="9" s="1"/>
  <c r="P228" i="9"/>
  <c r="W228" i="9"/>
  <c r="AC228" i="9" s="1"/>
  <c r="W304" i="9"/>
  <c r="AC304" i="9" s="1"/>
  <c r="P304" i="9"/>
  <c r="W236" i="9"/>
  <c r="AC236" i="9" s="1"/>
  <c r="W251" i="9"/>
  <c r="AB185" i="9"/>
  <c r="W185" i="9" s="1"/>
  <c r="P185" i="9"/>
  <c r="W315" i="5"/>
  <c r="P315" i="5"/>
  <c r="W236" i="5"/>
  <c r="P236" i="5"/>
  <c r="P101" i="9"/>
  <c r="W278" i="9"/>
  <c r="AC278" i="9" s="1"/>
  <c r="P67" i="9"/>
  <c r="P220" i="9"/>
  <c r="AB119" i="9"/>
  <c r="W119" i="9" s="1"/>
  <c r="AC119" i="9" s="1"/>
  <c r="P119" i="9"/>
  <c r="W189" i="5"/>
  <c r="P189" i="5"/>
  <c r="AB170" i="9"/>
  <c r="W170" i="9" s="1"/>
  <c r="P170" i="9"/>
  <c r="P283" i="9"/>
  <c r="P57" i="9"/>
  <c r="W151" i="9"/>
  <c r="AC151" i="9" s="1"/>
  <c r="P141" i="9"/>
  <c r="P84" i="5"/>
  <c r="W275" i="5"/>
  <c r="P275" i="5"/>
  <c r="Q50" i="5"/>
  <c r="P124" i="9"/>
  <c r="P286" i="9"/>
  <c r="P131" i="9"/>
  <c r="W131" i="9"/>
  <c r="AC131" i="9" s="1"/>
  <c r="Y8" i="10"/>
  <c r="S8" i="10" s="1"/>
  <c r="I8" i="10" s="1"/>
  <c r="Q250" i="9"/>
  <c r="P45" i="9"/>
  <c r="P172" i="9"/>
  <c r="X250" i="9"/>
  <c r="J250" i="9" s="1"/>
  <c r="W172" i="9"/>
  <c r="AC172" i="9" s="1"/>
  <c r="W124" i="9"/>
  <c r="AC124" i="9" s="1"/>
  <c r="W286" i="9"/>
  <c r="AC286" i="9" s="1"/>
  <c r="Q8" i="10"/>
  <c r="W266" i="9"/>
  <c r="Q266" i="9" s="1"/>
  <c r="P266" i="9"/>
  <c r="W230" i="5"/>
  <c r="X230" i="5" s="1"/>
  <c r="R230" i="5" s="1"/>
  <c r="H230" i="5" s="1"/>
  <c r="W269" i="5"/>
  <c r="Q269" i="5" s="1"/>
  <c r="Q243" i="5"/>
  <c r="P190" i="9"/>
  <c r="P296" i="9"/>
  <c r="W220" i="9"/>
  <c r="AC220" i="9" s="1"/>
  <c r="P96" i="9"/>
  <c r="AB287" i="9"/>
  <c r="W287" i="9" s="1"/>
  <c r="W183" i="9"/>
  <c r="AC183" i="9" s="1"/>
  <c r="W194" i="9"/>
  <c r="AC194" i="9" s="1"/>
  <c r="W217" i="9"/>
  <c r="AC217" i="9" s="1"/>
  <c r="W198" i="9"/>
  <c r="AC198" i="9" s="1"/>
  <c r="W280" i="9"/>
  <c r="AC280" i="9" s="1"/>
  <c r="P217" i="9"/>
  <c r="Q52" i="5"/>
  <c r="P183" i="9"/>
  <c r="W296" i="9"/>
  <c r="AC296" i="9" s="1"/>
  <c r="P217" i="5"/>
  <c r="W249" i="9"/>
  <c r="AC249" i="9" s="1"/>
  <c r="W96" i="9"/>
  <c r="P182" i="9"/>
  <c r="P72" i="9"/>
  <c r="W161" i="9"/>
  <c r="AB269" i="9"/>
  <c r="W269" i="9" s="1"/>
  <c r="P198" i="9"/>
  <c r="P280" i="9"/>
  <c r="W114" i="9"/>
  <c r="AC114" i="9" s="1"/>
  <c r="W190" i="9"/>
  <c r="AB158" i="9"/>
  <c r="W158" i="9" s="1"/>
  <c r="P158" i="9"/>
  <c r="Q152" i="9"/>
  <c r="Y21" i="10"/>
  <c r="S21" i="10" s="1"/>
  <c r="I21" i="10" s="1"/>
  <c r="W295" i="9"/>
  <c r="AC295" i="9" s="1"/>
  <c r="W221" i="9"/>
  <c r="AC221" i="9" s="1"/>
  <c r="P234" i="9"/>
  <c r="W138" i="9"/>
  <c r="AC138" i="9" s="1"/>
  <c r="P149" i="9"/>
  <c r="W262" i="5"/>
  <c r="P262" i="5"/>
  <c r="AB215" i="9"/>
  <c r="W215" i="9" s="1"/>
  <c r="P215" i="9"/>
  <c r="Q36" i="5"/>
  <c r="R19" i="10"/>
  <c r="P128" i="9"/>
  <c r="W149" i="9"/>
  <c r="P54" i="9"/>
  <c r="P270" i="9"/>
  <c r="P295" i="9"/>
  <c r="P268" i="5"/>
  <c r="W128" i="9"/>
  <c r="AC128" i="9" s="1"/>
  <c r="AB157" i="9"/>
  <c r="W157" i="9" s="1"/>
  <c r="AB272" i="9"/>
  <c r="W272" i="9" s="1"/>
  <c r="P272" i="9"/>
  <c r="AB106" i="9"/>
  <c r="W106" i="9" s="1"/>
  <c r="P106" i="9"/>
  <c r="Q146" i="9"/>
  <c r="W270" i="9"/>
  <c r="W82" i="5"/>
  <c r="P82" i="5"/>
  <c r="AB232" i="9"/>
  <c r="W232" i="9" s="1"/>
  <c r="AC232" i="9" s="1"/>
  <c r="P232" i="9"/>
  <c r="X146" i="9"/>
  <c r="J146" i="9" s="1"/>
  <c r="P29" i="9"/>
  <c r="AB41" i="9"/>
  <c r="P48" i="9"/>
  <c r="AB242" i="9"/>
  <c r="W242" i="9" s="1"/>
  <c r="P242" i="9"/>
  <c r="Q114" i="5"/>
  <c r="W209" i="9"/>
  <c r="W95" i="5"/>
  <c r="P95" i="5"/>
  <c r="AB258" i="9"/>
  <c r="W258" i="9" s="1"/>
  <c r="P258" i="9"/>
  <c r="P129" i="5"/>
  <c r="W129" i="5"/>
  <c r="P227" i="9"/>
  <c r="W263" i="9"/>
  <c r="AC263" i="9" s="1"/>
  <c r="AB244" i="9"/>
  <c r="W244" i="9" s="1"/>
  <c r="P244" i="9"/>
  <c r="P209" i="9"/>
  <c r="AB247" i="9"/>
  <c r="W247" i="9" s="1"/>
  <c r="P247" i="9"/>
  <c r="W227" i="9"/>
  <c r="P263" i="9"/>
  <c r="W113" i="5"/>
  <c r="P113" i="5"/>
  <c r="P63" i="5"/>
  <c r="W63" i="5"/>
  <c r="W259" i="5"/>
  <c r="P259" i="5"/>
  <c r="AB93" i="9"/>
  <c r="W93" i="9" s="1"/>
  <c r="P93" i="9"/>
  <c r="W199" i="5"/>
  <c r="P199" i="5"/>
  <c r="X13" i="10"/>
  <c r="Q13" i="10"/>
  <c r="W234" i="9"/>
  <c r="AC234" i="9" s="1"/>
  <c r="P221" i="9"/>
  <c r="AB153" i="9"/>
  <c r="W153" i="9" s="1"/>
  <c r="P153" i="9"/>
  <c r="AB189" i="9"/>
  <c r="W189" i="9" s="1"/>
  <c r="P189" i="9"/>
  <c r="AB219" i="9"/>
  <c r="W219" i="9" s="1"/>
  <c r="P219" i="9"/>
  <c r="Q125" i="9"/>
  <c r="X316" i="5"/>
  <c r="R316" i="5" s="1"/>
  <c r="H316" i="5" s="1"/>
  <c r="Q145" i="5"/>
  <c r="Q193" i="9"/>
  <c r="X193" i="9"/>
  <c r="R193" i="9" s="1"/>
  <c r="H193" i="9" s="1"/>
  <c r="Q11" i="5"/>
  <c r="X152" i="9"/>
  <c r="R152" i="9" s="1"/>
  <c r="H152" i="9" s="1"/>
  <c r="Q97" i="9"/>
  <c r="X97" i="9"/>
  <c r="R97" i="9" s="1"/>
  <c r="H97" i="9" s="1"/>
  <c r="Q218" i="9"/>
  <c r="X218" i="9"/>
  <c r="R218" i="9" s="1"/>
  <c r="H218" i="9" s="1"/>
  <c r="X125" i="9"/>
  <c r="R125" i="9" s="1"/>
  <c r="H125" i="9" s="1"/>
  <c r="X122" i="9"/>
  <c r="R122" i="9" s="1"/>
  <c r="H122" i="9" s="1"/>
  <c r="X239" i="9"/>
  <c r="R239" i="9" s="1"/>
  <c r="H239" i="9" s="1"/>
  <c r="Q155" i="9"/>
  <c r="H274" i="5"/>
  <c r="X155" i="9"/>
  <c r="R155" i="9" s="1"/>
  <c r="H155" i="9" s="1"/>
  <c r="L7" i="5"/>
  <c r="X149" i="5"/>
  <c r="R149" i="5" s="1"/>
  <c r="H149" i="5" s="1"/>
  <c r="Y15" i="10"/>
  <c r="S15" i="10" s="1"/>
  <c r="I15" i="10" s="1"/>
  <c r="J166" i="9"/>
  <c r="J156" i="9"/>
  <c r="X275" i="9"/>
  <c r="R275" i="9" s="1"/>
  <c r="H305" i="5"/>
  <c r="H39" i="5"/>
  <c r="J252" i="9"/>
  <c r="H142" i="5"/>
  <c r="Q35" i="5"/>
  <c r="H77" i="5"/>
  <c r="J170" i="5"/>
  <c r="R168" i="5"/>
  <c r="H168" i="5" s="1"/>
  <c r="J168" i="5"/>
  <c r="R223" i="5"/>
  <c r="H223" i="5" s="1"/>
  <c r="J223" i="5"/>
  <c r="R85" i="5"/>
  <c r="H85" i="5" s="1"/>
  <c r="J85" i="5"/>
  <c r="J140" i="5"/>
  <c r="R273" i="5"/>
  <c r="J273" i="5"/>
  <c r="R277" i="5"/>
  <c r="H277" i="5" s="1"/>
  <c r="J277" i="5"/>
  <c r="R201" i="5"/>
  <c r="H201" i="5" s="1"/>
  <c r="J201" i="5"/>
  <c r="R251" i="5"/>
  <c r="H251" i="5" s="1"/>
  <c r="J251" i="5"/>
  <c r="R211" i="5"/>
  <c r="H211" i="5" s="1"/>
  <c r="J211" i="5"/>
  <c r="J247" i="5"/>
  <c r="R103" i="5"/>
  <c r="H103" i="5" s="1"/>
  <c r="J103" i="5"/>
  <c r="R173" i="5"/>
  <c r="H173" i="5" s="1"/>
  <c r="J173" i="5"/>
  <c r="R265" i="5"/>
  <c r="H265" i="5" s="1"/>
  <c r="J265" i="5"/>
  <c r="J109" i="5"/>
  <c r="R138" i="5"/>
  <c r="H138" i="5" s="1"/>
  <c r="J138" i="5"/>
  <c r="R23" i="5"/>
  <c r="H23" i="5" s="1"/>
  <c r="J23" i="5"/>
  <c r="R255" i="5"/>
  <c r="H255" i="5" s="1"/>
  <c r="J255" i="5"/>
  <c r="J26" i="5"/>
  <c r="J167" i="5"/>
  <c r="K12" i="10"/>
  <c r="R307" i="5"/>
  <c r="H307" i="5" s="1"/>
  <c r="J307" i="5"/>
  <c r="R130" i="5"/>
  <c r="H130" i="5" s="1"/>
  <c r="J130" i="5"/>
  <c r="R198" i="5"/>
  <c r="H198" i="5" s="1"/>
  <c r="J198" i="5"/>
  <c r="S26" i="10"/>
  <c r="I26" i="10" s="1"/>
  <c r="K26" i="10"/>
  <c r="R12" i="5"/>
  <c r="J12" i="5"/>
  <c r="S11" i="10"/>
  <c r="I11" i="10" s="1"/>
  <c r="K11" i="10"/>
  <c r="J67" i="5"/>
  <c r="J37" i="5"/>
  <c r="J289" i="5"/>
  <c r="R196" i="5"/>
  <c r="H196" i="5" s="1"/>
  <c r="J196" i="5"/>
  <c r="J34" i="5"/>
  <c r="R19" i="5"/>
  <c r="H19" i="5" s="1"/>
  <c r="J19" i="5"/>
  <c r="R169" i="5"/>
  <c r="H169" i="5" s="1"/>
  <c r="J169" i="5"/>
  <c r="J216" i="5"/>
  <c r="R250" i="5"/>
  <c r="H250" i="5" s="1"/>
  <c r="J250" i="5"/>
  <c r="J21" i="5"/>
  <c r="J70" i="5"/>
  <c r="J57" i="5"/>
  <c r="S33" i="10"/>
  <c r="I33" i="10" s="1"/>
  <c r="K33" i="10"/>
  <c r="J20" i="5"/>
  <c r="R78" i="5"/>
  <c r="H78" i="5" s="1"/>
  <c r="J78" i="5"/>
  <c r="J73" i="9"/>
  <c r="R301" i="5"/>
  <c r="H301" i="5" s="1"/>
  <c r="J301" i="5"/>
  <c r="H31" i="5"/>
  <c r="J31" i="5"/>
  <c r="R280" i="5"/>
  <c r="H280" i="5" s="1"/>
  <c r="J280" i="5"/>
  <c r="R288" i="5"/>
  <c r="H288" i="5" s="1"/>
  <c r="J288" i="5"/>
  <c r="R68" i="5"/>
  <c r="H68" i="5" s="1"/>
  <c r="J68" i="5"/>
  <c r="R119" i="5"/>
  <c r="H119" i="5" s="1"/>
  <c r="J119" i="5"/>
  <c r="J140" i="9"/>
  <c r="R229" i="5"/>
  <c r="H229" i="5" s="1"/>
  <c r="J229" i="5"/>
  <c r="S7" i="10"/>
  <c r="I7" i="10" s="1"/>
  <c r="K7" i="10"/>
  <c r="R309" i="5"/>
  <c r="H309" i="5" s="1"/>
  <c r="J309" i="5"/>
  <c r="J263" i="5"/>
  <c r="R233" i="5"/>
  <c r="H233" i="5" s="1"/>
  <c r="J233" i="5"/>
  <c r="J137" i="9"/>
  <c r="R47" i="5"/>
  <c r="H47" i="5" s="1"/>
  <c r="J47" i="5"/>
  <c r="R105" i="5"/>
  <c r="H105" i="5" s="1"/>
  <c r="J105" i="5"/>
  <c r="R225" i="5"/>
  <c r="H225" i="5" s="1"/>
  <c r="J225" i="5"/>
  <c r="R118" i="5"/>
  <c r="H118" i="5" s="1"/>
  <c r="J118" i="5"/>
  <c r="J109" i="9"/>
  <c r="R298" i="5"/>
  <c r="H298" i="5" s="1"/>
  <c r="J298" i="5"/>
  <c r="J291" i="9"/>
  <c r="R116" i="5"/>
  <c r="H116" i="5" s="1"/>
  <c r="J116" i="5"/>
  <c r="R175" i="5"/>
  <c r="H175" i="5" s="1"/>
  <c r="J175" i="5"/>
  <c r="R182" i="5"/>
  <c r="H182" i="5" s="1"/>
  <c r="J182" i="5"/>
  <c r="R121" i="5"/>
  <c r="H121" i="5" s="1"/>
  <c r="J121" i="5"/>
  <c r="R232" i="5"/>
  <c r="H232" i="5" s="1"/>
  <c r="J232" i="5"/>
  <c r="J115" i="9"/>
  <c r="R123" i="5"/>
  <c r="J123" i="5"/>
  <c r="R84" i="5"/>
  <c r="H84" i="5" s="1"/>
  <c r="J84" i="5"/>
  <c r="R183" i="5"/>
  <c r="H183" i="5" s="1"/>
  <c r="J183" i="5"/>
  <c r="R217" i="5"/>
  <c r="H217" i="5" s="1"/>
  <c r="J217" i="5"/>
  <c r="R187" i="5"/>
  <c r="H187" i="5" s="1"/>
  <c r="J187" i="5"/>
  <c r="R221" i="5"/>
  <c r="H221" i="5" s="1"/>
  <c r="J221" i="5"/>
  <c r="J73" i="5"/>
  <c r="J256" i="5"/>
  <c r="R143" i="5"/>
  <c r="H143" i="5" s="1"/>
  <c r="J143" i="5"/>
  <c r="R191" i="5"/>
  <c r="H191" i="5" s="1"/>
  <c r="J191" i="5"/>
  <c r="R162" i="5"/>
  <c r="H162" i="5" s="1"/>
  <c r="J162" i="5"/>
  <c r="J281" i="9"/>
  <c r="R13" i="5"/>
  <c r="H13" i="5" s="1"/>
  <c r="J13" i="5"/>
  <c r="R49" i="5"/>
  <c r="H49" i="5" s="1"/>
  <c r="J49" i="5"/>
  <c r="S18" i="10"/>
  <c r="I18" i="10" s="1"/>
  <c r="K18" i="10"/>
  <c r="J107" i="9"/>
  <c r="R246" i="5"/>
  <c r="H246" i="5" s="1"/>
  <c r="J246" i="5"/>
  <c r="R158" i="5"/>
  <c r="H158" i="5" s="1"/>
  <c r="J158" i="5"/>
  <c r="R120" i="5"/>
  <c r="H120" i="5" s="1"/>
  <c r="J120" i="5"/>
  <c r="K23" i="10"/>
  <c r="I32" i="10"/>
  <c r="J24" i="9"/>
  <c r="J215" i="5"/>
  <c r="R27" i="5"/>
  <c r="H27" i="5" s="1"/>
  <c r="J27" i="5"/>
  <c r="R111" i="5"/>
  <c r="H111" i="5" s="1"/>
  <c r="J111" i="5"/>
  <c r="J81" i="5"/>
  <c r="R296" i="5"/>
  <c r="H296" i="5" s="1"/>
  <c r="J296" i="5"/>
  <c r="R17" i="5"/>
  <c r="H17" i="5" s="1"/>
  <c r="J17" i="5"/>
  <c r="J287" i="5"/>
  <c r="R145" i="5"/>
  <c r="H145" i="5" s="1"/>
  <c r="J145" i="5"/>
  <c r="R290" i="5"/>
  <c r="H290" i="5" s="1"/>
  <c r="J290" i="5"/>
  <c r="J38" i="5"/>
  <c r="R88" i="5"/>
  <c r="H88" i="5" s="1"/>
  <c r="J88" i="5"/>
  <c r="J108" i="5"/>
  <c r="J142" i="9"/>
  <c r="R283" i="5"/>
  <c r="H283" i="5" s="1"/>
  <c r="J283" i="5"/>
  <c r="R253" i="5"/>
  <c r="H253" i="5" s="1"/>
  <c r="J253" i="5"/>
  <c r="J317" i="5"/>
  <c r="K20" i="10"/>
  <c r="R16" i="5"/>
  <c r="H16" i="5" s="1"/>
  <c r="J16" i="5"/>
  <c r="J169" i="9"/>
  <c r="R72" i="5"/>
  <c r="H72" i="5" s="1"/>
  <c r="J72" i="5"/>
  <c r="R42" i="5"/>
  <c r="H42" i="5" s="1"/>
  <c r="J42" i="5"/>
  <c r="J269" i="5"/>
  <c r="R66" i="5"/>
  <c r="H66" i="5" s="1"/>
  <c r="J66" i="5"/>
  <c r="R152" i="5"/>
  <c r="H152" i="5" s="1"/>
  <c r="J152" i="5"/>
  <c r="R122" i="5"/>
  <c r="H122" i="5" s="1"/>
  <c r="J122" i="5"/>
  <c r="R71" i="5"/>
  <c r="H71" i="5" s="1"/>
  <c r="J71" i="5"/>
  <c r="R125" i="5"/>
  <c r="H125" i="5" s="1"/>
  <c r="J125" i="5"/>
  <c r="S31" i="10"/>
  <c r="I31" i="10" s="1"/>
  <c r="K31" i="10"/>
  <c r="J52" i="9"/>
  <c r="J37" i="9"/>
  <c r="R104" i="5"/>
  <c r="H104" i="5" s="1"/>
  <c r="J104" i="5"/>
  <c r="R10" i="5"/>
  <c r="H10" i="5" s="1"/>
  <c r="J10" i="5"/>
  <c r="J262" i="9"/>
  <c r="J25" i="9"/>
  <c r="J285" i="9"/>
  <c r="S36" i="10"/>
  <c r="I36" i="10" s="1"/>
  <c r="K36" i="10"/>
  <c r="R90" i="5"/>
  <c r="H90" i="5" s="1"/>
  <c r="J90" i="5"/>
  <c r="R35" i="5"/>
  <c r="H35" i="5" s="1"/>
  <c r="J35" i="5"/>
  <c r="R139" i="5"/>
  <c r="H139" i="5" s="1"/>
  <c r="J139" i="5"/>
  <c r="J119" i="9"/>
  <c r="R291" i="5"/>
  <c r="H291" i="5" s="1"/>
  <c r="J291" i="5"/>
  <c r="R264" i="5"/>
  <c r="H264" i="5" s="1"/>
  <c r="J264" i="5"/>
  <c r="R212" i="5"/>
  <c r="H212" i="5" s="1"/>
  <c r="J212" i="5"/>
  <c r="R310" i="5"/>
  <c r="H310" i="5" s="1"/>
  <c r="J310" i="5"/>
  <c r="R54" i="5"/>
  <c r="H54" i="5" s="1"/>
  <c r="J54" i="5"/>
  <c r="J160" i="5"/>
  <c r="R176" i="5"/>
  <c r="H176" i="5" s="1"/>
  <c r="J176" i="5"/>
  <c r="R159" i="5"/>
  <c r="H159" i="5" s="1"/>
  <c r="J159" i="5"/>
  <c r="R257" i="5"/>
  <c r="H257" i="5" s="1"/>
  <c r="J257" i="5"/>
  <c r="R228" i="5"/>
  <c r="H228" i="5" s="1"/>
  <c r="J228" i="5"/>
  <c r="K9" i="10"/>
  <c r="R293" i="5"/>
  <c r="H293" i="5" s="1"/>
  <c r="J293" i="5"/>
  <c r="J278" i="5"/>
  <c r="S24" i="10"/>
  <c r="I24" i="10" s="1"/>
  <c r="K24" i="10"/>
  <c r="R172" i="5"/>
  <c r="H172" i="5" s="1"/>
  <c r="J172" i="5"/>
  <c r="R112" i="5"/>
  <c r="H112" i="5" s="1"/>
  <c r="J112" i="5"/>
  <c r="R153" i="5"/>
  <c r="H153" i="5" s="1"/>
  <c r="J153" i="5"/>
  <c r="R224" i="5"/>
  <c r="H224" i="5" s="1"/>
  <c r="J224" i="5"/>
  <c r="J233" i="9"/>
  <c r="R313" i="5"/>
  <c r="H313" i="5" s="1"/>
  <c r="J313" i="5"/>
  <c r="J302" i="5"/>
  <c r="R93" i="5"/>
  <c r="H93" i="5" s="1"/>
  <c r="J93" i="5"/>
  <c r="J94" i="9"/>
  <c r="R304" i="5"/>
  <c r="H304" i="5" s="1"/>
  <c r="J304" i="5"/>
  <c r="J123" i="9"/>
  <c r="R11" i="5"/>
  <c r="H11" i="5" s="1"/>
  <c r="J11" i="5"/>
  <c r="R79" i="5"/>
  <c r="H79" i="5" s="1"/>
  <c r="J79" i="5"/>
  <c r="J312" i="5"/>
  <c r="R282" i="5"/>
  <c r="H282" i="5" s="1"/>
  <c r="J282" i="5"/>
  <c r="J316" i="5"/>
  <c r="J239" i="5"/>
  <c r="S27" i="10"/>
  <c r="I27" i="10" s="1"/>
  <c r="K27" i="10"/>
  <c r="R91" i="5"/>
  <c r="H91" i="5" s="1"/>
  <c r="J91" i="5"/>
  <c r="J34" i="9"/>
  <c r="R194" i="5"/>
  <c r="H194" i="5" s="1"/>
  <c r="J194" i="5"/>
  <c r="R238" i="5"/>
  <c r="H238" i="5" s="1"/>
  <c r="J238" i="5"/>
  <c r="R243" i="5"/>
  <c r="H243" i="5" s="1"/>
  <c r="J243" i="5"/>
  <c r="J297" i="9"/>
  <c r="J163" i="5"/>
  <c r="R133" i="5"/>
  <c r="H133" i="5" s="1"/>
  <c r="J133" i="5"/>
  <c r="H271" i="9"/>
  <c r="J299" i="9"/>
  <c r="J266" i="5"/>
  <c r="R320" i="5"/>
  <c r="H320" i="5" s="1"/>
  <c r="J320" i="5"/>
  <c r="R208" i="5"/>
  <c r="H208" i="5" s="1"/>
  <c r="J208" i="5"/>
  <c r="R128" i="5"/>
  <c r="H128" i="5" s="1"/>
  <c r="J128" i="5"/>
  <c r="R261" i="5"/>
  <c r="H261" i="5" s="1"/>
  <c r="J261" i="5"/>
  <c r="J60" i="5"/>
  <c r="R205" i="5"/>
  <c r="H205" i="5" s="1"/>
  <c r="J205" i="5"/>
  <c r="J97" i="9"/>
  <c r="J257" i="9"/>
  <c r="R321" i="5"/>
  <c r="H321" i="5" s="1"/>
  <c r="J321" i="5"/>
  <c r="R292" i="5"/>
  <c r="H292" i="5" s="1"/>
  <c r="J292" i="5"/>
  <c r="R45" i="5"/>
  <c r="H45" i="5" s="1"/>
  <c r="J45" i="5"/>
  <c r="R231" i="5"/>
  <c r="H231" i="5" s="1"/>
  <c r="J231" i="5"/>
  <c r="R28" i="5"/>
  <c r="H28" i="5" s="1"/>
  <c r="J28" i="5"/>
  <c r="R206" i="5"/>
  <c r="H206" i="5" s="1"/>
  <c r="J206" i="5"/>
  <c r="J100" i="5"/>
  <c r="R254" i="5"/>
  <c r="H254" i="5" s="1"/>
  <c r="J254" i="5"/>
  <c r="J314" i="5"/>
  <c r="J284" i="5"/>
  <c r="R240" i="5"/>
  <c r="H240" i="5" s="1"/>
  <c r="J240" i="5"/>
  <c r="R295" i="5"/>
  <c r="H295" i="5" s="1"/>
  <c r="J295" i="5"/>
  <c r="J209" i="5"/>
  <c r="J303" i="5"/>
  <c r="R184" i="5"/>
  <c r="H184" i="5" s="1"/>
  <c r="J184" i="5"/>
  <c r="J177" i="9"/>
  <c r="R204" i="5"/>
  <c r="H204" i="5" s="1"/>
  <c r="J204" i="5"/>
  <c r="J155" i="5"/>
  <c r="J112" i="9"/>
  <c r="J45" i="9"/>
  <c r="J197" i="5"/>
  <c r="R299" i="5"/>
  <c r="H299" i="5" s="1"/>
  <c r="J299" i="5"/>
  <c r="J127" i="5"/>
  <c r="R94" i="5"/>
  <c r="H94" i="5" s="1"/>
  <c r="J94" i="5"/>
  <c r="R248" i="5"/>
  <c r="H248" i="5" s="1"/>
  <c r="J248" i="5"/>
  <c r="J218" i="5"/>
  <c r="R156" i="5"/>
  <c r="H156" i="5" s="1"/>
  <c r="J156" i="5"/>
  <c r="R110" i="5"/>
  <c r="H110" i="5" s="1"/>
  <c r="J110" i="5"/>
  <c r="R306" i="5"/>
  <c r="H306" i="5" s="1"/>
  <c r="J306" i="5"/>
  <c r="R62" i="5"/>
  <c r="H62" i="5" s="1"/>
  <c r="J62" i="5"/>
  <c r="R267" i="5"/>
  <c r="H267" i="5" s="1"/>
  <c r="J267" i="5"/>
  <c r="R151" i="5"/>
  <c r="H151" i="5" s="1"/>
  <c r="J151" i="5"/>
  <c r="R69" i="5"/>
  <c r="H69" i="5" s="1"/>
  <c r="J69" i="5"/>
  <c r="J186" i="5"/>
  <c r="R219" i="5"/>
  <c r="H219" i="5" s="1"/>
  <c r="J219" i="5"/>
  <c r="R318" i="5"/>
  <c r="H318" i="5" s="1"/>
  <c r="J318" i="5"/>
  <c r="R220" i="5"/>
  <c r="H220" i="5" s="1"/>
  <c r="J220" i="5"/>
  <c r="J271" i="9"/>
  <c r="K32" i="10"/>
  <c r="H167" i="9"/>
  <c r="R36" i="5"/>
  <c r="H36" i="5" s="1"/>
  <c r="J36" i="5"/>
  <c r="R55" i="5"/>
  <c r="H55" i="5" s="1"/>
  <c r="J55" i="5"/>
  <c r="R323" i="5"/>
  <c r="H323" i="5" s="1"/>
  <c r="J323" i="5"/>
  <c r="R161" i="5"/>
  <c r="H161" i="5" s="1"/>
  <c r="J161" i="5"/>
  <c r="R181" i="5"/>
  <c r="H181" i="5" s="1"/>
  <c r="J181" i="5"/>
  <c r="K35" i="10"/>
  <c r="R126" i="5"/>
  <c r="H126" i="5" s="1"/>
  <c r="J126" i="5"/>
  <c r="R207" i="5"/>
  <c r="H207" i="5" s="1"/>
  <c r="J207" i="5"/>
  <c r="J149" i="5"/>
  <c r="J138" i="9"/>
  <c r="R214" i="5"/>
  <c r="H214" i="5" s="1"/>
  <c r="J214" i="5"/>
  <c r="J92" i="5"/>
  <c r="R178" i="5"/>
  <c r="H178" i="5" s="1"/>
  <c r="J178" i="5"/>
  <c r="R41" i="5"/>
  <c r="H41" i="5" s="1"/>
  <c r="J41" i="5"/>
  <c r="J258" i="5"/>
  <c r="J120" i="9"/>
  <c r="J256" i="9"/>
  <c r="J64" i="5"/>
  <c r="R61" i="5"/>
  <c r="H61" i="5" s="1"/>
  <c r="J61" i="5"/>
  <c r="J201" i="9"/>
  <c r="R40" i="5"/>
  <c r="H40" i="5" s="1"/>
  <c r="J40" i="5"/>
  <c r="R117" i="5"/>
  <c r="H117" i="5" s="1"/>
  <c r="J117" i="5"/>
  <c r="J160" i="9"/>
  <c r="R271" i="5"/>
  <c r="H271" i="5" s="1"/>
  <c r="J271" i="5"/>
  <c r="R114" i="5"/>
  <c r="H114" i="5" s="1"/>
  <c r="J114" i="5"/>
  <c r="S22" i="10"/>
  <c r="I22" i="10" s="1"/>
  <c r="K22" i="10"/>
  <c r="R210" i="5"/>
  <c r="H210" i="5" s="1"/>
  <c r="J210" i="5"/>
  <c r="R144" i="5"/>
  <c r="H144" i="5" s="1"/>
  <c r="J144" i="5"/>
  <c r="R148" i="5"/>
  <c r="H148" i="5" s="1"/>
  <c r="J148" i="5"/>
  <c r="J226" i="9"/>
  <c r="J206" i="9"/>
  <c r="S30" i="10"/>
  <c r="I30" i="10" s="1"/>
  <c r="K30" i="10"/>
  <c r="R195" i="5"/>
  <c r="H195" i="5" s="1"/>
  <c r="J195" i="5"/>
  <c r="R192" i="5"/>
  <c r="H192" i="5" s="1"/>
  <c r="J192" i="5"/>
  <c r="J50" i="9"/>
  <c r="R272" i="5"/>
  <c r="H272" i="5" s="1"/>
  <c r="J272" i="5"/>
  <c r="R52" i="5"/>
  <c r="H52" i="5" s="1"/>
  <c r="J52" i="5"/>
  <c r="J230" i="5"/>
  <c r="J65" i="5"/>
  <c r="S17" i="10"/>
  <c r="I17" i="10" s="1"/>
  <c r="K17" i="10"/>
  <c r="R249" i="5"/>
  <c r="H249" i="5" s="1"/>
  <c r="J249" i="5"/>
  <c r="I23" i="10"/>
  <c r="J87" i="5"/>
  <c r="R311" i="5"/>
  <c r="H311" i="5" s="1"/>
  <c r="J311" i="5"/>
  <c r="R268" i="5"/>
  <c r="H268" i="5" s="1"/>
  <c r="J268" i="5"/>
  <c r="R89" i="5"/>
  <c r="H89" i="5" s="1"/>
  <c r="J89" i="5"/>
  <c r="R80" i="5"/>
  <c r="H80" i="5" s="1"/>
  <c r="J80" i="5"/>
  <c r="J30" i="5"/>
  <c r="R294" i="5"/>
  <c r="H294" i="5" s="1"/>
  <c r="J294" i="5"/>
  <c r="S28" i="10"/>
  <c r="I28" i="10" s="1"/>
  <c r="K28" i="10"/>
  <c r="R141" i="5"/>
  <c r="H141" i="5" s="1"/>
  <c r="J141" i="5"/>
  <c r="R99" i="5"/>
  <c r="H99" i="5" s="1"/>
  <c r="J99" i="5"/>
  <c r="R179" i="5"/>
  <c r="H179" i="5" s="1"/>
  <c r="J179" i="5"/>
  <c r="R300" i="5"/>
  <c r="H300" i="5" s="1"/>
  <c r="J300" i="5"/>
  <c r="R50" i="5"/>
  <c r="H50" i="5" s="1"/>
  <c r="J50" i="5"/>
  <c r="R226" i="5"/>
  <c r="H226" i="5" s="1"/>
  <c r="J226" i="5"/>
  <c r="R115" i="5"/>
  <c r="H115" i="5" s="1"/>
  <c r="J115" i="5"/>
  <c r="R174" i="5"/>
  <c r="H174" i="5" s="1"/>
  <c r="J174" i="5"/>
  <c r="R165" i="5"/>
  <c r="H165" i="5" s="1"/>
  <c r="J165" i="5"/>
  <c r="R285" i="5"/>
  <c r="H285" i="5" s="1"/>
  <c r="J285" i="5"/>
  <c r="J211" i="9"/>
  <c r="R319" i="5"/>
  <c r="H319" i="5" s="1"/>
  <c r="J319" i="5"/>
  <c r="J245" i="9"/>
  <c r="R244" i="5"/>
  <c r="H244" i="5" s="1"/>
  <c r="J244" i="5"/>
  <c r="J51" i="9"/>
  <c r="R180" i="5"/>
  <c r="H180" i="5" s="1"/>
  <c r="J180" i="5"/>
  <c r="J303" i="9"/>
  <c r="J254" i="9"/>
  <c r="J116" i="9"/>
  <c r="J190" i="5"/>
  <c r="R102" i="5"/>
  <c r="H102" i="5" s="1"/>
  <c r="J102" i="5"/>
  <c r="J308" i="5"/>
  <c r="R270" i="5"/>
  <c r="H270" i="5" s="1"/>
  <c r="J270" i="5"/>
  <c r="J178" i="9"/>
  <c r="S19" i="10"/>
  <c r="I19" i="10" s="1"/>
  <c r="K19" i="10"/>
  <c r="R252" i="5"/>
  <c r="H252" i="5" s="1"/>
  <c r="J252" i="5"/>
  <c r="R15" i="5"/>
  <c r="H15" i="5" s="1"/>
  <c r="J15" i="5"/>
  <c r="S16" i="10"/>
  <c r="I16" i="10" s="1"/>
  <c r="K16" i="10"/>
  <c r="R276" i="5"/>
  <c r="H276" i="5" s="1"/>
  <c r="J276" i="5"/>
  <c r="J49" i="9"/>
  <c r="R241" i="5"/>
  <c r="H241" i="5" s="1"/>
  <c r="J241" i="5"/>
  <c r="R154" i="5"/>
  <c r="H154" i="5" s="1"/>
  <c r="J154" i="5"/>
  <c r="J124" i="5"/>
  <c r="S14" i="10"/>
  <c r="I14" i="10" s="1"/>
  <c r="K14" i="10"/>
  <c r="J96" i="5"/>
  <c r="R136" i="5"/>
  <c r="H136" i="5" s="1"/>
  <c r="J136" i="5"/>
  <c r="H57" i="5"/>
  <c r="J136" i="9"/>
  <c r="J176" i="9"/>
  <c r="K25" i="10"/>
  <c r="R146" i="5"/>
  <c r="H146" i="5" s="1"/>
  <c r="J146" i="5"/>
  <c r="R281" i="5"/>
  <c r="H281" i="5" s="1"/>
  <c r="J281" i="5"/>
  <c r="J155" i="9"/>
  <c r="R83" i="5"/>
  <c r="H83" i="5" s="1"/>
  <c r="J83" i="5"/>
  <c r="R74" i="5"/>
  <c r="H74" i="5" s="1"/>
  <c r="J74" i="5"/>
  <c r="R44" i="5"/>
  <c r="H44" i="5" s="1"/>
  <c r="J44" i="5"/>
  <c r="J165" i="9"/>
  <c r="R322" i="5"/>
  <c r="H322" i="5" s="1"/>
  <c r="J322" i="5"/>
  <c r="R9" i="5"/>
  <c r="J9" i="5"/>
  <c r="R29" i="5"/>
  <c r="H29" i="5" s="1"/>
  <c r="J29" i="5"/>
  <c r="J182" i="9"/>
  <c r="R185" i="5"/>
  <c r="H185" i="5" s="1"/>
  <c r="J185" i="5"/>
  <c r="R56" i="5"/>
  <c r="H56" i="5" s="1"/>
  <c r="J56" i="5"/>
  <c r="R107" i="5"/>
  <c r="H107" i="5" s="1"/>
  <c r="J107" i="5"/>
  <c r="R235" i="5"/>
  <c r="H235" i="5" s="1"/>
  <c r="J235" i="5"/>
  <c r="J200" i="9"/>
  <c r="R164" i="5"/>
  <c r="H164" i="5" s="1"/>
  <c r="J164" i="5"/>
  <c r="R58" i="5"/>
  <c r="H58" i="5" s="1"/>
  <c r="J58" i="5"/>
  <c r="J188" i="5"/>
  <c r="H25" i="5"/>
  <c r="J25" i="5"/>
  <c r="R286" i="5"/>
  <c r="H286" i="5" s="1"/>
  <c r="J286" i="5"/>
  <c r="S29" i="10"/>
  <c r="I29" i="10" s="1"/>
  <c r="K29" i="10"/>
  <c r="J177" i="5"/>
  <c r="R98" i="5"/>
  <c r="H98" i="5" s="1"/>
  <c r="J98" i="5"/>
  <c r="J181" i="9"/>
  <c r="J279" i="5"/>
  <c r="R242" i="5"/>
  <c r="H242" i="5" s="1"/>
  <c r="J242" i="5"/>
  <c r="R33" i="5"/>
  <c r="H33" i="5" s="1"/>
  <c r="J33" i="5"/>
  <c r="R297" i="5"/>
  <c r="H297" i="5" s="1"/>
  <c r="J297" i="5"/>
  <c r="R203" i="5"/>
  <c r="H203" i="5" s="1"/>
  <c r="J203" i="5"/>
  <c r="R222" i="5"/>
  <c r="H222" i="5" s="1"/>
  <c r="J222" i="5"/>
  <c r="J227" i="5"/>
  <c r="J28" i="9"/>
  <c r="R86" i="5"/>
  <c r="H86" i="5" s="1"/>
  <c r="J86" i="5"/>
  <c r="K10" i="10"/>
  <c r="R193" i="5"/>
  <c r="H193" i="5" s="1"/>
  <c r="J193" i="5"/>
  <c r="K34" i="10"/>
  <c r="R166" i="5"/>
  <c r="H166" i="5" s="1"/>
  <c r="J166" i="5"/>
  <c r="J51" i="5"/>
  <c r="R106" i="5"/>
  <c r="H106" i="5" s="1"/>
  <c r="J106" i="5"/>
  <c r="R76" i="5"/>
  <c r="H76" i="5" s="1"/>
  <c r="J76" i="5"/>
  <c r="J195" i="9"/>
  <c r="J46" i="5"/>
  <c r="J97" i="5"/>
  <c r="J131" i="5"/>
  <c r="R101" i="5"/>
  <c r="H101" i="5" s="1"/>
  <c r="J101" i="5"/>
  <c r="R135" i="5"/>
  <c r="H135" i="5" s="1"/>
  <c r="J135" i="5"/>
  <c r="J216" i="9"/>
  <c r="J75" i="5"/>
  <c r="R137" i="5"/>
  <c r="H137" i="5" s="1"/>
  <c r="J137" i="5"/>
  <c r="R245" i="5"/>
  <c r="H245" i="5" s="1"/>
  <c r="J245" i="5"/>
  <c r="R171" i="5"/>
  <c r="H171" i="5" s="1"/>
  <c r="J171" i="5"/>
  <c r="R132" i="5"/>
  <c r="H132" i="5" s="1"/>
  <c r="J132" i="5"/>
  <c r="R150" i="5"/>
  <c r="H150" i="5" s="1"/>
  <c r="J150" i="5"/>
  <c r="J200" i="5"/>
  <c r="H166" i="9"/>
  <c r="R18" i="5"/>
  <c r="H18" i="5" s="1"/>
  <c r="J18" i="5"/>
  <c r="H136" i="9"/>
  <c r="H24" i="9"/>
  <c r="J22" i="5"/>
  <c r="L22" i="5" s="1"/>
  <c r="J305" i="5"/>
  <c r="J77" i="5"/>
  <c r="J142" i="5"/>
  <c r="H252" i="9"/>
  <c r="H156" i="9"/>
  <c r="H176" i="9"/>
  <c r="J274" i="5"/>
  <c r="J39" i="5"/>
  <c r="Q105" i="9"/>
  <c r="Q18" i="5"/>
  <c r="Q274" i="5"/>
  <c r="Q239" i="9"/>
  <c r="X105" i="9"/>
  <c r="Q21" i="9"/>
  <c r="Q136" i="5"/>
  <c r="X237" i="5"/>
  <c r="X53" i="5"/>
  <c r="X147" i="9"/>
  <c r="Q147" i="9"/>
  <c r="Q259" i="9"/>
  <c r="Q77" i="5"/>
  <c r="Q268" i="5"/>
  <c r="X259" i="9"/>
  <c r="Q142" i="9"/>
  <c r="X163" i="9"/>
  <c r="Q69" i="9"/>
  <c r="X184" i="9"/>
  <c r="Q90" i="5"/>
  <c r="X145" i="9"/>
  <c r="Q275" i="9"/>
  <c r="Q305" i="5"/>
  <c r="Q39" i="5"/>
  <c r="Q192" i="9"/>
  <c r="Q22" i="5"/>
  <c r="Q274" i="9"/>
  <c r="X192" i="9"/>
  <c r="Q235" i="9"/>
  <c r="Q271" i="9"/>
  <c r="Q158" i="5"/>
  <c r="Q89" i="5"/>
  <c r="X267" i="9"/>
  <c r="X14" i="5"/>
  <c r="Q293" i="9"/>
  <c r="X293" i="9"/>
  <c r="X235" i="9"/>
  <c r="Q133" i="5"/>
  <c r="Q213" i="9"/>
  <c r="X213" i="9"/>
  <c r="X283" i="9"/>
  <c r="Q311" i="5"/>
  <c r="Q220" i="5"/>
  <c r="Q318" i="5"/>
  <c r="Q120" i="5"/>
  <c r="Q290" i="9"/>
  <c r="X213" i="5"/>
  <c r="X290" i="9"/>
  <c r="Q249" i="5"/>
  <c r="Q219" i="5"/>
  <c r="Q224" i="9"/>
  <c r="X224" i="9"/>
  <c r="Q222" i="9"/>
  <c r="X222" i="9"/>
  <c r="AC21" i="9" l="1"/>
  <c r="X21" i="9" s="1"/>
  <c r="X208" i="9"/>
  <c r="Q130" i="9"/>
  <c r="P60" i="9"/>
  <c r="P205" i="9"/>
  <c r="AB60" i="9"/>
  <c r="P51" i="9"/>
  <c r="AB13" i="9"/>
  <c r="W13" i="9" s="1"/>
  <c r="W50" i="9"/>
  <c r="AC50" i="9" s="1"/>
  <c r="P75" i="9"/>
  <c r="AB77" i="9"/>
  <c r="W77" i="9" s="1"/>
  <c r="Q77" i="9" s="1"/>
  <c r="Q37" i="5"/>
  <c r="W34" i="5"/>
  <c r="Q34" i="5" s="1"/>
  <c r="P14" i="5"/>
  <c r="W73" i="5"/>
  <c r="Q73" i="5" s="1"/>
  <c r="Q51" i="5"/>
  <c r="Q70" i="5"/>
  <c r="AC26" i="9"/>
  <c r="X26" i="9" s="1"/>
  <c r="R26" i="9" s="1"/>
  <c r="H26" i="9" s="1"/>
  <c r="AB58" i="9"/>
  <c r="W58" i="9" s="1"/>
  <c r="P58" i="9"/>
  <c r="P88" i="9"/>
  <c r="P76" i="9"/>
  <c r="AB86" i="9"/>
  <c r="W86" i="9" s="1"/>
  <c r="AC86" i="9" s="1"/>
  <c r="X86" i="9" s="1"/>
  <c r="R86" i="9" s="1"/>
  <c r="AB90" i="9"/>
  <c r="W90" i="9" s="1"/>
  <c r="Q63" i="9"/>
  <c r="P17" i="9"/>
  <c r="AB17" i="9"/>
  <c r="W17" i="9" s="1"/>
  <c r="AC17" i="9" s="1"/>
  <c r="X17" i="9" s="1"/>
  <c r="R17" i="9" s="1"/>
  <c r="H17" i="9" s="1"/>
  <c r="AB64" i="9"/>
  <c r="W64" i="9" s="1"/>
  <c r="P64" i="9"/>
  <c r="AB37" i="9"/>
  <c r="W37" i="9"/>
  <c r="P37" i="9"/>
  <c r="Q283" i="9"/>
  <c r="Q289" i="9"/>
  <c r="P298" i="9"/>
  <c r="W87" i="5"/>
  <c r="X87" i="5" s="1"/>
  <c r="R87" i="5" s="1"/>
  <c r="H87" i="5" s="1"/>
  <c r="Q151" i="5"/>
  <c r="P303" i="9"/>
  <c r="P165" i="9"/>
  <c r="X289" i="9"/>
  <c r="R289" i="9" s="1"/>
  <c r="H289" i="9" s="1"/>
  <c r="P50" i="9"/>
  <c r="W255" i="9"/>
  <c r="AB265" i="9"/>
  <c r="W265" i="9" s="1"/>
  <c r="AB83" i="9"/>
  <c r="W83" i="9" s="1"/>
  <c r="Q83" i="9" s="1"/>
  <c r="Q285" i="9"/>
  <c r="X285" i="9"/>
  <c r="R285" i="9" s="1"/>
  <c r="H285" i="9" s="1"/>
  <c r="P193" i="9"/>
  <c r="AB94" i="9"/>
  <c r="W94" i="9" s="1"/>
  <c r="Q94" i="9" s="1"/>
  <c r="P94" i="9"/>
  <c r="X176" i="9"/>
  <c r="R176" i="9" s="1"/>
  <c r="P151" i="5"/>
  <c r="X143" i="9"/>
  <c r="R143" i="9" s="1"/>
  <c r="H143" i="9" s="1"/>
  <c r="W57" i="5"/>
  <c r="X57" i="5" s="1"/>
  <c r="R57" i="5" s="1"/>
  <c r="W59" i="5"/>
  <c r="P78" i="9"/>
  <c r="Q216" i="5"/>
  <c r="X216" i="5"/>
  <c r="R216" i="5" s="1"/>
  <c r="H216" i="5" s="1"/>
  <c r="Q214" i="9"/>
  <c r="W165" i="9"/>
  <c r="AC165" i="9" s="1"/>
  <c r="W298" i="9"/>
  <c r="AC298" i="9" s="1"/>
  <c r="P176" i="9"/>
  <c r="W257" i="9"/>
  <c r="AC257" i="9" s="1"/>
  <c r="AB85" i="9"/>
  <c r="W85" i="9" s="1"/>
  <c r="Q85" i="9" s="1"/>
  <c r="W78" i="9"/>
  <c r="Q78" i="9" s="1"/>
  <c r="AB223" i="9"/>
  <c r="W223" i="9" s="1"/>
  <c r="P223" i="9"/>
  <c r="Q179" i="9"/>
  <c r="X134" i="5"/>
  <c r="AC63" i="9"/>
  <c r="X63" i="9" s="1"/>
  <c r="P255" i="9"/>
  <c r="X48" i="5"/>
  <c r="J48" i="5" s="1"/>
  <c r="AB178" i="9"/>
  <c r="W178" i="9" s="1"/>
  <c r="P178" i="9"/>
  <c r="AB27" i="9"/>
  <c r="W27" i="9" s="1"/>
  <c r="Q27" i="9" s="1"/>
  <c r="P27" i="9"/>
  <c r="P47" i="9"/>
  <c r="AB47" i="9"/>
  <c r="W47" i="9" s="1"/>
  <c r="Q47" i="9" s="1"/>
  <c r="AB282" i="9"/>
  <c r="W282" i="9" s="1"/>
  <c r="P282" i="9"/>
  <c r="X108" i="9"/>
  <c r="R108" i="9" s="1"/>
  <c r="H108" i="9" s="1"/>
  <c r="P151" i="9"/>
  <c r="X67" i="5"/>
  <c r="R67" i="5" s="1"/>
  <c r="H67" i="5" s="1"/>
  <c r="L67" i="5" s="1"/>
  <c r="Q67" i="5"/>
  <c r="Q46" i="5"/>
  <c r="P46" i="5"/>
  <c r="X170" i="5"/>
  <c r="R170" i="5" s="1"/>
  <c r="H170" i="5" s="1"/>
  <c r="Q170" i="5"/>
  <c r="W100" i="5"/>
  <c r="P100" i="5"/>
  <c r="Q155" i="5"/>
  <c r="X155" i="5"/>
  <c r="R155" i="5" s="1"/>
  <c r="H155" i="5" s="1"/>
  <c r="Q108" i="9"/>
  <c r="AB84" i="9"/>
  <c r="W84" i="9" s="1"/>
  <c r="AC84" i="9" s="1"/>
  <c r="X84" i="9" s="1"/>
  <c r="R84" i="9" s="1"/>
  <c r="AB291" i="9"/>
  <c r="W291" i="9" s="1"/>
  <c r="P291" i="9"/>
  <c r="X261" i="9"/>
  <c r="R261" i="9" s="1"/>
  <c r="H261" i="9" s="1"/>
  <c r="AB87" i="9"/>
  <c r="W87" i="9" s="1"/>
  <c r="AC87" i="9" s="1"/>
  <c r="X87" i="9" s="1"/>
  <c r="R87" i="9" s="1"/>
  <c r="AC32" i="9"/>
  <c r="X32" i="9" s="1"/>
  <c r="R32" i="9" s="1"/>
  <c r="H32" i="9" s="1"/>
  <c r="W308" i="5"/>
  <c r="P308" i="5"/>
  <c r="AB177" i="9"/>
  <c r="W177" i="9" s="1"/>
  <c r="P177" i="9"/>
  <c r="W314" i="5"/>
  <c r="P314" i="5"/>
  <c r="Q261" i="9"/>
  <c r="W92" i="5"/>
  <c r="P92" i="5"/>
  <c r="Q229" i="9"/>
  <c r="X38" i="5"/>
  <c r="R38" i="5" s="1"/>
  <c r="H38" i="5" s="1"/>
  <c r="Q38" i="5"/>
  <c r="X100" i="9"/>
  <c r="R100" i="9" s="1"/>
  <c r="H100" i="9" s="1"/>
  <c r="AB91" i="9"/>
  <c r="W91" i="9" s="1"/>
  <c r="Q91" i="9" s="1"/>
  <c r="Q10" i="10"/>
  <c r="X10" i="10"/>
  <c r="W312" i="5"/>
  <c r="P312" i="5"/>
  <c r="AB80" i="9"/>
  <c r="W80" i="9" s="1"/>
  <c r="Q80" i="9" s="1"/>
  <c r="W302" i="5"/>
  <c r="P302" i="5"/>
  <c r="Q142" i="5"/>
  <c r="W167" i="5"/>
  <c r="P167" i="5"/>
  <c r="X118" i="9"/>
  <c r="R118" i="9" s="1"/>
  <c r="H118" i="9" s="1"/>
  <c r="Q163" i="5"/>
  <c r="W287" i="5"/>
  <c r="P287" i="5"/>
  <c r="AB79" i="9"/>
  <c r="W79" i="9" s="1"/>
  <c r="Q79" i="9" s="1"/>
  <c r="P79" i="9"/>
  <c r="AB92" i="9"/>
  <c r="W92" i="9" s="1"/>
  <c r="P92" i="9"/>
  <c r="AB162" i="9"/>
  <c r="W162" i="9" s="1"/>
  <c r="P162" i="9"/>
  <c r="W48" i="9"/>
  <c r="AC48" i="9" s="1"/>
  <c r="X48" i="9" s="1"/>
  <c r="J48" i="9" s="1"/>
  <c r="W289" i="5"/>
  <c r="P289" i="5"/>
  <c r="Q131" i="5"/>
  <c r="Q118" i="9"/>
  <c r="X268" i="9"/>
  <c r="X246" i="9"/>
  <c r="R246" i="9" s="1"/>
  <c r="H246" i="9" s="1"/>
  <c r="AC52" i="9"/>
  <c r="X52" i="9" s="1"/>
  <c r="R52" i="9" s="1"/>
  <c r="H52" i="9" s="1"/>
  <c r="L52" i="9" s="1"/>
  <c r="X180" i="9"/>
  <c r="X109" i="9"/>
  <c r="R109" i="9" s="1"/>
  <c r="H109" i="9" s="1"/>
  <c r="AC10" i="9"/>
  <c r="X10" i="9" s="1"/>
  <c r="R10" i="9" s="1"/>
  <c r="H10" i="9" s="1"/>
  <c r="W89" i="9"/>
  <c r="Q89" i="9" s="1"/>
  <c r="Q180" i="9"/>
  <c r="AC35" i="9"/>
  <c r="X35" i="9" s="1"/>
  <c r="R35" i="9" s="1"/>
  <c r="Q246" i="9"/>
  <c r="Q268" i="9"/>
  <c r="X179" i="9"/>
  <c r="R179" i="9" s="1"/>
  <c r="H179" i="9" s="1"/>
  <c r="Q122" i="9"/>
  <c r="Q75" i="9"/>
  <c r="Q76" i="9"/>
  <c r="Q81" i="9"/>
  <c r="Q74" i="9"/>
  <c r="Q90" i="9"/>
  <c r="Q88" i="9"/>
  <c r="W82" i="9"/>
  <c r="AC82" i="9" s="1"/>
  <c r="P82" i="9"/>
  <c r="Q225" i="9"/>
  <c r="AC83" i="9"/>
  <c r="X83" i="9" s="1"/>
  <c r="R83" i="9" s="1"/>
  <c r="X139" i="9"/>
  <c r="J139" i="9" s="1"/>
  <c r="Q281" i="9"/>
  <c r="Q139" i="9"/>
  <c r="X201" i="9"/>
  <c r="R201" i="9" s="1"/>
  <c r="H201" i="9" s="1"/>
  <c r="W62" i="9"/>
  <c r="AC62" i="9" s="1"/>
  <c r="Q95" i="9"/>
  <c r="X175" i="9"/>
  <c r="R175" i="9" s="1"/>
  <c r="H175" i="9" s="1"/>
  <c r="Q201" i="9"/>
  <c r="AC37" i="9"/>
  <c r="X37" i="9" s="1"/>
  <c r="R37" i="9" s="1"/>
  <c r="H37" i="9" s="1"/>
  <c r="L37" i="9" s="1"/>
  <c r="AC65" i="9"/>
  <c r="X65" i="9" s="1"/>
  <c r="R65" i="9" s="1"/>
  <c r="H65" i="9" s="1"/>
  <c r="X188" i="9"/>
  <c r="R188" i="9" s="1"/>
  <c r="H188" i="9" s="1"/>
  <c r="Q206" i="9"/>
  <c r="Q175" i="9"/>
  <c r="Q109" i="9"/>
  <c r="AC54" i="9"/>
  <c r="X54" i="9" s="1"/>
  <c r="R54" i="9" s="1"/>
  <c r="H54" i="9" s="1"/>
  <c r="AC11" i="9"/>
  <c r="X11" i="9" s="1"/>
  <c r="R11" i="9" s="1"/>
  <c r="H11" i="9" s="1"/>
  <c r="AC19" i="9"/>
  <c r="X19" i="9" s="1"/>
  <c r="R19" i="9" s="1"/>
  <c r="H19" i="9" s="1"/>
  <c r="X137" i="9"/>
  <c r="R137" i="9" s="1"/>
  <c r="H137" i="9" s="1"/>
  <c r="AC15" i="9"/>
  <c r="X15" i="9" s="1"/>
  <c r="R15" i="9" s="1"/>
  <c r="H15" i="9" s="1"/>
  <c r="AC71" i="9"/>
  <c r="X71" i="9" s="1"/>
  <c r="J71" i="9" s="1"/>
  <c r="AC69" i="9"/>
  <c r="X69" i="9" s="1"/>
  <c r="R69" i="9" s="1"/>
  <c r="H69" i="9" s="1"/>
  <c r="AC51" i="9"/>
  <c r="Q137" i="9"/>
  <c r="AC55" i="9"/>
  <c r="X55" i="9" s="1"/>
  <c r="J55" i="9" s="1"/>
  <c r="AC40" i="9"/>
  <c r="X40" i="9" s="1"/>
  <c r="R40" i="9" s="1"/>
  <c r="H40" i="9" s="1"/>
  <c r="AC90" i="9"/>
  <c r="X90" i="9" s="1"/>
  <c r="R90" i="9" s="1"/>
  <c r="Q103" i="9"/>
  <c r="AC12" i="9"/>
  <c r="X12" i="9" s="1"/>
  <c r="R12" i="9" s="1"/>
  <c r="H12" i="9" s="1"/>
  <c r="X281" i="9"/>
  <c r="R281" i="9" s="1"/>
  <c r="H281" i="9" s="1"/>
  <c r="Q133" i="9"/>
  <c r="Q277" i="9"/>
  <c r="X256" i="9"/>
  <c r="R256" i="9" s="1"/>
  <c r="Q248" i="9"/>
  <c r="X277" i="9"/>
  <c r="R277" i="9" s="1"/>
  <c r="H277" i="9" s="1"/>
  <c r="X298" i="9"/>
  <c r="Q273" i="9"/>
  <c r="AC36" i="9"/>
  <c r="X36" i="9" s="1"/>
  <c r="R36" i="9" s="1"/>
  <c r="H36" i="9" s="1"/>
  <c r="X103" i="9"/>
  <c r="R103" i="9" s="1"/>
  <c r="H103" i="9" s="1"/>
  <c r="X110" i="9"/>
  <c r="R110" i="9" s="1"/>
  <c r="H110" i="9" s="1"/>
  <c r="Q110" i="9"/>
  <c r="Q68" i="9"/>
  <c r="AC66" i="9"/>
  <c r="X66" i="9" s="1"/>
  <c r="R66" i="9" s="1"/>
  <c r="H66" i="9" s="1"/>
  <c r="AC70" i="9"/>
  <c r="X70" i="9" s="1"/>
  <c r="R70" i="9" s="1"/>
  <c r="H70" i="9" s="1"/>
  <c r="AC68" i="9"/>
  <c r="X68" i="9" s="1"/>
  <c r="AC56" i="9"/>
  <c r="X56" i="9" s="1"/>
  <c r="J56" i="9" s="1"/>
  <c r="AC57" i="9"/>
  <c r="X57" i="9" s="1"/>
  <c r="R57" i="9" s="1"/>
  <c r="H57" i="9" s="1"/>
  <c r="AC75" i="9"/>
  <c r="X75" i="9" s="1"/>
  <c r="R75" i="9" s="1"/>
  <c r="AC73" i="9"/>
  <c r="X73" i="9" s="1"/>
  <c r="R73" i="9" s="1"/>
  <c r="H73" i="9" s="1"/>
  <c r="L73" i="9" s="1"/>
  <c r="W60" i="9"/>
  <c r="AC60" i="9" s="1"/>
  <c r="AC53" i="9"/>
  <c r="X53" i="9" s="1"/>
  <c r="R53" i="9" s="1"/>
  <c r="H53" i="9" s="1"/>
  <c r="AC74" i="9"/>
  <c r="X74" i="9" s="1"/>
  <c r="R74" i="9" s="1"/>
  <c r="AC81" i="9"/>
  <c r="X81" i="9" s="1"/>
  <c r="R81" i="9" s="1"/>
  <c r="AC18" i="9"/>
  <c r="X18" i="9" s="1"/>
  <c r="R18" i="9" s="1"/>
  <c r="H18" i="9" s="1"/>
  <c r="AC13" i="9"/>
  <c r="X13" i="9" s="1"/>
  <c r="R13" i="9" s="1"/>
  <c r="H13" i="9" s="1"/>
  <c r="AC31" i="9"/>
  <c r="X31" i="9" s="1"/>
  <c r="R31" i="9" s="1"/>
  <c r="H31" i="9" s="1"/>
  <c r="AC33" i="9"/>
  <c r="X33" i="9" s="1"/>
  <c r="R33" i="9" s="1"/>
  <c r="H33" i="9" s="1"/>
  <c r="W8" i="9"/>
  <c r="AC8" i="9" s="1"/>
  <c r="X38" i="9" s="1"/>
  <c r="AC45" i="9"/>
  <c r="W30" i="9"/>
  <c r="Q30" i="9" s="1"/>
  <c r="W20" i="9"/>
  <c r="AC20" i="9" s="1"/>
  <c r="W28" i="9"/>
  <c r="Q28" i="9" s="1"/>
  <c r="W42" i="9"/>
  <c r="AC25" i="9"/>
  <c r="X25" i="9" s="1"/>
  <c r="R25" i="9" s="1"/>
  <c r="H25" i="9" s="1"/>
  <c r="L25" i="9" s="1"/>
  <c r="Q9" i="9"/>
  <c r="AC23" i="9"/>
  <c r="X23" i="9" s="1"/>
  <c r="R23" i="9" s="1"/>
  <c r="H23" i="9" s="1"/>
  <c r="AC39" i="9"/>
  <c r="X39" i="9" s="1"/>
  <c r="R39" i="9" s="1"/>
  <c r="H39" i="9" s="1"/>
  <c r="AC22" i="9"/>
  <c r="X22" i="9" s="1"/>
  <c r="R22" i="9" s="1"/>
  <c r="H22" i="9" s="1"/>
  <c r="AC43" i="9"/>
  <c r="X43" i="9" s="1"/>
  <c r="R43" i="9" s="1"/>
  <c r="H43" i="9" s="1"/>
  <c r="AC46" i="9"/>
  <c r="X46" i="9" s="1"/>
  <c r="R46" i="9" s="1"/>
  <c r="H46" i="9" s="1"/>
  <c r="W41" i="9"/>
  <c r="AC41" i="9" s="1"/>
  <c r="AC14" i="9"/>
  <c r="X14" i="9" s="1"/>
  <c r="R14" i="9" s="1"/>
  <c r="H14" i="9" s="1"/>
  <c r="Q197" i="9"/>
  <c r="Q294" i="9"/>
  <c r="X243" i="9"/>
  <c r="R243" i="9" s="1"/>
  <c r="H243" i="9" s="1"/>
  <c r="X130" i="9"/>
  <c r="R130" i="9" s="1"/>
  <c r="H130" i="9" s="1"/>
  <c r="Q299" i="9"/>
  <c r="X98" i="9"/>
  <c r="R98" i="9" s="1"/>
  <c r="H98" i="9" s="1"/>
  <c r="Q176" i="9"/>
  <c r="Q182" i="9"/>
  <c r="X299" i="9"/>
  <c r="R299" i="9" s="1"/>
  <c r="H299" i="9" s="1"/>
  <c r="Q43" i="9"/>
  <c r="Q243" i="9"/>
  <c r="Q98" i="9"/>
  <c r="X24" i="5"/>
  <c r="J24" i="5" s="1"/>
  <c r="Q298" i="9"/>
  <c r="X157" i="5"/>
  <c r="R157" i="5" s="1"/>
  <c r="H157" i="5" s="1"/>
  <c r="X197" i="9"/>
  <c r="R197" i="9" s="1"/>
  <c r="H197" i="9" s="1"/>
  <c r="Q156" i="9"/>
  <c r="X294" i="9"/>
  <c r="R294" i="9" s="1"/>
  <c r="H294" i="9" s="1"/>
  <c r="X16" i="9"/>
  <c r="R16" i="9" s="1"/>
  <c r="H16" i="9" s="1"/>
  <c r="X257" i="9"/>
  <c r="R257" i="9" s="1"/>
  <c r="H257" i="9" s="1"/>
  <c r="Q202" i="9"/>
  <c r="X225" i="9"/>
  <c r="R225" i="9" s="1"/>
  <c r="H225" i="9" s="1"/>
  <c r="X292" i="9"/>
  <c r="Q292" i="9"/>
  <c r="Q16" i="9"/>
  <c r="Q37" i="9"/>
  <c r="Q160" i="5"/>
  <c r="Q317" i="5"/>
  <c r="L30" i="5"/>
  <c r="Q87" i="5"/>
  <c r="L36" i="5"/>
  <c r="Q59" i="9"/>
  <c r="Q70" i="9"/>
  <c r="Q18" i="9"/>
  <c r="Q22" i="9"/>
  <c r="Q101" i="9"/>
  <c r="X101" i="9"/>
  <c r="R101" i="9" s="1"/>
  <c r="H101" i="9" s="1"/>
  <c r="Q61" i="9"/>
  <c r="Q50" i="9"/>
  <c r="X50" i="9"/>
  <c r="R50" i="9" s="1"/>
  <c r="H50" i="9" s="1"/>
  <c r="Q36" i="9"/>
  <c r="Q25" i="9"/>
  <c r="L24" i="9"/>
  <c r="L65" i="5"/>
  <c r="L72" i="5"/>
  <c r="L54" i="5"/>
  <c r="Q172" i="9"/>
  <c r="Q143" i="9"/>
  <c r="X236" i="9"/>
  <c r="R236" i="9" s="1"/>
  <c r="H236" i="9" s="1"/>
  <c r="Q141" i="9"/>
  <c r="Q129" i="9"/>
  <c r="Q12" i="9"/>
  <c r="Q302" i="9"/>
  <c r="Q159" i="9"/>
  <c r="X123" i="9"/>
  <c r="R123" i="9" s="1"/>
  <c r="H123" i="9" s="1"/>
  <c r="Q165" i="9"/>
  <c r="Q252" i="9"/>
  <c r="Q136" i="9"/>
  <c r="X241" i="9"/>
  <c r="R241" i="9" s="1"/>
  <c r="H241" i="9" s="1"/>
  <c r="Q200" i="5"/>
  <c r="Q198" i="9"/>
  <c r="X273" i="9"/>
  <c r="R273" i="9" s="1"/>
  <c r="H273" i="9" s="1"/>
  <c r="X203" i="9"/>
  <c r="R203" i="9" s="1"/>
  <c r="H203" i="9" s="1"/>
  <c r="Q184" i="9"/>
  <c r="Q100" i="9"/>
  <c r="Q132" i="9"/>
  <c r="R20" i="10"/>
  <c r="X129" i="9"/>
  <c r="Q203" i="9"/>
  <c r="X196" i="9"/>
  <c r="R196" i="9" s="1"/>
  <c r="H196" i="9" s="1"/>
  <c r="X302" i="9"/>
  <c r="R302" i="9" s="1"/>
  <c r="H302" i="9" s="1"/>
  <c r="Q247" i="5"/>
  <c r="Q31" i="9"/>
  <c r="X248" i="9"/>
  <c r="R248" i="9" s="1"/>
  <c r="H248" i="9" s="1"/>
  <c r="X159" i="9"/>
  <c r="R159" i="9" s="1"/>
  <c r="H159" i="9" s="1"/>
  <c r="Q196" i="9"/>
  <c r="X140" i="9"/>
  <c r="R140" i="9" s="1"/>
  <c r="H140" i="9" s="1"/>
  <c r="X165" i="9"/>
  <c r="R165" i="9" s="1"/>
  <c r="H165" i="9" s="1"/>
  <c r="Q10" i="9"/>
  <c r="Q123" i="9"/>
  <c r="Q140" i="9"/>
  <c r="X164" i="9"/>
  <c r="R164" i="9" s="1"/>
  <c r="H164" i="9" s="1"/>
  <c r="AC112" i="9"/>
  <c r="X112" i="9" s="1"/>
  <c r="R112" i="9" s="1"/>
  <c r="H112" i="9" s="1"/>
  <c r="Q112" i="9"/>
  <c r="AC181" i="9"/>
  <c r="X181" i="9" s="1"/>
  <c r="R181" i="9" s="1"/>
  <c r="H181" i="9" s="1"/>
  <c r="Q181" i="9"/>
  <c r="X144" i="9"/>
  <c r="Q253" i="9"/>
  <c r="Q284" i="9"/>
  <c r="X301" i="9"/>
  <c r="R301" i="9" s="1"/>
  <c r="H301" i="9" s="1"/>
  <c r="X253" i="9"/>
  <c r="R253" i="9" s="1"/>
  <c r="H253" i="9" s="1"/>
  <c r="Q21" i="5"/>
  <c r="Q164" i="9"/>
  <c r="X284" i="9"/>
  <c r="R284" i="9" s="1"/>
  <c r="H284" i="9" s="1"/>
  <c r="Q144" i="9"/>
  <c r="X187" i="9"/>
  <c r="Q210" i="9"/>
  <c r="Q187" i="9"/>
  <c r="X148" i="9"/>
  <c r="R148" i="9" s="1"/>
  <c r="H148" i="9" s="1"/>
  <c r="Q305" i="9"/>
  <c r="Q276" i="9"/>
  <c r="Q200" i="9"/>
  <c r="X237" i="9"/>
  <c r="R237" i="9" s="1"/>
  <c r="H237" i="9" s="1"/>
  <c r="X135" i="9"/>
  <c r="J135" i="9" s="1"/>
  <c r="Q113" i="9"/>
  <c r="Q188" i="9"/>
  <c r="X117" i="9"/>
  <c r="Q121" i="9"/>
  <c r="Q237" i="9"/>
  <c r="X113" i="9"/>
  <c r="R113" i="9" s="1"/>
  <c r="X75" i="5"/>
  <c r="R75" i="5" s="1"/>
  <c r="H75" i="5" s="1"/>
  <c r="L75" i="5" s="1"/>
  <c r="Q75" i="5"/>
  <c r="X238" i="9"/>
  <c r="R238" i="9" s="1"/>
  <c r="H238" i="9" s="1"/>
  <c r="X121" i="9"/>
  <c r="R121" i="9" s="1"/>
  <c r="H121" i="9" s="1"/>
  <c r="X212" i="9"/>
  <c r="R212" i="9" s="1"/>
  <c r="H212" i="9" s="1"/>
  <c r="X202" i="9"/>
  <c r="R202" i="9" s="1"/>
  <c r="H202" i="9" s="1"/>
  <c r="Q117" i="9"/>
  <c r="X206" i="9"/>
  <c r="R206" i="9" s="1"/>
  <c r="H206" i="9" s="1"/>
  <c r="Q135" i="9"/>
  <c r="Q241" i="9"/>
  <c r="Q140" i="5"/>
  <c r="Q238" i="9"/>
  <c r="Q215" i="5"/>
  <c r="Q32" i="9"/>
  <c r="X154" i="9"/>
  <c r="R154" i="9" s="1"/>
  <c r="H154" i="9" s="1"/>
  <c r="R33" i="10"/>
  <c r="Q148" i="9"/>
  <c r="Q163" i="9"/>
  <c r="X305" i="9"/>
  <c r="R305" i="9" s="1"/>
  <c r="H305" i="9" s="1"/>
  <c r="X168" i="9"/>
  <c r="R168" i="9" s="1"/>
  <c r="H168" i="9" s="1"/>
  <c r="Q168" i="9"/>
  <c r="Q195" i="9"/>
  <c r="X278" i="5"/>
  <c r="R278" i="5" s="1"/>
  <c r="H278" i="5" s="1"/>
  <c r="X210" i="9"/>
  <c r="R210" i="9" s="1"/>
  <c r="H210" i="9" s="1"/>
  <c r="Q212" i="9"/>
  <c r="X276" i="9"/>
  <c r="R276" i="9" s="1"/>
  <c r="H276" i="9" s="1"/>
  <c r="Q20" i="5"/>
  <c r="Q96" i="5"/>
  <c r="Q154" i="9"/>
  <c r="X132" i="9"/>
  <c r="R132" i="9" s="1"/>
  <c r="H132" i="9" s="1"/>
  <c r="X133" i="9"/>
  <c r="Q286" i="9"/>
  <c r="X200" i="9"/>
  <c r="R200" i="9" s="1"/>
  <c r="H200" i="9" s="1"/>
  <c r="Q166" i="9"/>
  <c r="X195" i="9"/>
  <c r="R195" i="9" s="1"/>
  <c r="H195" i="9" s="1"/>
  <c r="Q254" i="9"/>
  <c r="X254" i="9"/>
  <c r="R254" i="9" s="1"/>
  <c r="H254" i="9" s="1"/>
  <c r="AC262" i="9"/>
  <c r="X262" i="9" s="1"/>
  <c r="R262" i="9" s="1"/>
  <c r="H262" i="9" s="1"/>
  <c r="Q14" i="9"/>
  <c r="AC94" i="9"/>
  <c r="X94" i="9" s="1"/>
  <c r="R94" i="9" s="1"/>
  <c r="H94" i="9" s="1"/>
  <c r="L94" i="9" s="1"/>
  <c r="AC116" i="9"/>
  <c r="X116" i="9" s="1"/>
  <c r="R116" i="9" s="1"/>
  <c r="H116" i="9" s="1"/>
  <c r="Q116" i="9"/>
  <c r="X191" i="9"/>
  <c r="R191" i="9" s="1"/>
  <c r="H191" i="9" s="1"/>
  <c r="X278" i="9"/>
  <c r="R278" i="9" s="1"/>
  <c r="H278" i="9" s="1"/>
  <c r="X95" i="9"/>
  <c r="R95" i="9" s="1"/>
  <c r="H95" i="9" s="1"/>
  <c r="Q296" i="9"/>
  <c r="X260" i="9"/>
  <c r="R260" i="9" s="1"/>
  <c r="H260" i="9" s="1"/>
  <c r="R9" i="10"/>
  <c r="X216" i="9"/>
  <c r="R216" i="9" s="1"/>
  <c r="H216" i="9" s="1"/>
  <c r="AC211" i="9"/>
  <c r="X211" i="9" s="1"/>
  <c r="R211" i="9" s="1"/>
  <c r="H211" i="9" s="1"/>
  <c r="Q211" i="9"/>
  <c r="Q258" i="5"/>
  <c r="X258" i="5"/>
  <c r="R258" i="5" s="1"/>
  <c r="H258" i="5" s="1"/>
  <c r="Q46" i="9"/>
  <c r="Q230" i="9"/>
  <c r="Q173" i="9"/>
  <c r="Q278" i="9"/>
  <c r="X7" i="9"/>
  <c r="R7" i="9" s="1"/>
  <c r="H7" i="9" s="1"/>
  <c r="Q120" i="9"/>
  <c r="X49" i="9"/>
  <c r="R49" i="9" s="1"/>
  <c r="H49" i="9" s="1"/>
  <c r="X34" i="5"/>
  <c r="R34" i="5" s="1"/>
  <c r="H34" i="5" s="1"/>
  <c r="L34" i="5" s="1"/>
  <c r="Q191" i="9"/>
  <c r="X182" i="9"/>
  <c r="R182" i="9" s="1"/>
  <c r="H182" i="9" s="1"/>
  <c r="Q33" i="9"/>
  <c r="X173" i="9"/>
  <c r="R173" i="9" s="1"/>
  <c r="H173" i="9" s="1"/>
  <c r="Q267" i="9"/>
  <c r="X304" i="9"/>
  <c r="R304" i="9" s="1"/>
  <c r="H304" i="9" s="1"/>
  <c r="Q40" i="9"/>
  <c r="Q221" i="9"/>
  <c r="Q71" i="9"/>
  <c r="Q304" i="9"/>
  <c r="X120" i="9"/>
  <c r="R120" i="9" s="1"/>
  <c r="H120" i="9" s="1"/>
  <c r="Q216" i="9"/>
  <c r="Q208" i="9"/>
  <c r="X136" i="9"/>
  <c r="R136" i="9" s="1"/>
  <c r="X286" i="9"/>
  <c r="R286" i="9" s="1"/>
  <c r="H286" i="9" s="1"/>
  <c r="X160" i="9"/>
  <c r="R160" i="9" s="1"/>
  <c r="H160" i="9" s="1"/>
  <c r="Y34" i="10"/>
  <c r="S34" i="10" s="1"/>
  <c r="I34" i="10" s="1"/>
  <c r="Q124" i="9"/>
  <c r="Q151" i="9"/>
  <c r="Q240" i="9"/>
  <c r="Q65" i="9"/>
  <c r="Q264" i="9"/>
  <c r="Q29" i="9"/>
  <c r="Q24" i="9"/>
  <c r="R48" i="5"/>
  <c r="H48" i="5" s="1"/>
  <c r="L48" i="5" s="1"/>
  <c r="Q300" i="9"/>
  <c r="Q7" i="9"/>
  <c r="X150" i="9"/>
  <c r="R150" i="9" s="1"/>
  <c r="H150" i="9" s="1"/>
  <c r="Q174" i="9"/>
  <c r="X119" i="9"/>
  <c r="R119" i="9" s="1"/>
  <c r="H119" i="9" s="1"/>
  <c r="X186" i="9"/>
  <c r="R186" i="9" s="1"/>
  <c r="H186" i="9" s="1"/>
  <c r="X229" i="9"/>
  <c r="R229" i="9" s="1"/>
  <c r="H229" i="9" s="1"/>
  <c r="Q167" i="9"/>
  <c r="X297" i="9"/>
  <c r="R297" i="9" s="1"/>
  <c r="H297" i="9" s="1"/>
  <c r="X167" i="9"/>
  <c r="R167" i="9" s="1"/>
  <c r="X115" i="9"/>
  <c r="R115" i="9" s="1"/>
  <c r="H115" i="9" s="1"/>
  <c r="AC24" i="9"/>
  <c r="Q284" i="5"/>
  <c r="X284" i="5"/>
  <c r="R284" i="5" s="1"/>
  <c r="H284" i="5" s="1"/>
  <c r="Q111" i="9"/>
  <c r="X269" i="5"/>
  <c r="R269" i="5" s="1"/>
  <c r="H269" i="5" s="1"/>
  <c r="X207" i="9"/>
  <c r="R207" i="9" s="1"/>
  <c r="H207" i="9" s="1"/>
  <c r="X198" i="9"/>
  <c r="R198" i="9" s="1"/>
  <c r="H198" i="9" s="1"/>
  <c r="X111" i="9"/>
  <c r="Q260" i="9"/>
  <c r="R146" i="9"/>
  <c r="H146" i="9" s="1"/>
  <c r="Q236" i="9"/>
  <c r="Q124" i="5"/>
  <c r="Q150" i="9"/>
  <c r="Q160" i="9"/>
  <c r="X174" i="9"/>
  <c r="J174" i="9" s="1"/>
  <c r="Q73" i="9"/>
  <c r="X59" i="9"/>
  <c r="R59" i="9" s="1"/>
  <c r="H59" i="9" s="1"/>
  <c r="X230" i="9"/>
  <c r="R230" i="9" s="1"/>
  <c r="H230" i="9" s="1"/>
  <c r="X296" i="9"/>
  <c r="R296" i="9" s="1"/>
  <c r="H296" i="9" s="1"/>
  <c r="X300" i="9"/>
  <c r="R300" i="9" s="1"/>
  <c r="H300" i="9" s="1"/>
  <c r="Q11" i="9"/>
  <c r="Q44" i="9"/>
  <c r="Q297" i="9"/>
  <c r="Q301" i="9"/>
  <c r="Q66" i="9"/>
  <c r="Q35" i="9"/>
  <c r="X240" i="9"/>
  <c r="J240" i="9" s="1"/>
  <c r="Q115" i="9"/>
  <c r="X124" i="9"/>
  <c r="Q13" i="9"/>
  <c r="Q186" i="9"/>
  <c r="X171" i="9"/>
  <c r="R171" i="9" s="1"/>
  <c r="H171" i="9" s="1"/>
  <c r="Q171" i="9"/>
  <c r="Q207" i="9"/>
  <c r="X264" i="9"/>
  <c r="R264" i="9" s="1"/>
  <c r="H264" i="9" s="1"/>
  <c r="X274" i="9"/>
  <c r="R274" i="9" s="1"/>
  <c r="H274" i="9" s="1"/>
  <c r="Q15" i="9"/>
  <c r="X214" i="9"/>
  <c r="R214" i="9" s="1"/>
  <c r="H214" i="9" s="1"/>
  <c r="X126" i="9"/>
  <c r="R126" i="9" s="1"/>
  <c r="H126" i="9" s="1"/>
  <c r="X141" i="9"/>
  <c r="J141" i="9" s="1"/>
  <c r="AC226" i="9"/>
  <c r="X226" i="9" s="1"/>
  <c r="R226" i="9" s="1"/>
  <c r="H226" i="9" s="1"/>
  <c r="Q226" i="9"/>
  <c r="AC279" i="9"/>
  <c r="X279" i="9" s="1"/>
  <c r="R279" i="9" s="1"/>
  <c r="H279" i="9" s="1"/>
  <c r="Q279" i="9"/>
  <c r="X188" i="5"/>
  <c r="R188" i="5" s="1"/>
  <c r="H188" i="5" s="1"/>
  <c r="Q188" i="5"/>
  <c r="Q263" i="5"/>
  <c r="X263" i="5"/>
  <c r="R263" i="5" s="1"/>
  <c r="H263" i="5" s="1"/>
  <c r="X199" i="9"/>
  <c r="R199" i="9" s="1"/>
  <c r="H199" i="9" s="1"/>
  <c r="Q217" i="9"/>
  <c r="H273" i="5"/>
  <c r="X151" i="9"/>
  <c r="R151" i="9" s="1"/>
  <c r="H151" i="9" s="1"/>
  <c r="H275" i="9"/>
  <c r="H35" i="9"/>
  <c r="AC169" i="9"/>
  <c r="X169" i="9" s="1"/>
  <c r="R169" i="9" s="1"/>
  <c r="H169" i="9" s="1"/>
  <c r="Q169" i="9"/>
  <c r="H9" i="5"/>
  <c r="L9" i="5" s="1"/>
  <c r="H113" i="9"/>
  <c r="Q138" i="9"/>
  <c r="Q256" i="9"/>
  <c r="X108" i="5"/>
  <c r="R108" i="5" s="1"/>
  <c r="H108" i="5" s="1"/>
  <c r="Q108" i="5"/>
  <c r="Q45" i="9"/>
  <c r="Q128" i="9"/>
  <c r="X232" i="9"/>
  <c r="R232" i="9" s="1"/>
  <c r="H232" i="9" s="1"/>
  <c r="Q126" i="9"/>
  <c r="X217" i="9"/>
  <c r="R217" i="9" s="1"/>
  <c r="H217" i="9" s="1"/>
  <c r="R250" i="9"/>
  <c r="H250" i="9" s="1"/>
  <c r="H123" i="5"/>
  <c r="AC303" i="9"/>
  <c r="X303" i="9" s="1"/>
  <c r="R303" i="9" s="1"/>
  <c r="H303" i="9" s="1"/>
  <c r="Q303" i="9"/>
  <c r="H256" i="9"/>
  <c r="Q199" i="9"/>
  <c r="Q57" i="9"/>
  <c r="H29" i="9"/>
  <c r="Q119" i="9"/>
  <c r="Y12" i="10"/>
  <c r="S12" i="10" s="1"/>
  <c r="I12" i="10" s="1"/>
  <c r="M12" i="10" s="1"/>
  <c r="R12" i="10"/>
  <c r="Q23" i="9"/>
  <c r="X73" i="5"/>
  <c r="R73" i="5" s="1"/>
  <c r="H73" i="5" s="1"/>
  <c r="L73" i="5" s="1"/>
  <c r="X99" i="9"/>
  <c r="R99" i="9" s="1"/>
  <c r="H99" i="9" s="1"/>
  <c r="Q99" i="9"/>
  <c r="X45" i="9"/>
  <c r="R45" i="9" s="1"/>
  <c r="H45" i="9" s="1"/>
  <c r="L45" i="9" s="1"/>
  <c r="X128" i="9"/>
  <c r="R128" i="9" s="1"/>
  <c r="H128" i="9" s="1"/>
  <c r="X172" i="9"/>
  <c r="R172" i="9" s="1"/>
  <c r="H172" i="9" s="1"/>
  <c r="X138" i="9"/>
  <c r="R138" i="9" s="1"/>
  <c r="H138" i="9" s="1"/>
  <c r="Q56" i="9"/>
  <c r="AC72" i="9"/>
  <c r="Q51" i="9"/>
  <c r="AC233" i="9"/>
  <c r="X233" i="9" s="1"/>
  <c r="R233" i="9" s="1"/>
  <c r="H233" i="9" s="1"/>
  <c r="Q233" i="9"/>
  <c r="AC205" i="9"/>
  <c r="X205" i="9" s="1"/>
  <c r="Q205" i="9"/>
  <c r="Q194" i="9"/>
  <c r="X231" i="9"/>
  <c r="R231" i="9" s="1"/>
  <c r="H231" i="9" s="1"/>
  <c r="Q288" i="9"/>
  <c r="X220" i="9"/>
  <c r="X228" i="9"/>
  <c r="Q134" i="9"/>
  <c r="Q43" i="5"/>
  <c r="X43" i="5"/>
  <c r="X194" i="9"/>
  <c r="R194" i="9" s="1"/>
  <c r="H194" i="9" s="1"/>
  <c r="X134" i="9"/>
  <c r="Q220" i="9"/>
  <c r="Q260" i="5"/>
  <c r="X260" i="5"/>
  <c r="AC102" i="9"/>
  <c r="X102" i="9" s="1"/>
  <c r="Q102" i="9"/>
  <c r="X8" i="5"/>
  <c r="Q8" i="5"/>
  <c r="J294" i="9"/>
  <c r="X127" i="9"/>
  <c r="R127" i="9" s="1"/>
  <c r="H127" i="9" s="1"/>
  <c r="AC204" i="9"/>
  <c r="X204" i="9" s="1"/>
  <c r="Q204" i="9"/>
  <c r="Q127" i="9"/>
  <c r="J66" i="9"/>
  <c r="X104" i="9"/>
  <c r="R104" i="9" s="1"/>
  <c r="H104" i="9" s="1"/>
  <c r="Q104" i="9"/>
  <c r="X288" i="9"/>
  <c r="J279" i="9"/>
  <c r="Q39" i="9"/>
  <c r="Q228" i="9"/>
  <c r="Q49" i="9"/>
  <c r="X295" i="9"/>
  <c r="R295" i="9" s="1"/>
  <c r="H295" i="9" s="1"/>
  <c r="Q231" i="9"/>
  <c r="Q147" i="5"/>
  <c r="X147" i="5"/>
  <c r="AC185" i="9"/>
  <c r="X185" i="9" s="1"/>
  <c r="Q185" i="9"/>
  <c r="AC170" i="9"/>
  <c r="X170" i="9" s="1"/>
  <c r="Q170" i="9"/>
  <c r="J193" i="9"/>
  <c r="Q275" i="5"/>
  <c r="X275" i="5"/>
  <c r="J301" i="9"/>
  <c r="X236" i="5"/>
  <c r="Q236" i="5"/>
  <c r="Q38" i="9"/>
  <c r="Q280" i="9"/>
  <c r="X315" i="5"/>
  <c r="Q315" i="5"/>
  <c r="X280" i="9"/>
  <c r="R280" i="9" s="1"/>
  <c r="H280" i="9" s="1"/>
  <c r="X189" i="5"/>
  <c r="Q189" i="5"/>
  <c r="X202" i="5"/>
  <c r="Q202" i="5"/>
  <c r="X234" i="5"/>
  <c r="Q234" i="5"/>
  <c r="AC251" i="9"/>
  <c r="X251" i="9" s="1"/>
  <c r="Q251" i="9"/>
  <c r="X131" i="9"/>
  <c r="R131" i="9" s="1"/>
  <c r="H131" i="9" s="1"/>
  <c r="J261" i="9"/>
  <c r="Q67" i="9"/>
  <c r="X183" i="9"/>
  <c r="R183" i="9" s="1"/>
  <c r="H183" i="9" s="1"/>
  <c r="J130" i="9"/>
  <c r="Q131" i="9"/>
  <c r="Q183" i="9"/>
  <c r="K8" i="10"/>
  <c r="M8" i="10" s="1"/>
  <c r="X249" i="9"/>
  <c r="R249" i="9" s="1"/>
  <c r="H249" i="9" s="1"/>
  <c r="J150" i="9"/>
  <c r="J232" i="9"/>
  <c r="J118" i="9"/>
  <c r="Q249" i="9"/>
  <c r="Q230" i="5"/>
  <c r="AC266" i="9"/>
  <c r="X266" i="9" s="1"/>
  <c r="X114" i="9"/>
  <c r="R114" i="9" s="1"/>
  <c r="H114" i="9" s="1"/>
  <c r="X221" i="9"/>
  <c r="R221" i="9" s="1"/>
  <c r="H221" i="9" s="1"/>
  <c r="Q114" i="9"/>
  <c r="AC269" i="9"/>
  <c r="X269" i="9" s="1"/>
  <c r="Q269" i="9"/>
  <c r="AC287" i="9"/>
  <c r="X287" i="9" s="1"/>
  <c r="Q287" i="9"/>
  <c r="J286" i="9"/>
  <c r="J54" i="9"/>
  <c r="AC161" i="9"/>
  <c r="X161" i="9" s="1"/>
  <c r="Q161" i="9"/>
  <c r="AC190" i="9"/>
  <c r="X190" i="9" s="1"/>
  <c r="Q190" i="9"/>
  <c r="Q234" i="9"/>
  <c r="AC96" i="9"/>
  <c r="X96" i="9" s="1"/>
  <c r="Q96" i="9"/>
  <c r="Q54" i="9"/>
  <c r="Q72" i="9"/>
  <c r="Q295" i="9"/>
  <c r="AC106" i="9"/>
  <c r="X106" i="9" s="1"/>
  <c r="Q106" i="9"/>
  <c r="Q263" i="9"/>
  <c r="AC149" i="9"/>
  <c r="X149" i="9" s="1"/>
  <c r="Q149" i="9"/>
  <c r="AC215" i="9"/>
  <c r="X215" i="9" s="1"/>
  <c r="Q215" i="9"/>
  <c r="J305" i="9"/>
  <c r="K21" i="10"/>
  <c r="J108" i="9"/>
  <c r="Q232" i="9"/>
  <c r="AC157" i="9"/>
  <c r="X157" i="9" s="1"/>
  <c r="Q157" i="9"/>
  <c r="X262" i="5"/>
  <c r="Q262" i="5"/>
  <c r="J168" i="9"/>
  <c r="J249" i="9"/>
  <c r="X82" i="5"/>
  <c r="Q82" i="5"/>
  <c r="AC272" i="9"/>
  <c r="X272" i="9" s="1"/>
  <c r="Q272" i="9"/>
  <c r="X263" i="9"/>
  <c r="R263" i="9" s="1"/>
  <c r="H263" i="9" s="1"/>
  <c r="AC270" i="9"/>
  <c r="X270" i="9" s="1"/>
  <c r="Q270" i="9"/>
  <c r="AC158" i="9"/>
  <c r="X158" i="9" s="1"/>
  <c r="Q158" i="9"/>
  <c r="J167" i="9"/>
  <c r="AC88" i="9"/>
  <c r="X88" i="9" s="1"/>
  <c r="R88" i="9" s="1"/>
  <c r="AC247" i="9"/>
  <c r="X247" i="9" s="1"/>
  <c r="Q247" i="9"/>
  <c r="AC258" i="9"/>
  <c r="X258" i="9" s="1"/>
  <c r="Q258" i="9"/>
  <c r="AC93" i="9"/>
  <c r="X93" i="9" s="1"/>
  <c r="Q93" i="9"/>
  <c r="Q113" i="5"/>
  <c r="X113" i="5"/>
  <c r="AC76" i="9"/>
  <c r="X76" i="9" s="1"/>
  <c r="R76" i="9" s="1"/>
  <c r="X259" i="5"/>
  <c r="Q259" i="5"/>
  <c r="X95" i="5"/>
  <c r="Q95" i="5"/>
  <c r="Y13" i="10"/>
  <c r="R13" i="10"/>
  <c r="X63" i="5"/>
  <c r="Q63" i="5"/>
  <c r="AC227" i="9"/>
  <c r="X227" i="9" s="1"/>
  <c r="R227" i="9" s="1"/>
  <c r="H227" i="9" s="1"/>
  <c r="Q227" i="9"/>
  <c r="AC242" i="9"/>
  <c r="X242" i="9" s="1"/>
  <c r="Q242" i="9"/>
  <c r="AC244" i="9"/>
  <c r="X244" i="9" s="1"/>
  <c r="Q244" i="9"/>
  <c r="X129" i="5"/>
  <c r="Q129" i="5"/>
  <c r="X234" i="9"/>
  <c r="R234" i="9" s="1"/>
  <c r="H234" i="9" s="1"/>
  <c r="X199" i="5"/>
  <c r="Q199" i="5"/>
  <c r="AC61" i="9"/>
  <c r="AC209" i="9"/>
  <c r="X209" i="9" s="1"/>
  <c r="Q209" i="9"/>
  <c r="J241" i="9"/>
  <c r="J59" i="5"/>
  <c r="AC219" i="9"/>
  <c r="X219" i="9" s="1"/>
  <c r="Q219" i="9"/>
  <c r="J289" i="9"/>
  <c r="AC189" i="9"/>
  <c r="X189" i="9" s="1"/>
  <c r="Q189" i="9"/>
  <c r="J225" i="9"/>
  <c r="J113" i="9"/>
  <c r="AC153" i="9"/>
  <c r="X153" i="9" s="1"/>
  <c r="Q153" i="9"/>
  <c r="L57" i="5"/>
  <c r="J218" i="9"/>
  <c r="J152" i="9"/>
  <c r="J243" i="9"/>
  <c r="J121" i="9"/>
  <c r="J143" i="9"/>
  <c r="J53" i="9"/>
  <c r="J7" i="9"/>
  <c r="K15" i="10"/>
  <c r="M15" i="10" s="1"/>
  <c r="J39" i="9"/>
  <c r="J236" i="9"/>
  <c r="J172" i="9"/>
  <c r="J239" i="9"/>
  <c r="L97" i="9"/>
  <c r="J35" i="9"/>
  <c r="J263" i="9"/>
  <c r="J151" i="9"/>
  <c r="J237" i="9"/>
  <c r="J18" i="9"/>
  <c r="J26" i="9"/>
  <c r="L37" i="5"/>
  <c r="L12" i="5"/>
  <c r="J128" i="9"/>
  <c r="J122" i="9"/>
  <c r="J61" i="9"/>
  <c r="J125" i="9"/>
  <c r="J29" i="9"/>
  <c r="L49" i="9"/>
  <c r="J214" i="9"/>
  <c r="J126" i="9"/>
  <c r="J275" i="9"/>
  <c r="L69" i="5"/>
  <c r="L62" i="5"/>
  <c r="J40" i="9"/>
  <c r="L41" i="5"/>
  <c r="J175" i="9"/>
  <c r="L21" i="5"/>
  <c r="L33" i="5"/>
  <c r="J282" i="9"/>
  <c r="J43" i="9"/>
  <c r="M20" i="10"/>
  <c r="L28" i="5"/>
  <c r="M16" i="10"/>
  <c r="L19" i="5"/>
  <c r="L15" i="5"/>
  <c r="L87" i="5"/>
  <c r="L46" i="5"/>
  <c r="L56" i="5"/>
  <c r="L40" i="5"/>
  <c r="L23" i="5"/>
  <c r="M14" i="10"/>
  <c r="M19" i="10"/>
  <c r="M9" i="10"/>
  <c r="M11" i="10"/>
  <c r="M18" i="10"/>
  <c r="M7" i="10"/>
  <c r="M17" i="10"/>
  <c r="L107" i="9"/>
  <c r="L50" i="9"/>
  <c r="L45" i="5"/>
  <c r="L42" i="5"/>
  <c r="L17" i="5"/>
  <c r="L35" i="5"/>
  <c r="L10" i="5"/>
  <c r="L70" i="5"/>
  <c r="L13" i="5"/>
  <c r="L39" i="5"/>
  <c r="L50" i="5"/>
  <c r="L80" i="5"/>
  <c r="L71" i="5"/>
  <c r="L66" i="5"/>
  <c r="L81" i="5"/>
  <c r="L84" i="5"/>
  <c r="L47" i="5"/>
  <c r="L31" i="5"/>
  <c r="L20" i="5"/>
  <c r="L76" i="5"/>
  <c r="L58" i="5"/>
  <c r="L29" i="5"/>
  <c r="L44" i="5"/>
  <c r="L11" i="5"/>
  <c r="L60" i="5"/>
  <c r="L16" i="5"/>
  <c r="L38" i="5"/>
  <c r="L27" i="5"/>
  <c r="L77" i="5"/>
  <c r="L74" i="5"/>
  <c r="L86" i="5"/>
  <c r="L64" i="5"/>
  <c r="L85" i="5"/>
  <c r="L83" i="5"/>
  <c r="L49" i="5"/>
  <c r="L51" i="5"/>
  <c r="L78" i="5"/>
  <c r="L52" i="5"/>
  <c r="L79" i="5"/>
  <c r="L68" i="5"/>
  <c r="L61" i="5"/>
  <c r="L55" i="5"/>
  <c r="J127" i="9"/>
  <c r="J13" i="9"/>
  <c r="H32" i="5"/>
  <c r="J32" i="5"/>
  <c r="R129" i="9"/>
  <c r="H129" i="9" s="1"/>
  <c r="J129" i="9"/>
  <c r="J198" i="9"/>
  <c r="R213" i="5"/>
  <c r="H213" i="5" s="1"/>
  <c r="J213" i="5"/>
  <c r="R283" i="9"/>
  <c r="H283" i="9" s="1"/>
  <c r="J283" i="9"/>
  <c r="J203" i="9"/>
  <c r="R213" i="9"/>
  <c r="H213" i="9" s="1"/>
  <c r="J213" i="9"/>
  <c r="R293" i="9"/>
  <c r="H293" i="9" s="1"/>
  <c r="J293" i="9"/>
  <c r="J57" i="9"/>
  <c r="J69" i="9"/>
  <c r="J227" i="9"/>
  <c r="J278" i="9"/>
  <c r="J99" i="9"/>
  <c r="J32" i="9"/>
  <c r="J229" i="9"/>
  <c r="J179" i="9"/>
  <c r="J59" i="9"/>
  <c r="J217" i="9"/>
  <c r="R147" i="9"/>
  <c r="H147" i="9" s="1"/>
  <c r="J147" i="9"/>
  <c r="J47" i="9"/>
  <c r="J154" i="9"/>
  <c r="J44" i="9"/>
  <c r="R192" i="9"/>
  <c r="H192" i="9" s="1"/>
  <c r="J192" i="9"/>
  <c r="J191" i="9"/>
  <c r="J202" i="9"/>
  <c r="R117" i="9"/>
  <c r="H117" i="9" s="1"/>
  <c r="J117" i="9"/>
  <c r="R292" i="9"/>
  <c r="H292" i="9" s="1"/>
  <c r="J292" i="9"/>
  <c r="R184" i="9"/>
  <c r="H184" i="9" s="1"/>
  <c r="J184" i="9"/>
  <c r="J22" i="9"/>
  <c r="J197" i="9"/>
  <c r="J20" i="9"/>
  <c r="R53" i="5"/>
  <c r="H53" i="5" s="1"/>
  <c r="J53" i="5"/>
  <c r="R21" i="9"/>
  <c r="H21" i="9" s="1"/>
  <c r="J21" i="9"/>
  <c r="R187" i="9"/>
  <c r="H187" i="9" s="1"/>
  <c r="J187" i="9"/>
  <c r="J260" i="9"/>
  <c r="J231" i="9"/>
  <c r="J210" i="9"/>
  <c r="R290" i="9"/>
  <c r="H290" i="9" s="1"/>
  <c r="J290" i="9"/>
  <c r="J194" i="9"/>
  <c r="J65" i="9"/>
  <c r="J246" i="9"/>
  <c r="J264" i="9"/>
  <c r="J196" i="9"/>
  <c r="J253" i="9"/>
  <c r="J277" i="9"/>
  <c r="J70" i="9"/>
  <c r="J148" i="9"/>
  <c r="J183" i="9"/>
  <c r="J16" i="9"/>
  <c r="R259" i="9"/>
  <c r="H259" i="9" s="1"/>
  <c r="J259" i="9"/>
  <c r="J9" i="9"/>
  <c r="J27" i="9"/>
  <c r="J17" i="9"/>
  <c r="J265" i="9"/>
  <c r="J110" i="9"/>
  <c r="J276" i="9"/>
  <c r="J296" i="9"/>
  <c r="J171" i="9"/>
  <c r="J199" i="9"/>
  <c r="J162" i="9"/>
  <c r="J101" i="9"/>
  <c r="J207" i="9"/>
  <c r="J284" i="9"/>
  <c r="J274" i="9"/>
  <c r="J302" i="9"/>
  <c r="J300" i="9"/>
  <c r="J12" i="9"/>
  <c r="J10" i="9"/>
  <c r="J223" i="9"/>
  <c r="R144" i="9"/>
  <c r="H144" i="9" s="1"/>
  <c r="J144" i="9"/>
  <c r="R105" i="9"/>
  <c r="H105" i="9" s="1"/>
  <c r="J105" i="9"/>
  <c r="J31" i="9"/>
  <c r="J46" i="9"/>
  <c r="J188" i="9"/>
  <c r="R124" i="9"/>
  <c r="H124" i="9" s="1"/>
  <c r="J124" i="9"/>
  <c r="R208" i="9"/>
  <c r="H208" i="9" s="1"/>
  <c r="J208" i="9"/>
  <c r="R268" i="9"/>
  <c r="H268" i="9" s="1"/>
  <c r="J268" i="9"/>
  <c r="J103" i="9"/>
  <c r="J41" i="9"/>
  <c r="J132" i="9"/>
  <c r="R133" i="9"/>
  <c r="H133" i="9" s="1"/>
  <c r="J133" i="9"/>
  <c r="J104" i="9"/>
  <c r="J159" i="9"/>
  <c r="J95" i="9"/>
  <c r="R235" i="9"/>
  <c r="H235" i="9" s="1"/>
  <c r="J235" i="9"/>
  <c r="J255" i="9"/>
  <c r="J8" i="9"/>
  <c r="R163" i="9"/>
  <c r="H163" i="9" s="1"/>
  <c r="J163" i="9"/>
  <c r="J100" i="9"/>
  <c r="J248" i="9"/>
  <c r="R237" i="5"/>
  <c r="H237" i="5" s="1"/>
  <c r="J237" i="5"/>
  <c r="J58" i="9"/>
  <c r="R267" i="9"/>
  <c r="H267" i="9" s="1"/>
  <c r="J267" i="9"/>
  <c r="J33" i="9"/>
  <c r="J14" i="9"/>
  <c r="R134" i="5"/>
  <c r="H134" i="5" s="1"/>
  <c r="J134" i="5"/>
  <c r="R222" i="9"/>
  <c r="H222" i="9" s="1"/>
  <c r="J222" i="9"/>
  <c r="R224" i="9"/>
  <c r="H224" i="9" s="1"/>
  <c r="J224" i="9"/>
  <c r="J186" i="9"/>
  <c r="J36" i="9"/>
  <c r="R111" i="9"/>
  <c r="H111" i="9" s="1"/>
  <c r="J111" i="9"/>
  <c r="R14" i="5"/>
  <c r="H14" i="5" s="1"/>
  <c r="J14" i="5"/>
  <c r="R145" i="9"/>
  <c r="H145" i="9" s="1"/>
  <c r="J145" i="9"/>
  <c r="J23" i="9"/>
  <c r="J157" i="5"/>
  <c r="R63" i="9"/>
  <c r="J63" i="9"/>
  <c r="J15" i="9"/>
  <c r="J280" i="9"/>
  <c r="J273" i="9"/>
  <c r="J212" i="9"/>
  <c r="J230" i="9"/>
  <c r="J173" i="9"/>
  <c r="J98" i="9"/>
  <c r="J238" i="9"/>
  <c r="J304" i="9"/>
  <c r="J42" i="9"/>
  <c r="R298" i="9"/>
  <c r="H298" i="9" s="1"/>
  <c r="J298" i="9"/>
  <c r="J11" i="9"/>
  <c r="J19" i="9"/>
  <c r="J164" i="9"/>
  <c r="R180" i="9"/>
  <c r="H180" i="9" s="1"/>
  <c r="J180" i="9"/>
  <c r="AC77" i="9" l="1"/>
  <c r="X77" i="9" s="1"/>
  <c r="R77" i="9" s="1"/>
  <c r="Q86" i="9"/>
  <c r="Q58" i="9"/>
  <c r="AC58" i="9"/>
  <c r="X58" i="9" s="1"/>
  <c r="R58" i="9" s="1"/>
  <c r="H58" i="9" s="1"/>
  <c r="AC85" i="9"/>
  <c r="X85" i="9" s="1"/>
  <c r="R85" i="9" s="1"/>
  <c r="L26" i="9"/>
  <c r="AC89" i="9"/>
  <c r="X67" i="9" s="1"/>
  <c r="Q17" i="9"/>
  <c r="AC78" i="9"/>
  <c r="X78" i="9" s="1"/>
  <c r="R78" i="9" s="1"/>
  <c r="AC79" i="9"/>
  <c r="X79" i="9" s="1"/>
  <c r="R79" i="9" s="1"/>
  <c r="Q84" i="9"/>
  <c r="AC64" i="9"/>
  <c r="X64" i="9" s="1"/>
  <c r="R64" i="9" s="1"/>
  <c r="H64" i="9" s="1"/>
  <c r="Q64" i="9"/>
  <c r="AC91" i="9"/>
  <c r="X91" i="9" s="1"/>
  <c r="R91" i="9" s="1"/>
  <c r="Q87" i="9"/>
  <c r="AC27" i="9"/>
  <c r="X27" i="9" s="1"/>
  <c r="R27" i="9" s="1"/>
  <c r="H27" i="9" s="1"/>
  <c r="L27" i="9" s="1"/>
  <c r="AC265" i="9"/>
  <c r="X265" i="9"/>
  <c r="R265" i="9" s="1"/>
  <c r="H265" i="9" s="1"/>
  <c r="Q265" i="9"/>
  <c r="AC223" i="9"/>
  <c r="X223" i="9"/>
  <c r="R223" i="9" s="1"/>
  <c r="H223" i="9" s="1"/>
  <c r="Q223" i="9"/>
  <c r="AC255" i="9"/>
  <c r="X255" i="9" s="1"/>
  <c r="R255" i="9" s="1"/>
  <c r="H255" i="9" s="1"/>
  <c r="Q255" i="9"/>
  <c r="Q257" i="9"/>
  <c r="AC47" i="9"/>
  <c r="X47" i="9" s="1"/>
  <c r="R47" i="9" s="1"/>
  <c r="H47" i="9" s="1"/>
  <c r="L47" i="9" s="1"/>
  <c r="Q48" i="9"/>
  <c r="AC80" i="9"/>
  <c r="X80" i="9" s="1"/>
  <c r="R80" i="9" s="1"/>
  <c r="Q57" i="5"/>
  <c r="Q59" i="5"/>
  <c r="X59" i="5"/>
  <c r="R59" i="5" s="1"/>
  <c r="H59" i="5" s="1"/>
  <c r="L59" i="5" s="1"/>
  <c r="AC177" i="9"/>
  <c r="Q177" i="9"/>
  <c r="X177" i="9"/>
  <c r="R177" i="9" s="1"/>
  <c r="H177" i="9" s="1"/>
  <c r="AC282" i="9"/>
  <c r="X282" i="9" s="1"/>
  <c r="R282" i="9" s="1"/>
  <c r="H282" i="9" s="1"/>
  <c r="Q282" i="9"/>
  <c r="H26" i="5"/>
  <c r="L26" i="5" s="1"/>
  <c r="X308" i="5"/>
  <c r="R308" i="5" s="1"/>
  <c r="H308" i="5" s="1"/>
  <c r="Q308" i="5"/>
  <c r="X100" i="5"/>
  <c r="R100" i="5" s="1"/>
  <c r="H100" i="5" s="1"/>
  <c r="Q100" i="5"/>
  <c r="X302" i="5"/>
  <c r="R302" i="5" s="1"/>
  <c r="H302" i="5" s="1"/>
  <c r="Q302" i="5"/>
  <c r="X92" i="5"/>
  <c r="R92" i="5" s="1"/>
  <c r="H92" i="5" s="1"/>
  <c r="Q92" i="5"/>
  <c r="AC291" i="9"/>
  <c r="X291" i="9" s="1"/>
  <c r="R291" i="9" s="1"/>
  <c r="H291" i="9" s="1"/>
  <c r="Q291" i="9"/>
  <c r="Q312" i="5"/>
  <c r="X312" i="5"/>
  <c r="R312" i="5" s="1"/>
  <c r="H312" i="5" s="1"/>
  <c r="Y10" i="10"/>
  <c r="S10" i="10" s="1"/>
  <c r="I10" i="10" s="1"/>
  <c r="M10" i="10" s="1"/>
  <c r="R10" i="10"/>
  <c r="AC178" i="9"/>
  <c r="X178" i="9" s="1"/>
  <c r="R178" i="9" s="1"/>
  <c r="H178" i="9" s="1"/>
  <c r="Q178" i="9"/>
  <c r="X314" i="5"/>
  <c r="R314" i="5" s="1"/>
  <c r="H314" i="5" s="1"/>
  <c r="Q314" i="5"/>
  <c r="AC162" i="9"/>
  <c r="X162" i="9" s="1"/>
  <c r="R162" i="9" s="1"/>
  <c r="H162" i="9" s="1"/>
  <c r="Q162" i="9"/>
  <c r="Q62" i="9"/>
  <c r="AC92" i="9"/>
  <c r="X92" i="9" s="1"/>
  <c r="R92" i="9" s="1"/>
  <c r="Q92" i="9"/>
  <c r="X287" i="5"/>
  <c r="R287" i="5" s="1"/>
  <c r="H287" i="5" s="1"/>
  <c r="Q287" i="5"/>
  <c r="X289" i="5"/>
  <c r="R289" i="5" s="1"/>
  <c r="H289" i="5" s="1"/>
  <c r="Q289" i="5"/>
  <c r="X167" i="5"/>
  <c r="R167" i="5" s="1"/>
  <c r="H167" i="5" s="1"/>
  <c r="Q167" i="5"/>
  <c r="R24" i="5"/>
  <c r="H24" i="5" s="1"/>
  <c r="L24" i="5" s="1"/>
  <c r="Q60" i="9"/>
  <c r="X51" i="9"/>
  <c r="R51" i="9" s="1"/>
  <c r="H51" i="9" s="1"/>
  <c r="L51" i="9" s="1"/>
  <c r="R139" i="9"/>
  <c r="H139" i="9" s="1"/>
  <c r="L53" i="9"/>
  <c r="X82" i="9"/>
  <c r="R82" i="9" s="1"/>
  <c r="Q82" i="9"/>
  <c r="X62" i="9"/>
  <c r="AC28" i="9"/>
  <c r="X28" i="9" s="1"/>
  <c r="R28" i="9" s="1"/>
  <c r="H28" i="9" s="1"/>
  <c r="L28" i="9" s="1"/>
  <c r="Q41" i="9"/>
  <c r="R135" i="9"/>
  <c r="H135" i="9" s="1"/>
  <c r="X60" i="9"/>
  <c r="R60" i="9" s="1"/>
  <c r="H60" i="9" s="1"/>
  <c r="J68" i="9"/>
  <c r="R68" i="9"/>
  <c r="H68" i="9" s="1"/>
  <c r="X72" i="9"/>
  <c r="R72" i="9" s="1"/>
  <c r="H72" i="9" s="1"/>
  <c r="X61" i="9"/>
  <c r="R61" i="9" s="1"/>
  <c r="H61" i="9" s="1"/>
  <c r="L61" i="9" s="1"/>
  <c r="AC34" i="9"/>
  <c r="X34" i="9" s="1"/>
  <c r="R34" i="9" s="1"/>
  <c r="H34" i="9" s="1"/>
  <c r="L34" i="9" s="1"/>
  <c r="Q20" i="9"/>
  <c r="X20" i="9"/>
  <c r="R20" i="9" s="1"/>
  <c r="H20" i="9" s="1"/>
  <c r="L20" i="9" s="1"/>
  <c r="X8" i="9"/>
  <c r="R8" i="9" s="1"/>
  <c r="H8" i="9" s="1"/>
  <c r="L8" i="9" s="1"/>
  <c r="AC29" i="9"/>
  <c r="X29" i="9" s="1"/>
  <c r="R29" i="9" s="1"/>
  <c r="Q8" i="9"/>
  <c r="AC30" i="9"/>
  <c r="X30" i="9" s="1"/>
  <c r="R30" i="9" s="1"/>
  <c r="H30" i="9" s="1"/>
  <c r="X24" i="9"/>
  <c r="R24" i="9" s="1"/>
  <c r="AC9" i="9"/>
  <c r="X9" i="9" s="1"/>
  <c r="R9" i="9" s="1"/>
  <c r="H9" i="9" s="1"/>
  <c r="L9" i="9" s="1"/>
  <c r="X41" i="9"/>
  <c r="R41" i="9" s="1"/>
  <c r="H41" i="9" s="1"/>
  <c r="L41" i="9" s="1"/>
  <c r="AC44" i="9"/>
  <c r="X44" i="9" s="1"/>
  <c r="R44" i="9" s="1"/>
  <c r="H44" i="9" s="1"/>
  <c r="L44" i="9" s="1"/>
  <c r="Q42" i="9"/>
  <c r="L39" i="9"/>
  <c r="AC42" i="9"/>
  <c r="X42" i="9" s="1"/>
  <c r="R42" i="9" s="1"/>
  <c r="H42" i="9" s="1"/>
  <c r="L42" i="9" s="1"/>
  <c r="L7" i="9"/>
  <c r="L66" i="9"/>
  <c r="R71" i="9"/>
  <c r="H71" i="9" s="1"/>
  <c r="L71" i="9" s="1"/>
  <c r="R141" i="9"/>
  <c r="H141" i="9" s="1"/>
  <c r="L18" i="9"/>
  <c r="L43" i="9"/>
  <c r="L54" i="9"/>
  <c r="R174" i="9"/>
  <c r="H174" i="9" s="1"/>
  <c r="L35" i="9"/>
  <c r="L40" i="9"/>
  <c r="R55" i="9"/>
  <c r="H55" i="9" s="1"/>
  <c r="L55" i="9" s="1"/>
  <c r="R240" i="9"/>
  <c r="H240" i="9" s="1"/>
  <c r="R56" i="9"/>
  <c r="H56" i="9" s="1"/>
  <c r="L56" i="9" s="1"/>
  <c r="L29" i="9"/>
  <c r="H63" i="9"/>
  <c r="L63" i="9" s="1"/>
  <c r="J205" i="9"/>
  <c r="R205" i="9"/>
  <c r="H205" i="9" s="1"/>
  <c r="J204" i="9"/>
  <c r="R204" i="9"/>
  <c r="H204" i="9" s="1"/>
  <c r="R134" i="9"/>
  <c r="H134" i="9" s="1"/>
  <c r="J134" i="9"/>
  <c r="J295" i="9"/>
  <c r="J8" i="5"/>
  <c r="R8" i="5"/>
  <c r="J131" i="9"/>
  <c r="R43" i="5"/>
  <c r="H43" i="5" s="1"/>
  <c r="J43" i="5"/>
  <c r="R147" i="5"/>
  <c r="H147" i="5" s="1"/>
  <c r="J147" i="5"/>
  <c r="R102" i="9"/>
  <c r="H102" i="9" s="1"/>
  <c r="J102" i="9"/>
  <c r="R288" i="9"/>
  <c r="H288" i="9" s="1"/>
  <c r="J288" i="9"/>
  <c r="J260" i="5"/>
  <c r="R260" i="5"/>
  <c r="H260" i="5" s="1"/>
  <c r="R228" i="9"/>
  <c r="H228" i="9" s="1"/>
  <c r="J228" i="9"/>
  <c r="R220" i="9"/>
  <c r="H220" i="9" s="1"/>
  <c r="J220" i="9"/>
  <c r="R170" i="9"/>
  <c r="H170" i="9" s="1"/>
  <c r="J170" i="9"/>
  <c r="R38" i="9"/>
  <c r="H38" i="9" s="1"/>
  <c r="J38" i="9"/>
  <c r="J202" i="5"/>
  <c r="R202" i="5"/>
  <c r="H202" i="5" s="1"/>
  <c r="R315" i="5"/>
  <c r="H315" i="5" s="1"/>
  <c r="J315" i="5"/>
  <c r="R236" i="5"/>
  <c r="H236" i="5" s="1"/>
  <c r="J236" i="5"/>
  <c r="R189" i="5"/>
  <c r="H189" i="5" s="1"/>
  <c r="J189" i="5"/>
  <c r="R251" i="9"/>
  <c r="H251" i="9" s="1"/>
  <c r="J251" i="9"/>
  <c r="R275" i="5"/>
  <c r="H275" i="5" s="1"/>
  <c r="J275" i="5"/>
  <c r="R185" i="9"/>
  <c r="H185" i="9" s="1"/>
  <c r="J185" i="9"/>
  <c r="J221" i="9"/>
  <c r="J64" i="9"/>
  <c r="J234" i="5"/>
  <c r="R234" i="5"/>
  <c r="H234" i="5" s="1"/>
  <c r="J30" i="9"/>
  <c r="J114" i="9"/>
  <c r="R266" i="9"/>
  <c r="H266" i="9" s="1"/>
  <c r="J266" i="9"/>
  <c r="R67" i="9"/>
  <c r="H67" i="9" s="1"/>
  <c r="J67" i="9"/>
  <c r="R48" i="9"/>
  <c r="H48" i="9" s="1"/>
  <c r="L48" i="9" s="1"/>
  <c r="R161" i="9"/>
  <c r="H161" i="9" s="1"/>
  <c r="J161" i="9"/>
  <c r="J287" i="9"/>
  <c r="R287" i="9"/>
  <c r="H287" i="9" s="1"/>
  <c r="R269" i="9"/>
  <c r="H269" i="9" s="1"/>
  <c r="J269" i="9"/>
  <c r="J234" i="9"/>
  <c r="R190" i="9"/>
  <c r="H190" i="9" s="1"/>
  <c r="J190" i="9"/>
  <c r="R96" i="9"/>
  <c r="H96" i="9" s="1"/>
  <c r="J96" i="9"/>
  <c r="J72" i="9"/>
  <c r="R158" i="9"/>
  <c r="H158" i="9" s="1"/>
  <c r="J158" i="9"/>
  <c r="R270" i="9"/>
  <c r="H270" i="9" s="1"/>
  <c r="J270" i="9"/>
  <c r="R157" i="9"/>
  <c r="H157" i="9" s="1"/>
  <c r="J157" i="9"/>
  <c r="J149" i="9"/>
  <c r="R149" i="9"/>
  <c r="H149" i="9" s="1"/>
  <c r="R215" i="9"/>
  <c r="H215" i="9" s="1"/>
  <c r="J215" i="9"/>
  <c r="R82" i="5"/>
  <c r="H82" i="5" s="1"/>
  <c r="J82" i="5"/>
  <c r="R272" i="9"/>
  <c r="H272" i="9" s="1"/>
  <c r="J272" i="9"/>
  <c r="R106" i="9"/>
  <c r="H106" i="9" s="1"/>
  <c r="J106" i="9"/>
  <c r="J262" i="5"/>
  <c r="R262" i="5"/>
  <c r="H262" i="5" s="1"/>
  <c r="R93" i="9"/>
  <c r="H93" i="9" s="1"/>
  <c r="J93" i="9"/>
  <c r="R258" i="9"/>
  <c r="H258" i="9" s="1"/>
  <c r="J258" i="9"/>
  <c r="R62" i="9"/>
  <c r="H62" i="9" s="1"/>
  <c r="J62" i="9"/>
  <c r="J259" i="5"/>
  <c r="R259" i="5"/>
  <c r="H259" i="5" s="1"/>
  <c r="S13" i="10"/>
  <c r="K13" i="10"/>
  <c r="J244" i="9"/>
  <c r="R244" i="9"/>
  <c r="H244" i="9" s="1"/>
  <c r="R199" i="5"/>
  <c r="H199" i="5" s="1"/>
  <c r="J199" i="5"/>
  <c r="R242" i="9"/>
  <c r="H242" i="9" s="1"/>
  <c r="J242" i="9"/>
  <c r="R113" i="5"/>
  <c r="H113" i="5" s="1"/>
  <c r="J113" i="5"/>
  <c r="J60" i="9"/>
  <c r="R209" i="9"/>
  <c r="H209" i="9" s="1"/>
  <c r="J209" i="9"/>
  <c r="R247" i="9"/>
  <c r="H247" i="9" s="1"/>
  <c r="J247" i="9"/>
  <c r="R63" i="5"/>
  <c r="H63" i="5" s="1"/>
  <c r="J63" i="5"/>
  <c r="R129" i="5"/>
  <c r="H129" i="5" s="1"/>
  <c r="J129" i="5"/>
  <c r="R95" i="5"/>
  <c r="H95" i="5" s="1"/>
  <c r="J95" i="5"/>
  <c r="R153" i="9"/>
  <c r="H153" i="9" s="1"/>
  <c r="J153" i="9"/>
  <c r="R219" i="9"/>
  <c r="H219" i="9" s="1"/>
  <c r="J219" i="9"/>
  <c r="J189" i="9"/>
  <c r="R189" i="9"/>
  <c r="H189" i="9" s="1"/>
  <c r="L15" i="9"/>
  <c r="L14" i="9"/>
  <c r="L11" i="9"/>
  <c r="L36" i="9"/>
  <c r="L33" i="9"/>
  <c r="L58" i="9"/>
  <c r="L100" i="9"/>
  <c r="L12" i="9"/>
  <c r="L65" i="9"/>
  <c r="L53" i="5"/>
  <c r="L95" i="9"/>
  <c r="L46" i="9"/>
  <c r="L32" i="9"/>
  <c r="L31" i="9"/>
  <c r="L10" i="9"/>
  <c r="L101" i="9"/>
  <c r="L17" i="9"/>
  <c r="L70" i="9"/>
  <c r="L59" i="9"/>
  <c r="L99" i="9"/>
  <c r="L57" i="9"/>
  <c r="L19" i="9"/>
  <c r="L16" i="9"/>
  <c r="L21" i="9"/>
  <c r="L22" i="9"/>
  <c r="L23" i="9"/>
  <c r="L13" i="9"/>
  <c r="L104" i="9"/>
  <c r="L98" i="9"/>
  <c r="L105" i="9"/>
  <c r="L69" i="9"/>
  <c r="L103" i="9"/>
  <c r="L32" i="5"/>
  <c r="L14" i="5"/>
  <c r="X89" i="9" l="1"/>
  <c r="R89" i="9" s="1"/>
  <c r="L68" i="9"/>
  <c r="I13" i="10"/>
  <c r="M13" i="10" s="1"/>
  <c r="E13" i="13" s="1" a="1"/>
  <c r="E13" i="13" s="1"/>
  <c r="L60" i="9"/>
  <c r="L102" i="9"/>
  <c r="L64" i="9"/>
  <c r="L38" i="9"/>
  <c r="L43" i="5"/>
  <c r="L8" i="5"/>
  <c r="L30" i="9"/>
  <c r="E12" i="13" s="1" a="1"/>
  <c r="E12" i="13" s="1"/>
  <c r="L67" i="9"/>
  <c r="L72" i="9"/>
  <c r="L96" i="9"/>
  <c r="L63" i="5"/>
  <c r="L82" i="5"/>
  <c r="E10" i="13" a="1"/>
  <c r="E10" i="13" s="1"/>
  <c r="L106" i="9"/>
  <c r="L62" i="9"/>
  <c r="L93" i="9"/>
  <c r="D31" i="13" l="1"/>
  <c r="F31" i="13"/>
  <c r="E31" i="13"/>
  <c r="F29" i="13"/>
  <c r="E29" i="13"/>
  <c r="D29" i="13"/>
  <c r="U22" i="3"/>
  <c r="F28" i="13"/>
  <c r="E28" i="13"/>
  <c r="D28" i="13"/>
  <c r="D30" i="13"/>
  <c r="F30" i="13"/>
  <c r="E30" i="13"/>
  <c r="U23" i="3"/>
  <c r="E8" i="13" a="1"/>
  <c r="E8" i="13" s="1"/>
  <c r="U25" i="3"/>
  <c r="U24" i="3"/>
  <c r="U4" i="3" l="1"/>
  <c r="E19" i="13" s="1"/>
  <c r="G29" i="13"/>
  <c r="G31" i="13"/>
  <c r="G28" i="13"/>
  <c r="G3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7" authorId="0" shapeId="0" xr:uid="{D703C30E-4484-49C5-841F-9EFD99E4C95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the formula to read from column J in General inputs instead of K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<sst xmlns="http://schemas.openxmlformats.org/spreadsheetml/2006/main" count="1338" uniqueCount="445">
  <si>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</si>
  <si>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</si>
  <si>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</si>
  <si>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</si>
  <si>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</si>
  <si>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</si>
  <si>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</si>
  <si>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</si>
  <si>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</si>
  <si>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</si>
  <si>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</si>
  <si>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</si>
  <si>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</si>
  <si>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</si>
  <si>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</si>
  <si>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</si>
  <si>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</si>
  <si>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</si>
  <si>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</si>
  <si>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</si>
  <si>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</si>
  <si>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</si>
  <si>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</si>
  <si>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</si>
  <si>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</si>
  <si>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</si>
  <si>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</si>
  <si>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</si>
  <si>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</si>
  <si>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</si>
  <si>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</si>
  <si>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</si>
  <si>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</si>
  <si>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</si>
  <si>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</si>
  <si>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</si>
  <si>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</si>
  <si>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</si>
  <si>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</si>
  <si>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</si>
  <si>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</si>
  <si>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</si>
  <si>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</si>
  <si>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</si>
  <si>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</si>
  <si>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</si>
  <si>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</si>
  <si>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</si>
  <si>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</si>
  <si>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</si>
  <si>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</si>
  <si>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</si>
  <si>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</si>
  <si>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</si>
  <si>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</si>
  <si>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</si>
  <si>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</si>
  <si>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</si>
  <si>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</si>
  <si>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</si>
  <si>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</si>
  <si>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</si>
  <si>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</si>
  <si>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</si>
  <si>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</si>
  <si>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</si>
  <si>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</si>
  <si>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</si>
  <si>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</si>
  <si>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</si>
  <si>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</si>
  <si>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</si>
  <si>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</si>
  <si>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</si>
  <si>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</si>
  <si>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</si>
  <si>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</si>
  <si>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</si>
  <si>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</si>
  <si>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</si>
  <si>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</si>
  <si>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</si>
  <si>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</si>
  <si>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</si>
  <si>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</si>
  <si>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</si>
  <si>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</si>
  <si>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</si>
  <si>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</si>
  <si>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</si>
  <si>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</si>
  <si>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</si>
  <si>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</si>
  <si>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</si>
  <si>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</si>
  <si>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</si>
  <si>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</si>
  <si>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</si>
  <si>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</si>
  <si>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</si>
  <si>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</si>
  <si>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</si>
  <si>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</si>
  <si>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</si>
  <si>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</si>
  <si>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</si>
  <si>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</si>
  <si>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</si>
  <si>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</si>
  <si>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</si>
  <si>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</si>
  <si>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</si>
  <si>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</si>
  <si>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</si>
  <si>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</si>
  <si>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</si>
  <si>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</si>
  <si>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</si>
  <si>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</si>
  <si>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</si>
  <si>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</si>
  <si>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</si>
  <si>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</si>
  <si>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</si>
  <si>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</si>
  <si>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</si>
  <si>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</si>
  <si>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</si>
  <si>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</si>
  <si>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</si>
  <si>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</si>
  <si>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</si>
  <si>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</si>
  <si>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</si>
  <si>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</si>
  <si>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</si>
  <si>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</si>
  <si>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</si>
  <si>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</si>
  <si>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</si>
  <si>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</si>
  <si>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</si>
  <si>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</si>
  <si>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</si>
  <si>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</si>
  <si>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</si>
  <si>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</si>
  <si>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</si>
  <si>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</si>
  <si>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</si>
  <si>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</si>
  <si>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</si>
  <si>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</si>
  <si>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</si>
  <si>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</si>
  <si>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</si>
  <si>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</si>
  <si>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</si>
  <si>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</si>
  <si>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</si>
  <si>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</si>
  <si>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</si>
  <si>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</si>
  <si>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</si>
  <si>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</si>
  <si>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</si>
  <si>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</si>
  <si>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</si>
  <si>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</si>
  <si>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</si>
  <si>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</si>
  <si>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</si>
  <si>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</si>
  <si>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</si>
  <si>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</si>
  <si>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</si>
  <si>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</si>
  <si>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</si>
  <si>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</si>
  <si>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</si>
  <si>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</si>
  <si>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</si>
  <si>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</si>
  <si>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</si>
  <si>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</si>
  <si>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</si>
  <si>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</si>
  <si>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</si>
  <si>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</si>
  <si>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</si>
  <si>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</si>
  <si>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</si>
  <si>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</si>
  <si>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</si>
  <si>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</si>
  <si>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</si>
  <si>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</si>
  <si>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</si>
  <si>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</si>
  <si>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</si>
  <si>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</si>
  <si>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</si>
  <si>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</si>
  <si>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</si>
  <si>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</si>
  <si>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</si>
  <si>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</si>
  <si>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</si>
  <si>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</si>
  <si>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</si>
  <si>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</si>
  <si>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</si>
  <si>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</si>
  <si>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</si>
  <si>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</si>
  <si>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</si>
  <si>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</si>
  <si>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</si>
  <si>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</si>
  <si>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</si>
  <si>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</si>
  <si>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</si>
  <si>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</si>
  <si>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</si>
  <si>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</si>
  <si>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</si>
  <si>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</si>
  <si>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</si>
  <si>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</si>
  <si>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</si>
  <si>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</si>
  <si>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</si>
  <si>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</si>
  <si>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</si>
  <si>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</si>
  <si>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</si>
  <si>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</si>
  <si>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</si>
  <si>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</si>
  <si>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</si>
  <si>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</si>
  <si>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</si>
  <si>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</si>
  <si>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</si>
  <si>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</si>
  <si>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</si>
  <si>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</si>
  <si>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</si>
  <si>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</si>
  <si>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</si>
  <si>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</si>
  <si>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</si>
  <si>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</si>
  <si>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</si>
  <si>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</si>
  <si>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</si>
  <si>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</si>
  <si>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</si>
  <si>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</si>
  <si>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</si>
  <si>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</si>
  <si>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</si>
  <si>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</si>
  <si>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</si>
  <si>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</si>
  <si>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De-energisation, re-energisation, special reads and retail contract terminations</t>
  </si>
  <si>
    <t>Site visit - same day premium service</t>
  </si>
  <si>
    <t>Site visit - after hours</t>
  </si>
  <si>
    <t>Site visit - credit actions or site issues</t>
  </si>
  <si>
    <t>Meter test</t>
  </si>
  <si>
    <t>Tee-up</t>
  </si>
  <si>
    <t xml:space="preserve">Miscellaneous service </t>
  </si>
  <si>
    <t>Open turret</t>
  </si>
  <si>
    <t>Alteration to unmetered supply</t>
  </si>
  <si>
    <t>Meter relocation</t>
  </si>
  <si>
    <t>Miscellaneous service</t>
  </si>
  <si>
    <t>Administration</t>
  </si>
  <si>
    <t>Network tariff change</t>
  </si>
  <si>
    <t>Emergency maintenance contestable meters</t>
  </si>
  <si>
    <t>Meter recovery and disposal</t>
  </si>
  <si>
    <t>Connection establishment charges</t>
  </si>
  <si>
    <t>Creation of a NMI</t>
  </si>
  <si>
    <t>Overhead service, single span - single phase</t>
  </si>
  <si>
    <t>Overhead service, single span - multi phase</t>
  </si>
  <si>
    <t>Underground service with pole mounted fuse - single phase</t>
  </si>
  <si>
    <t>Underground service with pole mounted fuse - multi phase</t>
  </si>
  <si>
    <t>Connection establishment - wasted visit</t>
  </si>
  <si>
    <t>Temporary Disconnection/Reconnection</t>
  </si>
  <si>
    <t>Basic connection alteration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</si>
  <si>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</si>
  <si>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</si>
  <si>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</si>
  <si>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(TasNetworks' pole)</t>
  </si>
  <si>
    <t>Augment multi phase overhead service to underground supply (TasNetworks' pole)</t>
  </si>
  <si>
    <t>Private Contract lights</t>
  </si>
  <si>
    <t>1x20W Fluorescent</t>
  </si>
  <si>
    <t>1x40W Fluorescent</t>
  </si>
  <si>
    <t>2x20W Fluorescent</t>
  </si>
  <si>
    <t>2x24W Fluorescent</t>
  </si>
  <si>
    <t>2x40W Fluorescent</t>
  </si>
  <si>
    <t>4x40W Fluorescent</t>
  </si>
  <si>
    <t>Public road lights</t>
  </si>
  <si>
    <t>1x20W Fluorescent - PRL</t>
  </si>
  <si>
    <t>1x40W Fluorescent - PRL</t>
  </si>
  <si>
    <t>2x20W Fluorescent - PRL</t>
  </si>
  <si>
    <t>2x24W Fluorescent - PRL</t>
  </si>
  <si>
    <t>2x40W Fluorescent - PRL</t>
  </si>
  <si>
    <t>4x40W Fluorescent - PRL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</si>
  <si>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</si>
  <si>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</si>
  <si>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</si>
  <si>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</si>
  <si>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</si>
  <si>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</si>
  <si>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</si>
  <si>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100W Incandescent</t>
  </si>
  <si>
    <t>60W Incandescent</t>
  </si>
  <si>
    <t>100W Incandescent - PRL</t>
  </si>
  <si>
    <t>60W Incandescent - PRL</t>
  </si>
  <si>
    <t>2024–25</t>
  </si>
  <si>
    <t>Site visit - no appointment - special read</t>
  </si>
  <si>
    <t>Site visit - non-scheduled visit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</si>
  <si>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</si>
  <si>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</si>
  <si>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</si>
  <si>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</si>
  <si>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Meter test – current transformer (CT)</t>
  </si>
  <si>
    <t xml:space="preserve">Tee-up/Appointment </t>
  </si>
  <si>
    <t>Tee-up/Appointment – after hours</t>
  </si>
  <si>
    <t>Tee-up/Appointment – no truck – after hours</t>
  </si>
  <si>
    <t>Traffic Control</t>
  </si>
  <si>
    <t>Miscellaneous service – after hours</t>
  </si>
  <si>
    <t>Miscellaneous service – wasted visit</t>
  </si>
  <si>
    <t>Emergency maintenance contestable meters after hours</t>
  </si>
  <si>
    <t xml:space="preserve">Underground service in turret/cabinet - single phase </t>
  </si>
  <si>
    <t xml:space="preserve">Underground service in turret/cabinet - multi phase </t>
  </si>
  <si>
    <t>Basic connection – after hours</t>
  </si>
  <si>
    <t>Disconnect/reconnect overhead service - single phase</t>
  </si>
  <si>
    <t>Disconnect/reconnect overhead service - multi phase</t>
  </si>
  <si>
    <t xml:space="preserve">Temporary disconnect/reconnect </t>
  </si>
  <si>
    <t>Temporary disconnect/reconnect – after hours</t>
  </si>
  <si>
    <t>Temporary disconnect/reconnect – wasted visit</t>
  </si>
  <si>
    <t>Temporary disconnect/reconnect – reconnect only</t>
  </si>
  <si>
    <t>Connection alteration – overhead single phase</t>
  </si>
  <si>
    <t>Connection alteration – overhead multi phase</t>
  </si>
  <si>
    <t>Connection of new consumer mains to an existing installation – underground single phase to turret</t>
  </si>
  <si>
    <t>Connection of new consumer mains to an existing installation – underground single phase to TasNetworks' pole</t>
  </si>
  <si>
    <t>Connection of new consumer mains to an existing installation – underground multi phase to turret</t>
  </si>
  <si>
    <t>Connection of new consumer mains to an existing installation – underground multi phase to TasNetworks' pole</t>
  </si>
  <si>
    <t>Augment single phase overhead service to multi phase supply</t>
  </si>
  <si>
    <t>Basic connection alteration – after hours</t>
  </si>
  <si>
    <t>Basic connection wasted visit</t>
  </si>
  <si>
    <t>LED 18</t>
  </si>
  <si>
    <t>LED 25</t>
  </si>
  <si>
    <t>LED 30</t>
  </si>
  <si>
    <t>50W Mercury Vapour</t>
  </si>
  <si>
    <t>80W Mercury Vapour</t>
  </si>
  <si>
    <t>125W Mercury Vapour</t>
  </si>
  <si>
    <t>250W Mercury Vapour</t>
  </si>
  <si>
    <t>400W Mercury Vapour</t>
  </si>
  <si>
    <t>70W Sodium Vapour</t>
  </si>
  <si>
    <t>100W Sodium Vapour</t>
  </si>
  <si>
    <t>150W Sodium Vapour</t>
  </si>
  <si>
    <t>250W Sodium Vapour</t>
  </si>
  <si>
    <t>400W Sodium Vapour</t>
  </si>
  <si>
    <t>250W Sodium Vapour - Flood Light</t>
  </si>
  <si>
    <t>400W Sodium Vapour - Flood Light</t>
  </si>
  <si>
    <t>32W Compact Fluorescent</t>
  </si>
  <si>
    <t>42W Compact Fluorescent</t>
  </si>
  <si>
    <t>100W Metal Halide</t>
  </si>
  <si>
    <t>150W Metal Halide</t>
  </si>
  <si>
    <t>250W Metal Halide</t>
  </si>
  <si>
    <t>400W Metal Halide</t>
  </si>
  <si>
    <t>400W Metal Halide - Flood Light</t>
  </si>
  <si>
    <t>LED 20</t>
  </si>
  <si>
    <t>LED 200</t>
  </si>
  <si>
    <t>LED 240</t>
  </si>
  <si>
    <t>LED 265</t>
  </si>
  <si>
    <t>LED 75</t>
  </si>
  <si>
    <t>LED 155</t>
  </si>
  <si>
    <t>LED 14</t>
  </si>
  <si>
    <t>LED 17</t>
  </si>
  <si>
    <t>LED 175</t>
  </si>
  <si>
    <t>LED 14 New Tech</t>
  </si>
  <si>
    <t>LED 75 New Tech</t>
  </si>
  <si>
    <t>Total</t>
  </si>
  <si>
    <t>100W Metal Halide - PRL</t>
  </si>
  <si>
    <t>100W Sodium Vapour - PRL</t>
  </si>
  <si>
    <t>125W Mercury Vapour - PRL</t>
  </si>
  <si>
    <t>150W Metal Halide - PRL</t>
  </si>
  <si>
    <t>150W Sodium Vapour - PRL</t>
  </si>
  <si>
    <t>250W Mercury Vapour - PRL</t>
  </si>
  <si>
    <t>250W Metal Halide - PRL</t>
  </si>
  <si>
    <t>250W Sodium Vapour - PRL</t>
  </si>
  <si>
    <t>250W Sodium Vapour - Flood Light - PRL</t>
  </si>
  <si>
    <t>400W Mercury Vapour - PRL</t>
  </si>
  <si>
    <t>400W Metal Halide - PRL</t>
  </si>
  <si>
    <t>400W Metal Halide - Flood Light - PRL</t>
  </si>
  <si>
    <t>400W Sodium Vapour - PRL</t>
  </si>
  <si>
    <t>400W Sodium Vapour - Flood Light - PRL</t>
  </si>
  <si>
    <t>LED 155 - PRL</t>
  </si>
  <si>
    <t>LED 175 - PRL</t>
  </si>
  <si>
    <t>LED 200 - PRL</t>
  </si>
  <si>
    <t>LED 240 - PRL</t>
  </si>
  <si>
    <t>LED 265 - PRL</t>
  </si>
  <si>
    <t>LED 75 - PRL</t>
  </si>
  <si>
    <t>LED 75 New Tech - PRL</t>
  </si>
  <si>
    <t>32W Compact Fluorescent - PRL</t>
  </si>
  <si>
    <t>42W Compact Fluorescent - PRL</t>
  </si>
  <si>
    <t>50W Mercury Vapour - PRL</t>
  </si>
  <si>
    <t>70W Sodium Vapour - PRL</t>
  </si>
  <si>
    <t>80W Mercury Vapour - PRL</t>
  </si>
  <si>
    <t>LED 14 - PRL</t>
  </si>
  <si>
    <t>LED 14 New Tech - PRL</t>
  </si>
  <si>
    <t>LED 17 - PRL</t>
  </si>
  <si>
    <t>LED 18 - PRL</t>
  </si>
  <si>
    <t>LED 20 - PRL</t>
  </si>
  <si>
    <t>LED 25 - PRL</t>
  </si>
  <si>
    <t>LED 30 - PRL</t>
  </si>
  <si>
    <t>Site visit - no appointment</t>
  </si>
  <si>
    <t>Meter test - single phase</t>
  </si>
  <si>
    <t>Meter test - multi phase</t>
  </si>
  <si>
    <t>Meter test - after hours</t>
  </si>
  <si>
    <t>Meter test - wasted visit</t>
  </si>
  <si>
    <t>Fee-Based Services</t>
  </si>
  <si>
    <t>Technical Specialist FBS</t>
  </si>
  <si>
    <t>Technical Specialist FBS AH</t>
  </si>
  <si>
    <t>Field Worker FBS</t>
  </si>
  <si>
    <t>Field Worker FBS AH</t>
  </si>
  <si>
    <t>Administration FBS</t>
  </si>
  <si>
    <t>Administration FBS AH</t>
  </si>
  <si>
    <t>Quoted Services</t>
  </si>
  <si>
    <t>Administration QS</t>
  </si>
  <si>
    <t>Construction Coordinator QS</t>
  </si>
  <si>
    <t>Designer QS</t>
  </si>
  <si>
    <t>Distribution Operator QS</t>
  </si>
  <si>
    <t>Engineer QS</t>
  </si>
  <si>
    <t>Field Worker QS</t>
  </si>
  <si>
    <t>Labourer QS</t>
  </si>
  <si>
    <t>Project Administration QS</t>
  </si>
  <si>
    <t>Labourer QS AH</t>
  </si>
  <si>
    <t>Field Worker QS AH</t>
  </si>
  <si>
    <t>Hours</t>
  </si>
  <si>
    <t>Business hours</t>
  </si>
  <si>
    <t>After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</si>
</sst>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30" fillId="14" borderId="0" applyFont="0" applyBorder="0" applyAlignment="0">
      <alignment horizontal="right"/>
      <protection locked="0"/>
    </xf>
    <xf numFmtId="41" fontId="30" fillId="15" borderId="0" applyFont="0" applyBorder="0">
      <alignment horizontal="right"/>
      <protection locked="0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1" fillId="16" borderId="0"/>
    <xf numFmtId="0" fontId="30" fillId="0" borderId="0"/>
    <xf numFmtId="0" fontId="1" fillId="0" borderId="0"/>
    <xf numFmtId="0" fontId="31" fillId="10" borderId="0">
      <alignment horizontal="left" vertical="center"/>
      <protection locked="0"/>
    </xf>
    <xf numFmtId="0" fontId="32" fillId="17" borderId="0">
      <alignment vertical="center"/>
      <protection locked="0"/>
    </xf>
    <xf numFmtId="0" fontId="30" fillId="0" borderId="0" applyFill="0"/>
    <xf numFmtId="0" fontId="30" fillId="0" borderId="0"/>
    <xf numFmtId="0" fontId="1" fillId="0" borderId="0"/>
    <xf numFmtId="0" fontId="30" fillId="0" borderId="0"/>
    <xf numFmtId="0" fontId="34" fillId="17" borderId="12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</cellStyleXfs>
  <cellXfs count="185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43" fontId="5" fillId="0" borderId="0" xfId="2" applyNumberFormat="1" applyFont="1"/>
    <xf numFmtId="166" fontId="25" fillId="0" borderId="0" xfId="2" applyNumberFormat="1" applyFont="1" applyAlignment="1">
      <alignment horizontal="left" indent="1"/>
    </xf>
    <xf numFmtId="2" fontId="16" fillId="0" borderId="0" xfId="1" applyNumberFormat="1" applyFont="1" applyAlignment="1" applyProtection="1">
      <alignment horizontal="center"/>
    </xf>
    <xf numFmtId="43" fontId="2" fillId="0" borderId="0" xfId="2" applyNumberFormat="1"/>
    <xf numFmtId="178" fontId="16" fillId="0" borderId="0" xfId="1" applyNumberFormat="1" applyFont="1" applyAlignment="1" applyProtection="1">
      <alignment horizontal="center"/>
    </xf>
    <xf numFmtId="166" fontId="29" fillId="0" borderId="0" xfId="2" applyNumberFormat="1" applyFont="1"/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33">
    <cellStyle name="Assumptions Right Number" xfId="4" xr:uid="{00000000-0005-0000-0000-000000000000}"/>
    <cellStyle name="Comma 2" xfId="8" xr:uid="{24569426-FCCB-4DF8-B456-D30D066BFE93}"/>
    <cellStyle name="Comma 4" xfId="32" xr:uid="{F834C631-A2DC-4D2E-B002-12735ADE5B0A}"/>
    <cellStyle name="Currency 2" xfId="9" xr:uid="{49B23FE0-D0A2-47C3-823C-5C88DE56CCA2}"/>
    <cellStyle name="Currency 2 2" xfId="15" xr:uid="{5B3BAA92-A019-4D68-AA8E-4744BB9BD1A2}"/>
    <cellStyle name="Currency 2 3" xfId="16" xr:uid="{E33FB48D-6F99-4C8A-9387-F5D88630EE5A}"/>
    <cellStyle name="dms_1" xfId="27" xr:uid="{DA600286-0F19-4432-9BB1-80B398B0DCDF}"/>
    <cellStyle name="Hyperlink" xfId="3" builtinId="8"/>
    <cellStyle name="Hyperlink 2" xfId="6" xr:uid="{00000000-0005-0000-0000-000003000000}"/>
    <cellStyle name="Input1" xfId="10" xr:uid="{103C6677-243D-4E51-B30F-244530A78116}"/>
    <cellStyle name="Input3" xfId="11" xr:uid="{851E9A38-6E4E-4C4F-BC06-B674D5CD2085}"/>
    <cellStyle name="Normal" xfId="0" builtinId="0"/>
    <cellStyle name="Normal 10 2" xfId="24" xr:uid="{85C323FE-B1CD-415E-8CA9-CDD5FEEF1E0F}"/>
    <cellStyle name="Normal 114" xfId="23" xr:uid="{239AF34C-2A16-4D99-A1BC-3B0C78D7C3CE}"/>
    <cellStyle name="Normal 13" xfId="28" xr:uid="{2F9BF5B4-002D-4088-ABBB-A6CB81AFEA45}"/>
    <cellStyle name="Normal 2" xfId="2" xr:uid="{00000000-0005-0000-0000-000005000000}"/>
    <cellStyle name="Normal 2 2" xfId="19" xr:uid="{30E662F2-B5F7-43CE-BBA4-C89B789ED39F}"/>
    <cellStyle name="Normal 2 2 2" xfId="26" xr:uid="{0DBEAE30-125C-4063-A6F3-A473D00BA740}"/>
    <cellStyle name="Normal 2 3" xfId="13" xr:uid="{24A57263-3B70-4EA4-94CE-6AABFB0FBA5D}"/>
    <cellStyle name="Normal 3" xfId="17" xr:uid="{F9F7AE9D-3F73-4C21-A511-4117947679DA}"/>
    <cellStyle name="Normal 4" xfId="20" xr:uid="{1941C4CC-4C72-4C4A-8423-1335185C356E}"/>
    <cellStyle name="Normal 42" xfId="30" xr:uid="{54276251-8E6C-4F74-B08D-64F7E0381AD1}"/>
    <cellStyle name="Normal 5" xfId="25" xr:uid="{381DD848-B3FD-48E0-ADE4-DAC701E0E0F8}"/>
    <cellStyle name="Normal 6" xfId="29" xr:uid="{01EA97FA-15A7-4571-90ED-8B482075BFCC}"/>
    <cellStyle name="Normal 7" xfId="31" xr:uid="{F6801B2C-DC52-4C2C-9806-67FF5A0F0537}"/>
    <cellStyle name="Normal 8" xfId="7" xr:uid="{14C5DCC7-FAEE-4DF6-9A57-05697A949281}"/>
    <cellStyle name="Per cent" xfId="1" builtinId="5"/>
    <cellStyle name="Per cent 2" xfId="12" xr:uid="{532FBC44-8A2C-4A86-B9EE-7600FCF22219}"/>
    <cellStyle name="Percent 2" xfId="5" xr:uid="{00000000-0005-0000-0000-000007000000}"/>
    <cellStyle name="Percent 2 2" xfId="14" xr:uid="{758F02C8-81C9-49F4-8EBC-A784833246D4}"/>
    <cellStyle name="SheetHeader1" xfId="18" xr:uid="{667DE57E-F18F-42BB-8941-52E2E53CAA66}"/>
    <cellStyle name="TableLvl2" xfId="21" xr:uid="{2F7CE78C-39B2-4F8D-9F3A-EE1CF7BC4DD1}"/>
    <cellStyle name="TableLvl3" xfId="22" xr:uid="{B4358633-03EC-427A-BDE3-195217963D0D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workbookViewId="0"/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144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TasNetworks 2024–25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x14ac:dyDescent="0.2">
      <c r="C10" s="71"/>
      <c r="D10" s="47"/>
      <c r="E10" s="35" t="s">
        <v>132</v>
      </c>
      <c r="F10" s="47"/>
      <c r="G10" s="72">
        <v>0.1</v>
      </c>
      <c r="H10" s="73">
        <v>44470</v>
      </c>
      <c r="I10" s="181" t="s">
        <v>145</v>
      </c>
      <c r="J10" s="181"/>
    </row>
    <row r="11" spans="1:36" x14ac:dyDescent="0.2">
      <c r="C11" s="74"/>
      <c r="D11" s="58"/>
      <c r="E11" s="35" t="s">
        <v>133</v>
      </c>
      <c r="F11" s="58"/>
      <c r="G11" s="75"/>
      <c r="H11" s="76"/>
      <c r="I11" s="180"/>
      <c r="J11" s="180"/>
    </row>
    <row r="12" spans="1:36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9" t="s">
        <v>135</v>
      </c>
      <c r="J12" s="179"/>
    </row>
    <row r="13" spans="1:36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9" t="s">
        <v>137</v>
      </c>
      <c r="J13" s="179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9" t="s">
        <v>245</v>
      </c>
      <c r="J14" s="179"/>
    </row>
    <row r="15" spans="1:36" ht="11.25" customHeight="1" x14ac:dyDescent="0.2">
      <c r="C15" s="81"/>
      <c r="D15" s="58"/>
      <c r="E15" s="35" t="s">
        <v>139</v>
      </c>
      <c r="F15" s="58"/>
      <c r="G15" s="75">
        <v>1.2</v>
      </c>
      <c r="H15" s="76">
        <v>44866</v>
      </c>
      <c r="I15" s="180" t="s">
        <v>246</v>
      </c>
      <c r="J15" s="180"/>
    </row>
    <row r="16" spans="1:36" x14ac:dyDescent="0.2">
      <c r="C16" s="82"/>
      <c r="D16" s="58"/>
      <c r="E16" s="35" t="s">
        <v>140</v>
      </c>
      <c r="F16" s="58"/>
      <c r="G16" s="75">
        <v>2</v>
      </c>
      <c r="H16" s="76">
        <v>44896</v>
      </c>
      <c r="I16" s="180" t="s">
        <v>141</v>
      </c>
      <c r="J16" s="180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80" t="s">
        <v>142</v>
      </c>
      <c r="J17" s="180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80" t="s">
        <v>143</v>
      </c>
      <c r="J18" s="180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146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248</v>
      </c>
      <c r="D22" s="58"/>
      <c r="E22" s="58" t="s">
        <v>249</v>
      </c>
      <c r="F22" s="58"/>
      <c r="G22" s="75"/>
      <c r="H22" s="84"/>
      <c r="I22" s="77"/>
      <c r="J22" s="77"/>
    </row>
    <row r="23" spans="1:36" x14ac:dyDescent="0.2">
      <c r="C23" s="98" t="s">
        <v>151</v>
      </c>
      <c r="D23" s="58"/>
      <c r="E23" s="58" t="s">
        <v>152</v>
      </c>
      <c r="F23" s="58"/>
      <c r="G23" s="75"/>
      <c r="H23" s="84"/>
      <c r="I23" s="77"/>
      <c r="J23" s="77"/>
    </row>
    <row r="24" spans="1:36" x14ac:dyDescent="0.2">
      <c r="C24" s="98" t="s">
        <v>147</v>
      </c>
      <c r="D24" s="58"/>
      <c r="E24" s="58" t="s">
        <v>153</v>
      </c>
      <c r="F24" s="58"/>
      <c r="G24" s="75"/>
      <c r="H24" s="84"/>
      <c r="I24" s="77"/>
      <c r="J24" s="77"/>
    </row>
    <row r="25" spans="1:36" x14ac:dyDescent="0.2">
      <c r="C25" s="98" t="s">
        <v>150</v>
      </c>
      <c r="D25" s="58"/>
      <c r="E25" s="58" t="s">
        <v>154</v>
      </c>
      <c r="F25" s="58"/>
      <c r="G25" s="75"/>
      <c r="H25" s="84"/>
      <c r="I25" s="77"/>
      <c r="J25" s="77"/>
    </row>
    <row r="26" spans="1:36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x14ac:dyDescent="0.2">
      <c r="C27" s="98" t="s">
        <v>149</v>
      </c>
      <c r="D27" s="58"/>
      <c r="E27" s="58" t="s">
        <v>156</v>
      </c>
      <c r="F27" s="58"/>
      <c r="G27" s="75"/>
      <c r="H27" s="84"/>
      <c r="I27" s="77"/>
      <c r="J27" s="77"/>
    </row>
    <row r="28" spans="1:36" x14ac:dyDescent="0.2">
      <c r="C28" s="98" t="s">
        <v>157</v>
      </c>
      <c r="D28" s="58"/>
      <c r="E28" s="58" t="s">
        <v>158</v>
      </c>
      <c r="F28" s="58"/>
      <c r="G28" s="75"/>
      <c r="H28" s="84"/>
      <c r="I28" s="77"/>
      <c r="J28" s="77"/>
    </row>
    <row r="29" spans="1:36" x14ac:dyDescent="0.2">
      <c r="C29" s="98" t="s">
        <v>242</v>
      </c>
      <c r="D29" s="58"/>
      <c r="E29" s="58" t="s">
        <v>243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159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160</v>
      </c>
      <c r="D33" s="94"/>
      <c r="E33" s="94"/>
      <c r="F33" s="58"/>
      <c r="G33" s="95" t="s">
        <v>175</v>
      </c>
      <c r="H33" s="96"/>
      <c r="I33" s="97"/>
      <c r="J33" s="77"/>
    </row>
    <row r="34" spans="3:10" x14ac:dyDescent="0.2">
      <c r="C34" s="99" t="s">
        <v>161</v>
      </c>
      <c r="D34" s="58"/>
      <c r="E34" s="58" t="s">
        <v>11</v>
      </c>
      <c r="F34" s="58"/>
      <c r="G34" s="99" t="s">
        <v>163</v>
      </c>
      <c r="H34" s="84"/>
      <c r="I34" s="77" t="s">
        <v>177</v>
      </c>
      <c r="J34" s="77"/>
    </row>
    <row r="35" spans="3:10" x14ac:dyDescent="0.2">
      <c r="C35" s="99" t="s">
        <v>162</v>
      </c>
      <c r="D35" s="58"/>
      <c r="E35" s="58" t="s">
        <v>176</v>
      </c>
      <c r="F35" s="58"/>
      <c r="G35" s="99" t="s">
        <v>223</v>
      </c>
      <c r="H35" s="84"/>
      <c r="I35" s="77" t="s">
        <v>178</v>
      </c>
      <c r="J35" s="77"/>
    </row>
    <row r="36" spans="3:10" x14ac:dyDescent="0.2">
      <c r="C36" s="99" t="s">
        <v>164</v>
      </c>
      <c r="D36" s="58"/>
      <c r="E36" s="58" t="s">
        <v>166</v>
      </c>
      <c r="F36" s="58"/>
      <c r="G36" s="99" t="s">
        <v>224</v>
      </c>
      <c r="H36" s="84"/>
      <c r="I36" s="77" t="s">
        <v>179</v>
      </c>
      <c r="J36" s="77"/>
    </row>
    <row r="37" spans="3:10" x14ac:dyDescent="0.2">
      <c r="C37" s="99" t="s">
        <v>167</v>
      </c>
      <c r="D37" s="58"/>
      <c r="E37" s="58" t="s">
        <v>168</v>
      </c>
      <c r="F37" s="58"/>
      <c r="G37" s="75"/>
      <c r="H37" s="84"/>
      <c r="I37" s="77"/>
      <c r="J37" s="77"/>
    </row>
    <row r="38" spans="3:10" x14ac:dyDescent="0.2">
      <c r="C38" s="99" t="s">
        <v>165</v>
      </c>
      <c r="D38" s="58"/>
      <c r="E38" s="58" t="s">
        <v>169</v>
      </c>
      <c r="F38" s="58"/>
      <c r="G38" s="95" t="s">
        <v>180</v>
      </c>
      <c r="H38" s="96"/>
      <c r="I38" s="97"/>
      <c r="J38" s="77"/>
    </row>
    <row r="39" spans="3:10" x14ac:dyDescent="0.2">
      <c r="C39" s="99" t="s">
        <v>209</v>
      </c>
      <c r="D39" s="58"/>
      <c r="E39" s="58" t="s">
        <v>170</v>
      </c>
      <c r="F39" s="58"/>
      <c r="G39" s="99" t="s">
        <v>225</v>
      </c>
      <c r="H39" s="58"/>
      <c r="I39" s="58" t="s">
        <v>226</v>
      </c>
      <c r="J39" s="58"/>
    </row>
    <row r="40" spans="3:10" x14ac:dyDescent="0.2">
      <c r="C40" s="99" t="s">
        <v>210</v>
      </c>
      <c r="D40" s="58"/>
      <c r="E40" s="58" t="s">
        <v>211</v>
      </c>
      <c r="F40" s="58"/>
      <c r="G40" s="99" t="s">
        <v>229</v>
      </c>
      <c r="H40" s="58"/>
      <c r="I40" s="58" t="s">
        <v>226</v>
      </c>
      <c r="J40" s="58"/>
    </row>
    <row r="41" spans="3:10" x14ac:dyDescent="0.2">
      <c r="C41" s="99" t="s">
        <v>212</v>
      </c>
      <c r="D41" s="58"/>
      <c r="E41" s="58" t="s">
        <v>171</v>
      </c>
      <c r="F41" s="58"/>
      <c r="G41" s="99" t="s">
        <v>230</v>
      </c>
      <c r="H41" s="58"/>
      <c r="I41" s="58" t="s">
        <v>226</v>
      </c>
      <c r="J41" s="58"/>
    </row>
    <row r="42" spans="3:10" x14ac:dyDescent="0.2">
      <c r="C42" s="99" t="s">
        <v>227</v>
      </c>
      <c r="D42" s="58"/>
      <c r="E42" s="58" t="s">
        <v>228</v>
      </c>
      <c r="F42" s="58"/>
      <c r="G42" s="99" t="s">
        <v>232</v>
      </c>
      <c r="H42" s="58"/>
      <c r="I42" s="58" t="s">
        <v>226</v>
      </c>
      <c r="J42" s="58"/>
    </row>
    <row r="43" spans="3:10" x14ac:dyDescent="0.2">
      <c r="C43" s="99" t="s">
        <v>218</v>
      </c>
      <c r="D43" s="58"/>
      <c r="E43" s="58" t="s">
        <v>172</v>
      </c>
      <c r="F43" s="58"/>
      <c r="J43" s="58"/>
    </row>
    <row r="44" spans="3:10" x14ac:dyDescent="0.2">
      <c r="C44" s="99" t="s">
        <v>234</v>
      </c>
      <c r="D44" s="58"/>
      <c r="E44" s="58" t="s">
        <v>171</v>
      </c>
      <c r="F44" s="58"/>
      <c r="G44" s="101" t="s">
        <v>235</v>
      </c>
      <c r="J44" s="58"/>
    </row>
    <row r="45" spans="3:10" x14ac:dyDescent="0.2">
      <c r="C45" s="99" t="s">
        <v>219</v>
      </c>
      <c r="D45" s="58"/>
      <c r="E45" s="58" t="s">
        <v>173</v>
      </c>
      <c r="F45" s="58"/>
      <c r="J45" s="58"/>
    </row>
    <row r="46" spans="3:10" x14ac:dyDescent="0.2">
      <c r="C46" s="99" t="s">
        <v>220</v>
      </c>
      <c r="D46" s="58"/>
      <c r="E46" s="58" t="s">
        <v>171</v>
      </c>
      <c r="F46" s="58"/>
      <c r="J46" s="58"/>
    </row>
    <row r="47" spans="3:10" x14ac:dyDescent="0.2">
      <c r="C47" s="99" t="s">
        <v>231</v>
      </c>
      <c r="D47" s="58"/>
      <c r="E47" s="58" t="s">
        <v>228</v>
      </c>
      <c r="F47" s="58"/>
      <c r="G47" s="99"/>
      <c r="H47" s="58"/>
      <c r="I47" s="58"/>
      <c r="J47" s="58"/>
    </row>
    <row r="48" spans="3:10" x14ac:dyDescent="0.2">
      <c r="C48" s="99" t="s">
        <v>221</v>
      </c>
      <c r="D48" s="58"/>
      <c r="E48" s="58" t="s">
        <v>174</v>
      </c>
      <c r="F48" s="58"/>
      <c r="G48" s="91"/>
      <c r="H48" s="58"/>
      <c r="I48" s="58"/>
      <c r="J48" s="58"/>
    </row>
    <row r="49" spans="1:36" x14ac:dyDescent="0.2">
      <c r="C49" s="99" t="s">
        <v>222</v>
      </c>
      <c r="D49" s="58"/>
      <c r="E49" s="58" t="s">
        <v>171</v>
      </c>
      <c r="F49" s="58"/>
      <c r="H49" s="84"/>
      <c r="I49" s="77"/>
      <c r="J49" s="77"/>
    </row>
    <row r="50" spans="1:36" x14ac:dyDescent="0.2">
      <c r="C50" s="99" t="s">
        <v>233</v>
      </c>
      <c r="D50" s="58"/>
      <c r="E50" s="58" t="s">
        <v>228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181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130</v>
      </c>
      <c r="D54" s="93"/>
      <c r="E54" s="93" t="s">
        <v>131</v>
      </c>
      <c r="F54" s="94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00000000-0004-0000-0000-000017000000}"/>
    <hyperlink ref="G40" location="'Labour Rates'!M7:Q36" display="''Labour Rates'!M7:Q36" xr:uid="{00000000-0004-0000-0000-000018000000}"/>
    <hyperlink ref="G41" location="'Public Lighting'!N7:R305" display="''Public Lighting'!N7:R305" xr:uid="{00000000-0004-0000-0000-000019000000}"/>
    <hyperlink ref="G42" location="Metering!O7:S36" display="''Metering'!O7:S36" xr:uid="{00000000-0004-0000-0000-00001A000000}"/>
    <hyperlink ref="C42" location="'Ancillary Network Services'!Z7:AC323" display="''Ancillary Network Services'!Z7:AC323" xr:uid="{00000000-0004-0000-0000-00001B000000}"/>
    <hyperlink ref="C47" location="'Public Lighting'!Z7:AC305" display="''Public Lighting'!Z7:AC305" xr:uid="{00000000-0004-0000-0000-00001C000000}"/>
    <hyperlink ref="C50" location="Metering!AA7:AD36" display="''Metering'!AA7:AD36" xr:uid="{00000000-0004-0000-0000-00001D000000}"/>
    <hyperlink ref="C29" location="'Model update log'!A1" display="Model update log" xr:uid="{00000000-0004-0000-0000-00001E000000}"/>
    <hyperlink ref="C22" location="'Output report'!A1" display="Output report" xr:uid="{00000000-0004-0000-0000-00001F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AL49"/>
  <sheetViews>
    <sheetView workbookViewId="0">
      <selection activeCell="G18" sqref="G18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256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247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251</v>
      </c>
      <c r="F7" s="46"/>
      <c r="H7" s="46"/>
      <c r="I7" s="35"/>
      <c r="J7" s="47"/>
    </row>
    <row r="8" spans="1:21" ht="11.25" x14ac:dyDescent="0.2">
      <c r="C8" s="164" t="s">
        <v>250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147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>IF(_xlfn.ISFORMULA(E10),"OK","CHECK")</f>
        <v>OK</v>
      </c>
    </row>
    <row r="11" spans="1:21" ht="11.25" x14ac:dyDescent="0.2">
      <c r="C11" s="165" t="s">
        <v>150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>IF(_xlfn.ISFORMULA(E11),"OK","CHECK")</f>
        <v>OK</v>
      </c>
    </row>
    <row r="12" spans="1:21" ht="11.25" x14ac:dyDescent="0.2">
      <c r="C12" s="165" t="s">
        <v>148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>IF(_xlfn.ISFORMULA(E12),"OK","CHECK")</f>
        <v>OK</v>
      </c>
    </row>
    <row r="13" spans="1:21" ht="11.25" x14ac:dyDescent="0.2">
      <c r="C13" s="165" t="s">
        <v>149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>IF(_xlfn.ISFORMULA(E13),"OK","CHECK")</f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258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259</v>
      </c>
      <c r="D17" s="37"/>
      <c r="E17" s="46" t="s">
        <v>260</v>
      </c>
      <c r="F17" s="35"/>
      <c r="G17" s="108"/>
      <c r="H17" s="35"/>
      <c r="I17" s="35"/>
    </row>
    <row r="18" spans="1:15" ht="11.25" x14ac:dyDescent="0.2">
      <c r="C18" s="165" t="s">
        <v>261</v>
      </c>
      <c r="D18" s="37"/>
      <c r="E18" s="155" t="str">
        <f>N4</f>
        <v>OK</v>
      </c>
      <c r="F18" s="35"/>
      <c r="G18" s="108"/>
      <c r="H18" s="35"/>
      <c r="I18" s="35"/>
      <c r="N18" s="161" t="str">
        <f t="shared" ref="N18:N23" si="0">IF(_xlfn.ISFORMULA(E18),"OK","CHECK")</f>
        <v>OK</v>
      </c>
    </row>
    <row r="19" spans="1:15" ht="11.25" x14ac:dyDescent="0.2">
      <c r="C19" s="165" t="s">
        <v>151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si="0"/>
        <v>OK</v>
      </c>
    </row>
    <row r="20" spans="1:15" ht="11.25" x14ac:dyDescent="0.2">
      <c r="C20" s="165" t="s">
        <v>147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0"/>
        <v>OK</v>
      </c>
    </row>
    <row r="21" spans="1:15" ht="11.25" x14ac:dyDescent="0.2">
      <c r="C21" s="165" t="s">
        <v>150</v>
      </c>
      <c r="E21" s="166" t="str">
        <f>'Labour Rates'!AA3</f>
        <v>OK</v>
      </c>
      <c r="F21" s="35"/>
      <c r="G21" s="108"/>
      <c r="H21" s="35"/>
      <c r="I21" s="35"/>
      <c r="N21" s="161" t="str">
        <f t="shared" si="0"/>
        <v>OK</v>
      </c>
    </row>
    <row r="22" spans="1:15" ht="11.25" x14ac:dyDescent="0.2">
      <c r="C22" s="165" t="s">
        <v>148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0"/>
        <v>OK</v>
      </c>
    </row>
    <row r="23" spans="1:15" ht="11.25" x14ac:dyDescent="0.2">
      <c r="C23" s="165" t="s">
        <v>149</v>
      </c>
      <c r="E23" s="166" t="str">
        <f>Metering!AG3</f>
        <v>OK</v>
      </c>
      <c r="F23" s="35"/>
      <c r="G23" s="108"/>
      <c r="H23" s="35"/>
      <c r="I23" s="35"/>
      <c r="N23" s="161" t="str">
        <f t="shared" si="0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257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174"/>
      <c r="D27" s="46" t="s">
        <v>252</v>
      </c>
      <c r="E27" s="46" t="s">
        <v>253</v>
      </c>
      <c r="F27" s="46" t="s">
        <v>255</v>
      </c>
      <c r="G27" s="46" t="s">
        <v>254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147</v>
      </c>
      <c r="D28" s="154">
        <f>IF(E10="N/A","",INDEX('General Inputs'!$J$20:$N$20,1,MATCH(forecastyear,'General Inputs'!$J$18:$N$18)))</f>
        <v>4.0519877675840865E-2</v>
      </c>
      <c r="E28" s="154">
        <f>IF(E10="N/A","",INDEX('General Inputs'!J22:N22,1,MATCH(forecastyear,'General Inputs'!$J$18:$N$18)))</f>
        <v>0</v>
      </c>
      <c r="F28" s="154" t="str">
        <f>IF(E10="N/A","",IF(INDEX('General Inputs'!J27:N27,1,MATCH(forecastyear,'General Inputs'!$J$18:$N$18))="","",INDEX('General Inputs'!J27:N27,1,MATCH(forecastyear,'General Inputs'!$J$18:$N$18))))</f>
        <v/>
      </c>
      <c r="G28" s="157">
        <f>IF(E10="N/A","",(1+D28)*(1-E28)+IF(F28="",0,F28)-1)</f>
        <v>4.0519877675840865E-2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150</v>
      </c>
      <c r="D29" s="154">
        <f>IF(E11="N/A","",INDEX('General Inputs'!$J$20:$N$20,1,MATCH(forecastyear,'General Inputs'!$J$18:$N$18)))</f>
        <v>4.0519877675840865E-2</v>
      </c>
      <c r="E29" s="154">
        <f>IF(E11="N/A","",INDEX('General Inputs'!J22:N22,1,MATCH(forecastyear,'General Inputs'!$J$18:$N$18)))</f>
        <v>0</v>
      </c>
      <c r="F29" s="154" t="str">
        <f>IF(E11="N/A","",IF(INDEX('General Inputs'!J28:N28,1,MATCH(forecastyear,'General Inputs'!$J$18:$N$18))="","",INDEX('General Inputs'!J28:N28,1,MATCH(forecastyear,'General Inputs'!$J$18:$N$18))))</f>
        <v/>
      </c>
      <c r="G29" s="157">
        <f>IF(E11="N/A","",(1+D29)*(1-E29)+IF(F29="",0,F29)-1)</f>
        <v>4.0519877675840865E-2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148</v>
      </c>
      <c r="D30" s="154">
        <f>IF(E12="N/A","",INDEX('General Inputs'!$J$20:$N$20,1,MATCH(forecastyear,'General Inputs'!$J$18:$N$18)))</f>
        <v>4.0519877675840865E-2</v>
      </c>
      <c r="E30" s="154">
        <f>IF(E12="N/A","",INDEX('General Inputs'!J23:N23,1,MATCH(forecastyear,'General Inputs'!$J$18:$N$18)))</f>
        <v>0</v>
      </c>
      <c r="F30" s="154" t="str">
        <f>IF(E12="N/A","",IF(INDEX('General Inputs'!J29:N29,1,MATCH(forecastyear,'General Inputs'!$J$18:$N$18))="","",INDEX('General Inputs'!J29:N29,1,MATCH(forecastyear,'General Inputs'!$J$18:$N$18))))</f>
        <v/>
      </c>
      <c r="G30" s="157">
        <f>IF(E12="N/A","",(1+D30)*(1-E30)+IF(F30="",0,F30)-1)</f>
        <v>4.0519877675840865E-2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149</v>
      </c>
      <c r="D31" s="154">
        <f>IF(E13="N/A","",INDEX('General Inputs'!$J$20:$N$20,1,MATCH(forecastyear,'General Inputs'!$J$18:$N$18)))</f>
        <v>4.0519877675840865E-2</v>
      </c>
      <c r="E31" s="154">
        <f>IF(E13="N/A","",INDEX('General Inputs'!J25:N25,1,MATCH(forecastyear,'General Inputs'!$J$18:$N$18)))</f>
        <v>0</v>
      </c>
      <c r="F31" s="154" t="str">
        <f>IF(E13="N/A","",IF(INDEX('General Inputs'!J30:N30,1,MATCH(forecastyear,'General Inputs'!$J$18:$N$18))="","",INDEX('General Inputs'!J30:N30,1,MATCH(forecastyear,'General Inputs'!$J$18:$N$18))))</f>
        <v/>
      </c>
      <c r="G31" s="157">
        <f>IF(E13="N/A","",(1+D31)*(1-E31)+IF(F31="",0,F31)-1)</f>
        <v>4.0519877675840865E-2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00000000-0002-0000-0100-000000000000}">
      <formula1>#REF!</formula1>
    </dataValidation>
  </dataValidations>
  <hyperlinks>
    <hyperlink ref="K1" location="'Pricing model - ACS'!A1" display="Back to Index" xr:uid="{00000000-0004-0000-0100-000000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topLeftCell="C1" workbookViewId="0">
      <selection activeCell="C22" sqref="A22:XFD22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256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117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319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319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4.0519877675840865E-2</v>
      </c>
      <c r="K20" s="109">
        <f>IF(LEFT(K18,2)="HY",INDEX('General Inputs'!$N$37:$N$77,MATCH('General Inputs'!K18,'General Inputs'!$K$37:$K$77,0)),INDEX('General Inputs'!$G$37:$G$77,MATCH('General Inputs'!K18,'General Inputs'!$K$37:$K$77,0)))</f>
        <v>2.6597593508804751E-2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2.6597593508804751E-2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2.6597593508804751E-2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207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-1.4822065817673872E-2</v>
      </c>
      <c r="L22" s="112">
        <v>-9.6590379968726006E-3</v>
      </c>
      <c r="M22" s="112">
        <v>-9.0859773183396067E-3</v>
      </c>
      <c r="N22" s="112">
        <v>-1.0471731692104774E-2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206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205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208</v>
      </c>
      <c r="D25" s="36" t="s">
        <v>31</v>
      </c>
      <c r="E25" s="37"/>
      <c r="F25" s="163" t="s">
        <v>32</v>
      </c>
      <c r="G25" s="37"/>
      <c r="H25" s="37"/>
      <c r="I25" s="37"/>
      <c r="J25" s="111"/>
      <c r="K25" s="112">
        <v>0</v>
      </c>
      <c r="L25" s="112">
        <v>0</v>
      </c>
      <c r="M25" s="112">
        <v>0</v>
      </c>
      <c r="N25" s="112">
        <v>0</v>
      </c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34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35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121</v>
      </c>
      <c r="D29" s="36" t="s">
        <v>23</v>
      </c>
      <c r="E29" s="37"/>
      <c r="F29" s="163" t="s">
        <v>33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200</v>
      </c>
      <c r="D30" s="36" t="s">
        <v>23</v>
      </c>
      <c r="E30" s="37"/>
      <c r="F30" s="163" t="s">
        <v>33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122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24</v>
      </c>
      <c r="G34" s="119" t="s">
        <v>25</v>
      </c>
      <c r="H34" s="35"/>
      <c r="I34" s="35"/>
      <c r="K34" s="46" t="s">
        <v>26</v>
      </c>
      <c r="N34" s="46" t="s">
        <v>182</v>
      </c>
      <c r="S34" s="48"/>
    </row>
    <row r="35" spans="3:21" x14ac:dyDescent="0.2">
      <c r="C35" s="49" t="s">
        <v>1</v>
      </c>
      <c r="E35" s="35"/>
      <c r="F35" s="36" t="s">
        <v>27</v>
      </c>
      <c r="G35" s="120" t="s">
        <v>16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28</v>
      </c>
      <c r="G36" s="120" t="s">
        <v>29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30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00" t="str">
        <f t="shared" si="0"/>
        <v/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>
        <v>136.1</v>
      </c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/>
      <c r="G61" s="51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outlineLevel="1" x14ac:dyDescent="0.2">
      <c r="C63" s="50">
        <v>46387</v>
      </c>
      <c r="E63" s="35"/>
      <c r="F63" s="121"/>
      <c r="G63" s="51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>2.6597593508804751E-2</v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outlineLevel="1" x14ac:dyDescent="0.2">
      <c r="C64" s="50">
        <v>46752</v>
      </c>
      <c r="E64" s="35"/>
      <c r="F64" s="121"/>
      <c r="G64" s="51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>2.6597593508804751E-2</v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x14ac:dyDescent="0.2">
      <c r="D78" s="35"/>
      <c r="E78" s="35"/>
      <c r="F78" s="35"/>
      <c r="G78" s="173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/>
  <conditionalFormatting sqref="U4:U79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4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5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topLeftCell="B48" zoomScaleNormal="100" workbookViewId="0">
      <selection activeCell="D71" sqref="D71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0.7109375" style="5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184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256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2" t="s">
        <v>202</v>
      </c>
      <c r="O4" s="182"/>
      <c r="P4" s="182"/>
      <c r="Q4" s="182"/>
      <c r="R4" s="182"/>
      <c r="S4" s="22"/>
      <c r="T4" s="182" t="s">
        <v>203</v>
      </c>
      <c r="U4" s="182"/>
      <c r="V4" s="182"/>
      <c r="W4" s="182"/>
      <c r="X4" s="182"/>
      <c r="Y4" s="23"/>
      <c r="Z4" s="182" t="s">
        <v>204</v>
      </c>
      <c r="AA4" s="182"/>
      <c r="AB4" s="182"/>
      <c r="AC4" s="182"/>
      <c r="AD4" s="21"/>
      <c r="AF4" s="21"/>
      <c r="AG4" s="21"/>
      <c r="AH4" s="21"/>
    </row>
    <row r="5" spans="1:34" ht="12.75" x14ac:dyDescent="0.2">
      <c r="A5" s="24"/>
      <c r="B5" s="25" t="s">
        <v>124</v>
      </c>
      <c r="C5" s="24"/>
      <c r="D5" s="26" t="s">
        <v>183</v>
      </c>
      <c r="E5" s="26" t="s">
        <v>2</v>
      </c>
      <c r="F5" s="26" t="s">
        <v>185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2024–25</v>
      </c>
      <c r="O5" s="31" t="str">
        <f>RCP_secondyear</f>
        <v>2025–26</v>
      </c>
      <c r="P5" s="31" t="str">
        <f>RCP_thirdyear</f>
        <v>2026–27</v>
      </c>
      <c r="Q5" s="31" t="str">
        <f>RCP_fourthyear</f>
        <v>2027–28</v>
      </c>
      <c r="R5" s="31" t="str">
        <f>RCP_lastyear</f>
        <v>2028–29</v>
      </c>
      <c r="S5" s="28"/>
      <c r="T5" s="29" t="str">
        <f>N5</f>
        <v>2024–25</v>
      </c>
      <c r="U5" s="29" t="str">
        <f>O5</f>
        <v>2025–26</v>
      </c>
      <c r="V5" s="29" t="str">
        <f>P5</f>
        <v>2026–27</v>
      </c>
      <c r="W5" s="29" t="str">
        <f>Q5</f>
        <v>2027–28</v>
      </c>
      <c r="X5" s="29" t="str">
        <f>R5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72" t="s">
        <v>265</v>
      </c>
      <c r="D7" s="124"/>
      <c r="E7" s="54" t="s">
        <v>33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>V7</f>
        <v>0</v>
      </c>
      <c r="Q7" s="126">
        <f>W7</f>
        <v>0</v>
      </c>
      <c r="R7" s="126">
        <f>X7</f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419</v>
      </c>
      <c r="D8" s="124"/>
      <c r="E8" s="54" t="s">
        <v>33</v>
      </c>
      <c r="F8" s="54"/>
      <c r="G8" s="61"/>
      <c r="H8" s="62">
        <f>_xlfn.IFNA(INDEX($N8:$R8,1,MATCH(forecastyear,$N$5:$R$5,0)),0)</f>
        <v>90</v>
      </c>
      <c r="I8" s="125"/>
      <c r="J8" s="62">
        <f t="shared" si="1"/>
        <v>90</v>
      </c>
      <c r="K8" s="125"/>
      <c r="L8" s="125" t="str">
        <f t="shared" ref="L8:L71" si="2">IF(C8="","",IF(H8&gt;J8,"NON-COMPLIANT","COMPLIANT"))</f>
        <v>COMPLIANT</v>
      </c>
      <c r="M8" s="37"/>
      <c r="N8" s="126">
        <f>T8</f>
        <v>90</v>
      </c>
      <c r="O8" s="126">
        <f t="shared" ref="O8:O71" si="3">U8</f>
        <v>93.76</v>
      </c>
      <c r="P8" s="126">
        <f t="shared" ref="P8:P71" si="4">V8</f>
        <v>97.18</v>
      </c>
      <c r="Q8" s="126">
        <f t="shared" ref="Q8:Q71" si="5">W8</f>
        <v>100.67</v>
      </c>
      <c r="R8" s="126">
        <f t="shared" ref="R8:R71" si="6">X8</f>
        <v>104.43</v>
      </c>
      <c r="S8" s="175"/>
      <c r="T8" s="127">
        <v>90</v>
      </c>
      <c r="U8" s="128">
        <f>ROUND(ROUND(T8,2)*(1+'General Inputs'!K$20)*(1-Z8)+'General Inputs'!K$27,2)</f>
        <v>93.76</v>
      </c>
      <c r="V8" s="128">
        <f>ROUND(ROUND(U8,2)*(1+'General Inputs'!L$20)*(1-AA8)+'General Inputs'!L$27,2)</f>
        <v>97.18</v>
      </c>
      <c r="W8" s="128">
        <f>ROUND(ROUND(V8,2)*(1+'General Inputs'!M$20)*(1-AB8)+'General Inputs'!M$27,2)</f>
        <v>100.67</v>
      </c>
      <c r="X8" s="128">
        <f>ROUND(ROUND(W8,2)*(1+'General Inputs'!N$20)*(1-AC8)+'General Inputs'!N$27,2)</f>
        <v>104.43</v>
      </c>
      <c r="Y8" s="129"/>
      <c r="Z8" s="149">
        <f>IF($T8="",0,'General Inputs'!K$22)</f>
        <v>-1.4822065817673872E-2</v>
      </c>
      <c r="AA8" s="149">
        <f>IF($T8="",0,'General Inputs'!L$22)</f>
        <v>-9.6590379968726006E-3</v>
      </c>
      <c r="AB8" s="149">
        <f>IF($T8="",0,'General Inputs'!M$22)</f>
        <v>-9.0859773183396067E-3</v>
      </c>
      <c r="AC8" s="149">
        <f>IF($T8="",0,'General Inputs'!N$22)</f>
        <v>-1.0471731692104774E-2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320</v>
      </c>
      <c r="D9" s="124"/>
      <c r="E9" s="54" t="s">
        <v>33</v>
      </c>
      <c r="F9" s="54"/>
      <c r="G9" s="61"/>
      <c r="H9" s="62">
        <f t="shared" si="0"/>
        <v>56.9</v>
      </c>
      <c r="I9" s="125"/>
      <c r="J9" s="62">
        <f t="shared" si="1"/>
        <v>56.9</v>
      </c>
      <c r="K9" s="125"/>
      <c r="L9" s="125" t="str">
        <f t="shared" si="2"/>
        <v>COMPLIANT</v>
      </c>
      <c r="M9" s="37"/>
      <c r="N9" s="126">
        <f t="shared" ref="N9:N71" si="7">T9</f>
        <v>56.9</v>
      </c>
      <c r="O9" s="126">
        <f t="shared" si="3"/>
        <v>59.28</v>
      </c>
      <c r="P9" s="126">
        <f t="shared" si="4"/>
        <v>61.44</v>
      </c>
      <c r="Q9" s="126">
        <f t="shared" si="5"/>
        <v>63.65</v>
      </c>
      <c r="R9" s="126">
        <f t="shared" si="6"/>
        <v>66.03</v>
      </c>
      <c r="S9" s="175"/>
      <c r="T9" s="127">
        <v>56.9</v>
      </c>
      <c r="U9" s="128">
        <f>ROUND(ROUND(T9,2)*(1+'General Inputs'!K$20)*(1-Z9)+'General Inputs'!K$27,2)</f>
        <v>59.28</v>
      </c>
      <c r="V9" s="128">
        <f>ROUND(ROUND(U9,2)*(1+'General Inputs'!L$20)*(1-AA9)+'General Inputs'!L$27,2)</f>
        <v>61.44</v>
      </c>
      <c r="W9" s="128">
        <f>ROUND(ROUND(V9,2)*(1+'General Inputs'!M$20)*(1-AB9)+'General Inputs'!M$27,2)</f>
        <v>63.65</v>
      </c>
      <c r="X9" s="128">
        <f>ROUND(ROUND(W9,2)*(1+'General Inputs'!N$20)*(1-AC9)+'General Inputs'!N$27,2)</f>
        <v>66.03</v>
      </c>
      <c r="Y9" s="129"/>
      <c r="Z9" s="149">
        <f>IF($T9="",0,'General Inputs'!K$22)</f>
        <v>-1.4822065817673872E-2</v>
      </c>
      <c r="AA9" s="149">
        <f>IF($T9="",0,'General Inputs'!L$22)</f>
        <v>-9.6590379968726006E-3</v>
      </c>
      <c r="AB9" s="149">
        <f>IF($T9="",0,'General Inputs'!M$22)</f>
        <v>-9.0859773183396067E-3</v>
      </c>
      <c r="AC9" s="149">
        <f>IF($T9="",0,'General Inputs'!N$22)</f>
        <v>-1.0471731692104774E-2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321</v>
      </c>
      <c r="D10" s="124"/>
      <c r="E10" s="54" t="s">
        <v>33</v>
      </c>
      <c r="F10" s="54"/>
      <c r="G10" s="61"/>
      <c r="H10" s="62">
        <f t="shared" si="0"/>
        <v>148.69</v>
      </c>
      <c r="I10" s="125"/>
      <c r="J10" s="62">
        <f t="shared" si="1"/>
        <v>148.69</v>
      </c>
      <c r="K10" s="125"/>
      <c r="L10" s="125" t="str">
        <f t="shared" si="2"/>
        <v>COMPLIANT</v>
      </c>
      <c r="M10" s="37"/>
      <c r="N10" s="126">
        <f t="shared" si="7"/>
        <v>148.69</v>
      </c>
      <c r="O10" s="126">
        <f t="shared" si="3"/>
        <v>154.91</v>
      </c>
      <c r="P10" s="126">
        <f t="shared" si="4"/>
        <v>160.57</v>
      </c>
      <c r="Q10" s="126">
        <f t="shared" si="5"/>
        <v>166.34</v>
      </c>
      <c r="R10" s="126">
        <f t="shared" si="6"/>
        <v>172.55</v>
      </c>
      <c r="S10" s="175"/>
      <c r="T10" s="127">
        <v>148.69</v>
      </c>
      <c r="U10" s="128">
        <f>ROUND(ROUND(T10,2)*(1+'General Inputs'!K$20)*(1-Z10)+'General Inputs'!K$27,2)</f>
        <v>154.91</v>
      </c>
      <c r="V10" s="128">
        <f>ROUND(ROUND(U10,2)*(1+'General Inputs'!L$20)*(1-AA10)+'General Inputs'!L$27,2)</f>
        <v>160.57</v>
      </c>
      <c r="W10" s="128">
        <f>ROUND(ROUND(V10,2)*(1+'General Inputs'!M$20)*(1-AB10)+'General Inputs'!M$27,2)</f>
        <v>166.34</v>
      </c>
      <c r="X10" s="128">
        <f>ROUND(ROUND(W10,2)*(1+'General Inputs'!N$20)*(1-AC10)+'General Inputs'!N$27,2)</f>
        <v>172.55</v>
      </c>
      <c r="Y10" s="129"/>
      <c r="Z10" s="149">
        <f>IF($T10="",0,'General Inputs'!K$22)</f>
        <v>-1.4822065817673872E-2</v>
      </c>
      <c r="AA10" s="149">
        <f>IF($T10="",0,'General Inputs'!L$22)</f>
        <v>-9.6590379968726006E-3</v>
      </c>
      <c r="AB10" s="149">
        <f>IF($T10="",0,'General Inputs'!M$22)</f>
        <v>-9.0859773183396067E-3</v>
      </c>
      <c r="AC10" s="149">
        <f>IF($T10="",0,'General Inputs'!N$22)</f>
        <v>-1.0471731692104774E-2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266</v>
      </c>
      <c r="D11" s="124"/>
      <c r="E11" s="54" t="s">
        <v>33</v>
      </c>
      <c r="F11" s="54"/>
      <c r="G11" s="61"/>
      <c r="H11" s="62">
        <f t="shared" si="0"/>
        <v>207.26</v>
      </c>
      <c r="I11" s="125"/>
      <c r="J11" s="62">
        <f t="shared" si="1"/>
        <v>207.26</v>
      </c>
      <c r="K11" s="125"/>
      <c r="L11" s="125" t="str">
        <f t="shared" si="2"/>
        <v>COMPLIANT</v>
      </c>
      <c r="M11" s="37"/>
      <c r="N11" s="126">
        <f t="shared" si="7"/>
        <v>207.26</v>
      </c>
      <c r="O11" s="126">
        <f t="shared" si="3"/>
        <v>215.93</v>
      </c>
      <c r="P11" s="126">
        <f t="shared" si="4"/>
        <v>223.81</v>
      </c>
      <c r="Q11" s="126">
        <f t="shared" si="5"/>
        <v>231.85</v>
      </c>
      <c r="R11" s="126">
        <f t="shared" si="6"/>
        <v>240.51</v>
      </c>
      <c r="S11" s="175"/>
      <c r="T11" s="127">
        <v>207.26</v>
      </c>
      <c r="U11" s="128">
        <f>ROUND(ROUND(T11,2)*(1+'General Inputs'!K$20)*(1-Z11)+'General Inputs'!K$27,2)</f>
        <v>215.93</v>
      </c>
      <c r="V11" s="128">
        <f>ROUND(ROUND(U11,2)*(1+'General Inputs'!L$20)*(1-AA11)+'General Inputs'!L$27,2)</f>
        <v>223.81</v>
      </c>
      <c r="W11" s="128">
        <f>ROUND(ROUND(V11,2)*(1+'General Inputs'!M$20)*(1-AB11)+'General Inputs'!M$27,2)</f>
        <v>231.85</v>
      </c>
      <c r="X11" s="128">
        <f>ROUND(ROUND(W11,2)*(1+'General Inputs'!N$20)*(1-AC11)+'General Inputs'!N$27,2)</f>
        <v>240.51</v>
      </c>
      <c r="Y11" s="129"/>
      <c r="Z11" s="149">
        <f>IF($T11="",0,'General Inputs'!K$22)</f>
        <v>-1.4822065817673872E-2</v>
      </c>
      <c r="AA11" s="149">
        <f>IF($T11="",0,'General Inputs'!L$22)</f>
        <v>-9.6590379968726006E-3</v>
      </c>
      <c r="AB11" s="149">
        <f>IF($T11="",0,'General Inputs'!M$22)</f>
        <v>-9.0859773183396067E-3</v>
      </c>
      <c r="AC11" s="149">
        <f>IF($T11="",0,'General Inputs'!N$22)</f>
        <v>-1.0471731692104774E-2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267</v>
      </c>
      <c r="D12" s="124"/>
      <c r="E12" s="54" t="s">
        <v>33</v>
      </c>
      <c r="F12" s="54"/>
      <c r="G12" s="61"/>
      <c r="H12" s="62">
        <f>_xlfn.IFNA(INDEX($N12:$R12,1,MATCH(forecastyear,$N$5:$R$5,0)),0)</f>
        <v>386.43</v>
      </c>
      <c r="I12" s="125"/>
      <c r="J12" s="62">
        <f t="shared" si="1"/>
        <v>386.43</v>
      </c>
      <c r="K12" s="125"/>
      <c r="L12" s="125" t="str">
        <f t="shared" si="2"/>
        <v>COMPLIANT</v>
      </c>
      <c r="M12" s="37"/>
      <c r="N12" s="126">
        <f t="shared" si="7"/>
        <v>386.43</v>
      </c>
      <c r="O12" s="126">
        <f t="shared" si="3"/>
        <v>402.59</v>
      </c>
      <c r="P12" s="126">
        <f t="shared" si="4"/>
        <v>417.29</v>
      </c>
      <c r="Q12" s="126">
        <f t="shared" si="5"/>
        <v>432.28</v>
      </c>
      <c r="R12" s="126">
        <f t="shared" si="6"/>
        <v>448.42</v>
      </c>
      <c r="S12" s="175"/>
      <c r="T12" s="127">
        <v>386.43</v>
      </c>
      <c r="U12" s="128">
        <f>ROUND(ROUND(T12,2)*(1+'General Inputs'!K$20)*(1-Z12)+'General Inputs'!K$27,2)</f>
        <v>402.59</v>
      </c>
      <c r="V12" s="128">
        <f>ROUND(ROUND(U12,2)*(1+'General Inputs'!L$20)*(1-AA12)+'General Inputs'!L$27,2)</f>
        <v>417.29</v>
      </c>
      <c r="W12" s="128">
        <f>ROUND(ROUND(V12,2)*(1+'General Inputs'!M$20)*(1-AB12)+'General Inputs'!M$27,2)</f>
        <v>432.28</v>
      </c>
      <c r="X12" s="128">
        <f>ROUND(ROUND(W12,2)*(1+'General Inputs'!N$20)*(1-AC12)+'General Inputs'!N$27,2)</f>
        <v>448.42</v>
      </c>
      <c r="Y12" s="129"/>
      <c r="Z12" s="149">
        <f>IF($T12="",0,'General Inputs'!K$22)</f>
        <v>-1.4822065817673872E-2</v>
      </c>
      <c r="AA12" s="149">
        <f>IF($T12="",0,'General Inputs'!L$22)</f>
        <v>-9.6590379968726006E-3</v>
      </c>
      <c r="AB12" s="149">
        <f>IF($T12="",0,'General Inputs'!M$22)</f>
        <v>-9.0859773183396067E-3</v>
      </c>
      <c r="AC12" s="149">
        <f>IF($T12="",0,'General Inputs'!N$22)</f>
        <v>-1.0471731692104774E-2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268</v>
      </c>
      <c r="D13" s="124"/>
      <c r="E13" s="54" t="s">
        <v>33</v>
      </c>
      <c r="F13" s="54"/>
      <c r="G13" s="61"/>
      <c r="H13" s="62">
        <f t="shared" si="0"/>
        <v>161.72</v>
      </c>
      <c r="I13" s="125"/>
      <c r="J13" s="62">
        <f t="shared" si="1"/>
        <v>161.72</v>
      </c>
      <c r="K13" s="125"/>
      <c r="L13" s="125" t="str">
        <f t="shared" si="2"/>
        <v>COMPLIANT</v>
      </c>
      <c r="M13" s="37"/>
      <c r="N13" s="126">
        <f t="shared" si="7"/>
        <v>161.72</v>
      </c>
      <c r="O13" s="126">
        <f t="shared" si="3"/>
        <v>168.48</v>
      </c>
      <c r="P13" s="126">
        <f t="shared" si="4"/>
        <v>174.63</v>
      </c>
      <c r="Q13" s="126">
        <f t="shared" si="5"/>
        <v>180.9</v>
      </c>
      <c r="R13" s="126">
        <f t="shared" si="6"/>
        <v>187.66</v>
      </c>
      <c r="S13" s="175"/>
      <c r="T13" s="127">
        <v>161.72</v>
      </c>
      <c r="U13" s="128">
        <f>ROUND(ROUND(T13,2)*(1+'General Inputs'!K$20)*(1-Z13)+'General Inputs'!K$27,2)</f>
        <v>168.48</v>
      </c>
      <c r="V13" s="128">
        <f>ROUND(ROUND(U13,2)*(1+'General Inputs'!L$20)*(1-AA13)+'General Inputs'!L$27,2)</f>
        <v>174.63</v>
      </c>
      <c r="W13" s="128">
        <f>ROUND(ROUND(V13,2)*(1+'General Inputs'!M$20)*(1-AB13)+'General Inputs'!M$27,2)</f>
        <v>180.9</v>
      </c>
      <c r="X13" s="128">
        <f>ROUND(ROUND(W13,2)*(1+'General Inputs'!N$20)*(1-AC13)+'General Inputs'!N$27,2)</f>
        <v>187.66</v>
      </c>
      <c r="Y13" s="129"/>
      <c r="Z13" s="149">
        <f>IF($T13="",0,'General Inputs'!K$22)</f>
        <v>-1.4822065817673872E-2</v>
      </c>
      <c r="AA13" s="149">
        <f>IF($T13="",0,'General Inputs'!L$22)</f>
        <v>-9.6590379968726006E-3</v>
      </c>
      <c r="AB13" s="149">
        <f>IF($T13="",0,'General Inputs'!M$22)</f>
        <v>-9.0859773183396067E-3</v>
      </c>
      <c r="AC13" s="149">
        <f>IF($T13="",0,'General Inputs'!N$22)</f>
        <v>-1.0471731692104774E-2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322</v>
      </c>
      <c r="D14" s="124"/>
      <c r="E14" s="54" t="s">
        <v>33</v>
      </c>
      <c r="F14" s="54"/>
      <c r="G14" s="61"/>
      <c r="H14" s="62">
        <f t="shared" si="0"/>
        <v>346.29</v>
      </c>
      <c r="I14" s="125"/>
      <c r="J14" s="62">
        <f t="shared" si="1"/>
        <v>346.29</v>
      </c>
      <c r="K14" s="125"/>
      <c r="L14" s="125" t="str">
        <f t="shared" si="2"/>
        <v>COMPLIANT</v>
      </c>
      <c r="M14" s="37"/>
      <c r="N14" s="126">
        <f t="shared" si="7"/>
        <v>346.29</v>
      </c>
      <c r="O14" s="126">
        <f t="shared" si="3"/>
        <v>360.77</v>
      </c>
      <c r="P14" s="126">
        <f t="shared" si="4"/>
        <v>373.94</v>
      </c>
      <c r="Q14" s="126">
        <f t="shared" si="5"/>
        <v>387.37</v>
      </c>
      <c r="R14" s="126">
        <f t="shared" si="6"/>
        <v>401.84</v>
      </c>
      <c r="S14" s="175"/>
      <c r="T14" s="127">
        <v>346.29</v>
      </c>
      <c r="U14" s="128">
        <f>ROUND(ROUND(T14,2)*(1+'General Inputs'!K$20)*(1-Z14)+'General Inputs'!K$27,2)</f>
        <v>360.77</v>
      </c>
      <c r="V14" s="128">
        <f>ROUND(ROUND(U14,2)*(1+'General Inputs'!L$20)*(1-AA14)+'General Inputs'!L$27,2)</f>
        <v>373.94</v>
      </c>
      <c r="W14" s="128">
        <f>ROUND(ROUND(V14,2)*(1+'General Inputs'!M$20)*(1-AB14)+'General Inputs'!M$27,2)</f>
        <v>387.37</v>
      </c>
      <c r="X14" s="128">
        <f>ROUND(ROUND(W14,2)*(1+'General Inputs'!N$20)*(1-AC14)+'General Inputs'!N$27,2)</f>
        <v>401.84</v>
      </c>
      <c r="Y14" s="129"/>
      <c r="Z14" s="149">
        <f>IF($T14="",0,'General Inputs'!K$22)</f>
        <v>-1.4822065817673872E-2</v>
      </c>
      <c r="AA14" s="149">
        <f>IF($T14="",0,'General Inputs'!L$22)</f>
        <v>-9.6590379968726006E-3</v>
      </c>
      <c r="AB14" s="149">
        <f>IF($T14="",0,'General Inputs'!M$22)</f>
        <v>-9.0859773183396067E-3</v>
      </c>
      <c r="AC14" s="149">
        <f>IF($T14="",0,'General Inputs'!N$22)</f>
        <v>-1.0471731692104774E-2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323</v>
      </c>
      <c r="D15" s="124"/>
      <c r="E15" s="54" t="s">
        <v>33</v>
      </c>
      <c r="F15" s="54"/>
      <c r="G15" s="61"/>
      <c r="H15" s="62">
        <f t="shared" si="0"/>
        <v>152.51</v>
      </c>
      <c r="I15" s="125"/>
      <c r="J15" s="62">
        <f t="shared" si="1"/>
        <v>152.51</v>
      </c>
      <c r="K15" s="125"/>
      <c r="L15" s="125" t="str">
        <f t="shared" si="2"/>
        <v>COMPLIANT</v>
      </c>
      <c r="M15" s="37"/>
      <c r="N15" s="126">
        <f t="shared" si="7"/>
        <v>152.51</v>
      </c>
      <c r="O15" s="126">
        <f t="shared" si="3"/>
        <v>158.88999999999999</v>
      </c>
      <c r="P15" s="126">
        <f t="shared" si="4"/>
        <v>164.69</v>
      </c>
      <c r="Q15" s="126">
        <f t="shared" si="5"/>
        <v>170.61</v>
      </c>
      <c r="R15" s="126">
        <f t="shared" si="6"/>
        <v>176.98</v>
      </c>
      <c r="S15" s="175"/>
      <c r="T15" s="127">
        <v>152.51</v>
      </c>
      <c r="U15" s="128">
        <f>ROUND(ROUND(T15,2)*(1+'General Inputs'!K$20)*(1-Z15)+'General Inputs'!K$27,2)</f>
        <v>158.88999999999999</v>
      </c>
      <c r="V15" s="128">
        <f>ROUND(ROUND(U15,2)*(1+'General Inputs'!L$20)*(1-AA15)+'General Inputs'!L$27,2)</f>
        <v>164.69</v>
      </c>
      <c r="W15" s="128">
        <f>ROUND(ROUND(V15,2)*(1+'General Inputs'!M$20)*(1-AB15)+'General Inputs'!M$27,2)</f>
        <v>170.61</v>
      </c>
      <c r="X15" s="128">
        <f>ROUND(ROUND(W15,2)*(1+'General Inputs'!N$20)*(1-AC15)+'General Inputs'!N$27,2)</f>
        <v>176.98</v>
      </c>
      <c r="Y15" s="129"/>
      <c r="Z15" s="149">
        <f>IF($T15="",0,'General Inputs'!K$22)</f>
        <v>-1.4822065817673872E-2</v>
      </c>
      <c r="AA15" s="149">
        <f>IF($T15="",0,'General Inputs'!L$22)</f>
        <v>-9.6590379968726006E-3</v>
      </c>
      <c r="AB15" s="149">
        <f>IF($T15="",0,'General Inputs'!M$22)</f>
        <v>-9.0859773183396067E-3</v>
      </c>
      <c r="AC15" s="149">
        <f>IF($T15="",0,'General Inputs'!N$22)</f>
        <v>-1.0471731692104774E-2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324</v>
      </c>
      <c r="D16" s="124"/>
      <c r="E16" s="54" t="s">
        <v>33</v>
      </c>
      <c r="F16" s="54"/>
      <c r="G16" s="61"/>
      <c r="H16" s="62">
        <f t="shared" si="0"/>
        <v>346.29</v>
      </c>
      <c r="I16" s="125"/>
      <c r="J16" s="62">
        <f t="shared" si="1"/>
        <v>346.29</v>
      </c>
      <c r="K16" s="125"/>
      <c r="L16" s="125" t="str">
        <f t="shared" si="2"/>
        <v>COMPLIANT</v>
      </c>
      <c r="M16" s="37"/>
      <c r="N16" s="126">
        <f t="shared" si="7"/>
        <v>346.29</v>
      </c>
      <c r="O16" s="126">
        <f t="shared" si="3"/>
        <v>360.77</v>
      </c>
      <c r="P16" s="126">
        <f t="shared" si="4"/>
        <v>373.94</v>
      </c>
      <c r="Q16" s="126">
        <f t="shared" si="5"/>
        <v>387.37</v>
      </c>
      <c r="R16" s="126">
        <f t="shared" si="6"/>
        <v>401.84</v>
      </c>
      <c r="S16" s="175"/>
      <c r="T16" s="127">
        <v>346.29</v>
      </c>
      <c r="U16" s="128">
        <f>ROUND(ROUND(T16,2)*(1+'General Inputs'!K$20)*(1-Z16)+'General Inputs'!K$27,2)</f>
        <v>360.77</v>
      </c>
      <c r="V16" s="128">
        <f>ROUND(ROUND(U16,2)*(1+'General Inputs'!L$20)*(1-AA16)+'General Inputs'!L$27,2)</f>
        <v>373.94</v>
      </c>
      <c r="W16" s="128">
        <f>ROUND(ROUND(V16,2)*(1+'General Inputs'!M$20)*(1-AB16)+'General Inputs'!M$27,2)</f>
        <v>387.37</v>
      </c>
      <c r="X16" s="128">
        <f>ROUND(ROUND(W16,2)*(1+'General Inputs'!N$20)*(1-AC16)+'General Inputs'!N$27,2)</f>
        <v>401.84</v>
      </c>
      <c r="Y16" s="129"/>
      <c r="Z16" s="149">
        <f>IF($T16="",0,'General Inputs'!K$22)</f>
        <v>-1.4822065817673872E-2</v>
      </c>
      <c r="AA16" s="149">
        <f>IF($T16="",0,'General Inputs'!L$22)</f>
        <v>-9.6590379968726006E-3</v>
      </c>
      <c r="AB16" s="149">
        <f>IF($T16="",0,'General Inputs'!M$22)</f>
        <v>-9.0859773183396067E-3</v>
      </c>
      <c r="AC16" s="149">
        <f>IF($T16="",0,'General Inputs'!N$22)</f>
        <v>-1.0471731692104774E-2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325</v>
      </c>
      <c r="D17" s="124"/>
      <c r="E17" s="54" t="s">
        <v>33</v>
      </c>
      <c r="F17" s="54"/>
      <c r="G17" s="61"/>
      <c r="H17" s="62">
        <f t="shared" si="0"/>
        <v>203.49</v>
      </c>
      <c r="I17" s="125"/>
      <c r="J17" s="62">
        <f t="shared" si="1"/>
        <v>203.49</v>
      </c>
      <c r="K17" s="125"/>
      <c r="L17" s="125" t="str">
        <f t="shared" si="2"/>
        <v>COMPLIANT</v>
      </c>
      <c r="M17" s="37"/>
      <c r="N17" s="126">
        <f t="shared" si="7"/>
        <v>203.49</v>
      </c>
      <c r="O17" s="126">
        <f t="shared" si="3"/>
        <v>212</v>
      </c>
      <c r="P17" s="126">
        <f t="shared" si="4"/>
        <v>219.74</v>
      </c>
      <c r="Q17" s="126">
        <f t="shared" si="5"/>
        <v>227.63</v>
      </c>
      <c r="R17" s="126">
        <f t="shared" si="6"/>
        <v>236.13</v>
      </c>
      <c r="S17" s="175"/>
      <c r="T17" s="127">
        <v>203.49</v>
      </c>
      <c r="U17" s="128">
        <f>ROUND(ROUND(T17,2)*(1+'General Inputs'!K$20)*(1-Z17)+'General Inputs'!K$27,2)</f>
        <v>212</v>
      </c>
      <c r="V17" s="128">
        <f>ROUND(ROUND(U17,2)*(1+'General Inputs'!L$20)*(1-AA17)+'General Inputs'!L$27,2)</f>
        <v>219.74</v>
      </c>
      <c r="W17" s="128">
        <f>ROUND(ROUND(V17,2)*(1+'General Inputs'!M$20)*(1-AB17)+'General Inputs'!M$27,2)</f>
        <v>227.63</v>
      </c>
      <c r="X17" s="128">
        <f>ROUND(ROUND(W17,2)*(1+'General Inputs'!N$20)*(1-AC17)+'General Inputs'!N$27,2)</f>
        <v>236.13</v>
      </c>
      <c r="Y17" s="129"/>
      <c r="Z17" s="149">
        <f>IF($T17="",0,'General Inputs'!K$22)</f>
        <v>-1.4822065817673872E-2</v>
      </c>
      <c r="AA17" s="149">
        <f>IF($T17="",0,'General Inputs'!L$22)</f>
        <v>-9.6590379968726006E-3</v>
      </c>
      <c r="AB17" s="149">
        <f>IF($T17="",0,'General Inputs'!M$22)</f>
        <v>-9.0859773183396067E-3</v>
      </c>
      <c r="AC17" s="149">
        <f>IF($T17="",0,'General Inputs'!N$22)</f>
        <v>-1.0471731692104774E-2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7"/>
        <v>0</v>
      </c>
      <c r="O18" s="126">
        <f t="shared" si="3"/>
        <v>0</v>
      </c>
      <c r="P18" s="126">
        <f t="shared" si="4"/>
        <v>0</v>
      </c>
      <c r="Q18" s="126">
        <f t="shared" si="5"/>
        <v>0</v>
      </c>
      <c r="R18" s="126">
        <f t="shared" si="6"/>
        <v>0</v>
      </c>
      <c r="S18" s="175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IF($T18="",0,'General Inputs'!K$22)</f>
        <v>0</v>
      </c>
      <c r="AA18" s="149">
        <f>IF($T18="",0,'General Inputs'!L$22)</f>
        <v>0</v>
      </c>
      <c r="AB18" s="149">
        <f>IF($T18="",0,'General Inputs'!M$22)</f>
        <v>0</v>
      </c>
      <c r="AC18" s="149">
        <f>IF($T18="",0,'General Inputs'!N$22)</f>
        <v>0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72" t="s">
        <v>269</v>
      </c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>COMPLIANT</v>
      </c>
      <c r="M19" s="37"/>
      <c r="N19" s="126">
        <f t="shared" si="7"/>
        <v>0</v>
      </c>
      <c r="O19" s="126">
        <f t="shared" si="3"/>
        <v>0</v>
      </c>
      <c r="P19" s="126">
        <f t="shared" si="4"/>
        <v>0</v>
      </c>
      <c r="Q19" s="126">
        <f t="shared" si="5"/>
        <v>0</v>
      </c>
      <c r="R19" s="126">
        <f t="shared" si="6"/>
        <v>0</v>
      </c>
      <c r="S19" s="175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IF($T19="",0,'General Inputs'!K$22)</f>
        <v>0</v>
      </c>
      <c r="AA19" s="149">
        <f>IF($T19="",0,'General Inputs'!L$22)</f>
        <v>0</v>
      </c>
      <c r="AB19" s="149">
        <f>IF($T19="",0,'General Inputs'!M$22)</f>
        <v>0</v>
      </c>
      <c r="AC19" s="149">
        <f>IF($T19="",0,'General Inputs'!N$22)</f>
        <v>0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420</v>
      </c>
      <c r="D20" s="124"/>
      <c r="E20" s="54" t="s">
        <v>33</v>
      </c>
      <c r="F20" s="54"/>
      <c r="G20" s="61"/>
      <c r="H20" s="62">
        <f t="shared" si="0"/>
        <v>358.16</v>
      </c>
      <c r="I20" s="125"/>
      <c r="J20" s="62">
        <f t="shared" si="1"/>
        <v>358.16</v>
      </c>
      <c r="K20" s="125"/>
      <c r="L20" s="125" t="str">
        <f t="shared" si="2"/>
        <v>COMPLIANT</v>
      </c>
      <c r="M20" s="37"/>
      <c r="N20" s="126">
        <f t="shared" si="7"/>
        <v>358.16</v>
      </c>
      <c r="O20" s="126">
        <f t="shared" si="3"/>
        <v>373.14</v>
      </c>
      <c r="P20" s="126">
        <f t="shared" si="4"/>
        <v>386.76</v>
      </c>
      <c r="Q20" s="126">
        <f t="shared" si="5"/>
        <v>400.65</v>
      </c>
      <c r="R20" s="126">
        <f t="shared" si="6"/>
        <v>415.61</v>
      </c>
      <c r="S20" s="175"/>
      <c r="T20" s="127">
        <v>358.16</v>
      </c>
      <c r="U20" s="128">
        <f>ROUND(ROUND(T20,2)*(1+'General Inputs'!K$20)*(1-Z20)+'General Inputs'!K$27,2)</f>
        <v>373.14</v>
      </c>
      <c r="V20" s="128">
        <f>ROUND(ROUND(U20,2)*(1+'General Inputs'!L$20)*(1-AA20)+'General Inputs'!L$27,2)</f>
        <v>386.76</v>
      </c>
      <c r="W20" s="128">
        <f>ROUND(ROUND(V20,2)*(1+'General Inputs'!M$20)*(1-AB20)+'General Inputs'!M$27,2)</f>
        <v>400.65</v>
      </c>
      <c r="X20" s="128">
        <f>ROUND(ROUND(W20,2)*(1+'General Inputs'!N$20)*(1-AC20)+'General Inputs'!N$27,2)</f>
        <v>415.61</v>
      </c>
      <c r="Y20" s="129"/>
      <c r="Z20" s="149">
        <f>IF($T20="",0,'General Inputs'!K$22)</f>
        <v>-1.4822065817673872E-2</v>
      </c>
      <c r="AA20" s="149">
        <f>IF($T20="",0,'General Inputs'!L$22)</f>
        <v>-9.6590379968726006E-3</v>
      </c>
      <c r="AB20" s="149">
        <f>IF($T20="",0,'General Inputs'!M$22)</f>
        <v>-9.0859773183396067E-3</v>
      </c>
      <c r="AC20" s="149">
        <f>IF($T20="",0,'General Inputs'!N$22)</f>
        <v>-1.0471731692104774E-2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421</v>
      </c>
      <c r="D21" s="124"/>
      <c r="E21" s="54" t="s">
        <v>33</v>
      </c>
      <c r="F21" s="54"/>
      <c r="G21" s="61"/>
      <c r="H21" s="62">
        <f t="shared" si="0"/>
        <v>538.52</v>
      </c>
      <c r="I21" s="125"/>
      <c r="J21" s="62">
        <f t="shared" si="1"/>
        <v>538.52</v>
      </c>
      <c r="K21" s="125"/>
      <c r="L21" s="125" t="str">
        <f t="shared" si="2"/>
        <v>COMPLIANT</v>
      </c>
      <c r="M21" s="37"/>
      <c r="N21" s="126">
        <f t="shared" si="7"/>
        <v>538.52</v>
      </c>
      <c r="O21" s="126">
        <f t="shared" si="3"/>
        <v>561.04</v>
      </c>
      <c r="P21" s="126">
        <f t="shared" si="4"/>
        <v>581.53</v>
      </c>
      <c r="Q21" s="126">
        <f t="shared" si="5"/>
        <v>602.41999999999996</v>
      </c>
      <c r="R21" s="126">
        <f t="shared" si="6"/>
        <v>624.91999999999996</v>
      </c>
      <c r="S21" s="175"/>
      <c r="T21" s="127">
        <v>538.52</v>
      </c>
      <c r="U21" s="128">
        <f>ROUND(ROUND(T21,2)*(1+'General Inputs'!K$20)*(1-Z21)+'General Inputs'!K$27,2)</f>
        <v>561.04</v>
      </c>
      <c r="V21" s="128">
        <f>ROUND(ROUND(U21,2)*(1+'General Inputs'!L$20)*(1-AA21)+'General Inputs'!L$27,2)</f>
        <v>581.53</v>
      </c>
      <c r="W21" s="128">
        <f>ROUND(ROUND(V21,2)*(1+'General Inputs'!M$20)*(1-AB21)+'General Inputs'!M$27,2)</f>
        <v>602.41999999999996</v>
      </c>
      <c r="X21" s="128">
        <f>ROUND(ROUND(W21,2)*(1+'General Inputs'!N$20)*(1-AC21)+'General Inputs'!N$27,2)</f>
        <v>624.91999999999996</v>
      </c>
      <c r="Y21" s="129"/>
      <c r="Z21" s="149">
        <f>IF($T21="",0,'General Inputs'!K$22)</f>
        <v>-1.4822065817673872E-2</v>
      </c>
      <c r="AA21" s="149">
        <f>IF($T21="",0,'General Inputs'!L$22)</f>
        <v>-9.6590379968726006E-3</v>
      </c>
      <c r="AB21" s="149">
        <f>IF($T21="",0,'General Inputs'!M$22)</f>
        <v>-9.0859773183396067E-3</v>
      </c>
      <c r="AC21" s="149">
        <f>IF($T21="",0,'General Inputs'!N$22)</f>
        <v>-1.0471731692104774E-2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326</v>
      </c>
      <c r="D22" s="124"/>
      <c r="E22" s="54" t="s">
        <v>33</v>
      </c>
      <c r="F22" s="54"/>
      <c r="G22" s="61"/>
      <c r="H22" s="62">
        <f t="shared" si="0"/>
        <v>597.35</v>
      </c>
      <c r="I22" s="125"/>
      <c r="J22" s="62">
        <f t="shared" si="1"/>
        <v>597.35</v>
      </c>
      <c r="K22" s="125"/>
      <c r="L22" s="125" t="str">
        <f t="shared" si="2"/>
        <v>COMPLIANT</v>
      </c>
      <c r="M22" s="37"/>
      <c r="N22" s="126">
        <f t="shared" si="7"/>
        <v>597.35</v>
      </c>
      <c r="O22" s="126">
        <f t="shared" si="3"/>
        <v>622.33000000000004</v>
      </c>
      <c r="P22" s="126">
        <f t="shared" si="4"/>
        <v>645.04999999999995</v>
      </c>
      <c r="Q22" s="126">
        <f t="shared" si="5"/>
        <v>668.22</v>
      </c>
      <c r="R22" s="126">
        <f t="shared" si="6"/>
        <v>693.18</v>
      </c>
      <c r="S22" s="175"/>
      <c r="T22" s="127">
        <v>597.35</v>
      </c>
      <c r="U22" s="128">
        <f>ROUND(ROUND(T22,2)*(1+'General Inputs'!K$20)*(1-Z22)+'General Inputs'!K$27,2)</f>
        <v>622.33000000000004</v>
      </c>
      <c r="V22" s="128">
        <f>ROUND(ROUND(U22,2)*(1+'General Inputs'!L$20)*(1-AA22)+'General Inputs'!L$27,2)</f>
        <v>645.04999999999995</v>
      </c>
      <c r="W22" s="128">
        <f>ROUND(ROUND(V22,2)*(1+'General Inputs'!M$20)*(1-AB22)+'General Inputs'!M$27,2)</f>
        <v>668.22</v>
      </c>
      <c r="X22" s="128">
        <f>ROUND(ROUND(W22,2)*(1+'General Inputs'!N$20)*(1-AC22)+'General Inputs'!N$27,2)</f>
        <v>693.18</v>
      </c>
      <c r="Y22" s="129"/>
      <c r="Z22" s="149">
        <f>IF($T22="",0,'General Inputs'!K$22)</f>
        <v>-1.4822065817673872E-2</v>
      </c>
      <c r="AA22" s="149">
        <f>IF($T22="",0,'General Inputs'!L$22)</f>
        <v>-9.6590379968726006E-3</v>
      </c>
      <c r="AB22" s="149">
        <f>IF($T22="",0,'General Inputs'!M$22)</f>
        <v>-9.0859773183396067E-3</v>
      </c>
      <c r="AC22" s="149">
        <f>IF($T22="",0,'General Inputs'!N$22)</f>
        <v>-1.0471731692104774E-2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422</v>
      </c>
      <c r="D23" s="124"/>
      <c r="E23" s="54" t="s">
        <v>33</v>
      </c>
      <c r="F23" s="54"/>
      <c r="G23" s="61"/>
      <c r="H23" s="62">
        <f t="shared" si="0"/>
        <v>1064.3399999999999</v>
      </c>
      <c r="I23" s="125"/>
      <c r="J23" s="62">
        <f t="shared" si="1"/>
        <v>1064.3399999999999</v>
      </c>
      <c r="K23" s="125"/>
      <c r="L23" s="125" t="str">
        <f t="shared" si="2"/>
        <v>COMPLIANT</v>
      </c>
      <c r="M23" s="37"/>
      <c r="N23" s="126">
        <f t="shared" si="7"/>
        <v>1064.3399999999999</v>
      </c>
      <c r="O23" s="126">
        <f t="shared" si="3"/>
        <v>1108.8399999999999</v>
      </c>
      <c r="P23" s="126">
        <f t="shared" si="4"/>
        <v>1149.33</v>
      </c>
      <c r="Q23" s="126">
        <f t="shared" si="5"/>
        <v>1190.6199999999999</v>
      </c>
      <c r="R23" s="126">
        <f t="shared" si="6"/>
        <v>1235.0899999999999</v>
      </c>
      <c r="S23" s="175"/>
      <c r="T23" s="127">
        <v>1064.3399999999999</v>
      </c>
      <c r="U23" s="128">
        <f>ROUND(ROUND(T23,2)*(1+'General Inputs'!K$20)*(1-Z23)+'General Inputs'!K$27,2)</f>
        <v>1108.8399999999999</v>
      </c>
      <c r="V23" s="128">
        <f>ROUND(ROUND(U23,2)*(1+'General Inputs'!L$20)*(1-AA23)+'General Inputs'!L$27,2)</f>
        <v>1149.33</v>
      </c>
      <c r="W23" s="128">
        <f>ROUND(ROUND(V23,2)*(1+'General Inputs'!M$20)*(1-AB23)+'General Inputs'!M$27,2)</f>
        <v>1190.6199999999999</v>
      </c>
      <c r="X23" s="128">
        <f>ROUND(ROUND(W23,2)*(1+'General Inputs'!N$20)*(1-AC23)+'General Inputs'!N$27,2)</f>
        <v>1235.0899999999999</v>
      </c>
      <c r="Y23" s="129"/>
      <c r="Z23" s="149">
        <f>IF($T23="",0,'General Inputs'!K$22)</f>
        <v>-1.4822065817673872E-2</v>
      </c>
      <c r="AA23" s="149">
        <f>IF($T23="",0,'General Inputs'!L$22)</f>
        <v>-9.6590379968726006E-3</v>
      </c>
      <c r="AB23" s="149">
        <f>IF($T23="",0,'General Inputs'!M$22)</f>
        <v>-9.0859773183396067E-3</v>
      </c>
      <c r="AC23" s="149">
        <f>IF($T23="",0,'General Inputs'!N$22)</f>
        <v>-1.0471731692104774E-2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423</v>
      </c>
      <c r="D24" s="124"/>
      <c r="E24" s="54" t="s">
        <v>33</v>
      </c>
      <c r="F24" s="54"/>
      <c r="G24" s="61"/>
      <c r="H24" s="62">
        <f t="shared" si="0"/>
        <v>99.11</v>
      </c>
      <c r="I24" s="125"/>
      <c r="J24" s="62">
        <f t="shared" si="1"/>
        <v>99.11</v>
      </c>
      <c r="K24" s="125"/>
      <c r="L24" s="125" t="str">
        <f t="shared" si="2"/>
        <v>COMPLIANT</v>
      </c>
      <c r="M24" s="37"/>
      <c r="N24" s="126">
        <f t="shared" si="7"/>
        <v>99.11</v>
      </c>
      <c r="O24" s="126">
        <f t="shared" si="3"/>
        <v>103.25</v>
      </c>
      <c r="P24" s="126">
        <f t="shared" si="4"/>
        <v>107.02</v>
      </c>
      <c r="Q24" s="126">
        <f t="shared" si="5"/>
        <v>110.86</v>
      </c>
      <c r="R24" s="126">
        <f t="shared" si="6"/>
        <v>115</v>
      </c>
      <c r="S24" s="175"/>
      <c r="T24" s="127">
        <v>99.11</v>
      </c>
      <c r="U24" s="128">
        <f>ROUND(ROUND(T24,2)*(1+'General Inputs'!K$20)*(1-Z24)+'General Inputs'!K$27,2)</f>
        <v>103.25</v>
      </c>
      <c r="V24" s="128">
        <f>ROUND(ROUND(U24,2)*(1+'General Inputs'!L$20)*(1-AA24)+'General Inputs'!L$27,2)</f>
        <v>107.02</v>
      </c>
      <c r="W24" s="128">
        <f>ROUND(ROUND(V24,2)*(1+'General Inputs'!M$20)*(1-AB24)+'General Inputs'!M$27,2)</f>
        <v>110.86</v>
      </c>
      <c r="X24" s="128">
        <f>ROUND(ROUND(W24,2)*(1+'General Inputs'!N$20)*(1-AC24)+'General Inputs'!N$27,2)</f>
        <v>115</v>
      </c>
      <c r="Y24" s="129"/>
      <c r="Z24" s="149">
        <f>IF($T24="",0,'General Inputs'!K$22)</f>
        <v>-1.4822065817673872E-2</v>
      </c>
      <c r="AA24" s="149">
        <f>IF($T24="",0,'General Inputs'!L$22)</f>
        <v>-9.6590379968726006E-3</v>
      </c>
      <c r="AB24" s="149">
        <f>IF($T24="",0,'General Inputs'!M$22)</f>
        <v>-9.0859773183396067E-3</v>
      </c>
      <c r="AC24" s="149">
        <f>IF($T24="",0,'General Inputs'!N$22)</f>
        <v>-1.0471731692104774E-2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ref="N25:N26" si="8">T25</f>
        <v>0</v>
      </c>
      <c r="O25" s="126">
        <f t="shared" ref="O25:O26" si="9">U25</f>
        <v>0</v>
      </c>
      <c r="P25" s="126">
        <f t="shared" ref="P25:P26" si="10">V25</f>
        <v>0</v>
      </c>
      <c r="Q25" s="126">
        <f t="shared" ref="Q25:Q26" si="11">W25</f>
        <v>0</v>
      </c>
      <c r="R25" s="126">
        <f t="shared" ref="R25:R26" si="12">X25</f>
        <v>0</v>
      </c>
      <c r="S25" s="175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IF($T25="",0,'General Inputs'!K$22)</f>
        <v>0</v>
      </c>
      <c r="AA25" s="149">
        <f>IF($T25="",0,'General Inputs'!L$22)</f>
        <v>0</v>
      </c>
      <c r="AB25" s="149">
        <f>IF($T25="",0,'General Inputs'!M$22)</f>
        <v>0</v>
      </c>
      <c r="AC25" s="149">
        <f>IF($T25="",0,'General Inputs'!N$22)</f>
        <v>0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72" t="s">
        <v>270</v>
      </c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>COMPLIANT</v>
      </c>
      <c r="M26" s="37"/>
      <c r="N26" s="126">
        <f t="shared" si="8"/>
        <v>0</v>
      </c>
      <c r="O26" s="126">
        <f t="shared" si="9"/>
        <v>0</v>
      </c>
      <c r="P26" s="126">
        <f t="shared" si="10"/>
        <v>0</v>
      </c>
      <c r="Q26" s="126">
        <f t="shared" si="11"/>
        <v>0</v>
      </c>
      <c r="R26" s="126">
        <f t="shared" si="12"/>
        <v>0</v>
      </c>
      <c r="S26" s="175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IF($T26="",0,'General Inputs'!K$22)</f>
        <v>0</v>
      </c>
      <c r="AA26" s="149">
        <f>IF($T26="",0,'General Inputs'!L$22)</f>
        <v>0</v>
      </c>
      <c r="AB26" s="149">
        <f>IF($T26="",0,'General Inputs'!M$22)</f>
        <v>0</v>
      </c>
      <c r="AC26" s="149">
        <f>IF($T26="",0,'General Inputs'!N$22)</f>
        <v>0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327</v>
      </c>
      <c r="D27" s="124"/>
      <c r="E27" s="54" t="s">
        <v>33</v>
      </c>
      <c r="F27" s="54"/>
      <c r="G27" s="61"/>
      <c r="H27" s="62">
        <f t="shared" si="0"/>
        <v>185.82</v>
      </c>
      <c r="I27" s="125"/>
      <c r="J27" s="62">
        <f t="shared" si="1"/>
        <v>185.82</v>
      </c>
      <c r="K27" s="125"/>
      <c r="L27" s="125" t="str">
        <f t="shared" si="2"/>
        <v>COMPLIANT</v>
      </c>
      <c r="M27" s="37"/>
      <c r="N27" s="126">
        <f t="shared" si="7"/>
        <v>185.82</v>
      </c>
      <c r="O27" s="126">
        <f t="shared" si="3"/>
        <v>193.59</v>
      </c>
      <c r="P27" s="126">
        <f t="shared" si="4"/>
        <v>200.66</v>
      </c>
      <c r="Q27" s="126">
        <f t="shared" si="5"/>
        <v>207.87</v>
      </c>
      <c r="R27" s="126">
        <f t="shared" si="6"/>
        <v>215.63</v>
      </c>
      <c r="S27" s="175"/>
      <c r="T27" s="127">
        <v>185.82</v>
      </c>
      <c r="U27" s="128">
        <f>ROUND(ROUND(T27,2)*(1+'General Inputs'!K$20)*(1-Z27)+'General Inputs'!K$27,2)</f>
        <v>193.59</v>
      </c>
      <c r="V27" s="128">
        <f>ROUND(ROUND(U27,2)*(1+'General Inputs'!L$20)*(1-AA27)+'General Inputs'!L$27,2)</f>
        <v>200.66</v>
      </c>
      <c r="W27" s="128">
        <f>ROUND(ROUND(V27,2)*(1+'General Inputs'!M$20)*(1-AB27)+'General Inputs'!M$27,2)</f>
        <v>207.87</v>
      </c>
      <c r="X27" s="128">
        <f>ROUND(ROUND(W27,2)*(1+'General Inputs'!N$20)*(1-AC27)+'General Inputs'!N$27,2)</f>
        <v>215.63</v>
      </c>
      <c r="Y27" s="129"/>
      <c r="Z27" s="149">
        <f>IF($T27="",0,'General Inputs'!K$22)</f>
        <v>-1.4822065817673872E-2</v>
      </c>
      <c r="AA27" s="149">
        <f>IF($T27="",0,'General Inputs'!L$22)</f>
        <v>-9.6590379968726006E-3</v>
      </c>
      <c r="AB27" s="149">
        <f>IF($T27="",0,'General Inputs'!M$22)</f>
        <v>-9.0859773183396067E-3</v>
      </c>
      <c r="AC27" s="149">
        <f>IF($T27="",0,'General Inputs'!N$22)</f>
        <v>-1.0471731692104774E-2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328</v>
      </c>
      <c r="D28" s="124"/>
      <c r="E28" s="54" t="s">
        <v>33</v>
      </c>
      <c r="F28" s="54"/>
      <c r="G28" s="61"/>
      <c r="H28" s="62">
        <f t="shared" si="0"/>
        <v>835.47</v>
      </c>
      <c r="I28" s="125"/>
      <c r="J28" s="62">
        <f t="shared" si="1"/>
        <v>835.47</v>
      </c>
      <c r="K28" s="125"/>
      <c r="L28" s="125" t="str">
        <f t="shared" si="2"/>
        <v>COMPLIANT</v>
      </c>
      <c r="M28" s="37"/>
      <c r="N28" s="126">
        <f t="shared" si="7"/>
        <v>835.47</v>
      </c>
      <c r="O28" s="126">
        <f t="shared" si="3"/>
        <v>870.4</v>
      </c>
      <c r="P28" s="126">
        <f t="shared" si="4"/>
        <v>902.18</v>
      </c>
      <c r="Q28" s="126">
        <f t="shared" si="5"/>
        <v>934.59</v>
      </c>
      <c r="R28" s="126">
        <f t="shared" si="6"/>
        <v>969.49</v>
      </c>
      <c r="S28" s="175"/>
      <c r="T28" s="127">
        <v>835.47</v>
      </c>
      <c r="U28" s="128">
        <f>ROUND(ROUND(T28,2)*(1+'General Inputs'!K$20)*(1-Z28)+'General Inputs'!K$27,2)</f>
        <v>870.4</v>
      </c>
      <c r="V28" s="128">
        <f>ROUND(ROUND(U28,2)*(1+'General Inputs'!L$20)*(1-AA28)+'General Inputs'!L$27,2)</f>
        <v>902.18</v>
      </c>
      <c r="W28" s="128">
        <f>ROUND(ROUND(V28,2)*(1+'General Inputs'!M$20)*(1-AB28)+'General Inputs'!M$27,2)</f>
        <v>934.59</v>
      </c>
      <c r="X28" s="128">
        <f>ROUND(ROUND(W28,2)*(1+'General Inputs'!N$20)*(1-AC28)+'General Inputs'!N$27,2)</f>
        <v>969.49</v>
      </c>
      <c r="Y28" s="129"/>
      <c r="Z28" s="149">
        <f>IF($T28="",0,'General Inputs'!K$22)</f>
        <v>-1.4822065817673872E-2</v>
      </c>
      <c r="AA28" s="149">
        <f>IF($T28="",0,'General Inputs'!L$22)</f>
        <v>-9.6590379968726006E-3</v>
      </c>
      <c r="AB28" s="149">
        <f>IF($T28="",0,'General Inputs'!M$22)</f>
        <v>-9.0859773183396067E-3</v>
      </c>
      <c r="AC28" s="149">
        <f>IF($T28="",0,'General Inputs'!N$22)</f>
        <v>-1.0471731692104774E-2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329</v>
      </c>
      <c r="D29" s="124"/>
      <c r="E29" s="54" t="s">
        <v>33</v>
      </c>
      <c r="F29" s="54"/>
      <c r="G29" s="61"/>
      <c r="H29" s="62">
        <f t="shared" si="0"/>
        <v>424.02</v>
      </c>
      <c r="I29" s="125"/>
      <c r="J29" s="62">
        <f t="shared" si="1"/>
        <v>424.02</v>
      </c>
      <c r="K29" s="125"/>
      <c r="L29" s="125" t="str">
        <f t="shared" si="2"/>
        <v>COMPLIANT</v>
      </c>
      <c r="M29" s="37"/>
      <c r="N29" s="126">
        <f t="shared" si="7"/>
        <v>424.02</v>
      </c>
      <c r="O29" s="126">
        <f t="shared" si="3"/>
        <v>441.75</v>
      </c>
      <c r="P29" s="126">
        <f t="shared" si="4"/>
        <v>457.88</v>
      </c>
      <c r="Q29" s="126">
        <f t="shared" si="5"/>
        <v>474.33</v>
      </c>
      <c r="R29" s="126">
        <f t="shared" si="6"/>
        <v>492.05</v>
      </c>
      <c r="S29" s="175"/>
      <c r="T29" s="127">
        <v>424.02</v>
      </c>
      <c r="U29" s="128">
        <f>ROUND(ROUND(T29,2)*(1+'General Inputs'!K$20)*(1-Z29)+'General Inputs'!K$27,2)</f>
        <v>441.75</v>
      </c>
      <c r="V29" s="128">
        <f>ROUND(ROUND(U29,2)*(1+'General Inputs'!L$20)*(1-AA29)+'General Inputs'!L$27,2)</f>
        <v>457.88</v>
      </c>
      <c r="W29" s="128">
        <f>ROUND(ROUND(V29,2)*(1+'General Inputs'!M$20)*(1-AB29)+'General Inputs'!M$27,2)</f>
        <v>474.33</v>
      </c>
      <c r="X29" s="128">
        <f>ROUND(ROUND(W29,2)*(1+'General Inputs'!N$20)*(1-AC29)+'General Inputs'!N$27,2)</f>
        <v>492.05</v>
      </c>
      <c r="Y29" s="129"/>
      <c r="Z29" s="149">
        <f>IF($T29="",0,'General Inputs'!K$22)</f>
        <v>-1.4822065817673872E-2</v>
      </c>
      <c r="AA29" s="149">
        <f>IF($T29="",0,'General Inputs'!L$22)</f>
        <v>-9.6590379968726006E-3</v>
      </c>
      <c r="AB29" s="149">
        <f>IF($T29="",0,'General Inputs'!M$22)</f>
        <v>-9.0859773183396067E-3</v>
      </c>
      <c r="AC29" s="149">
        <f>IF($T29="",0,'General Inputs'!N$22)</f>
        <v>-1.0471731692104774E-2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178"/>
      <c r="C30" s="124" t="s">
        <v>330</v>
      </c>
      <c r="D30" s="124"/>
      <c r="E30" s="54" t="s">
        <v>33</v>
      </c>
      <c r="F30" s="54"/>
      <c r="G30" s="61"/>
      <c r="H30" s="62">
        <f t="shared" si="0"/>
        <v>172.9</v>
      </c>
      <c r="I30" s="125"/>
      <c r="J30" s="62">
        <f t="shared" si="1"/>
        <v>172.9</v>
      </c>
      <c r="K30" s="125"/>
      <c r="L30" s="125" t="str">
        <f t="shared" si="2"/>
        <v>COMPLIANT</v>
      </c>
      <c r="M30" s="37"/>
      <c r="N30" s="126">
        <f t="shared" si="7"/>
        <v>172.9</v>
      </c>
      <c r="O30" s="126">
        <f t="shared" si="3"/>
        <v>180.13</v>
      </c>
      <c r="P30" s="126">
        <f t="shared" si="4"/>
        <v>186.71</v>
      </c>
      <c r="Q30" s="126">
        <f t="shared" si="5"/>
        <v>193.42</v>
      </c>
      <c r="R30" s="126">
        <f t="shared" si="6"/>
        <v>200.64</v>
      </c>
      <c r="S30" s="175"/>
      <c r="T30" s="127">
        <v>172.9</v>
      </c>
      <c r="U30" s="128">
        <f>ROUND(ROUND(T30,2)*(1+'General Inputs'!K$20)*(1-Z30)+'General Inputs'!K$27,2)</f>
        <v>180.13</v>
      </c>
      <c r="V30" s="128">
        <f>ROUND(ROUND(U30,2)*(1+'General Inputs'!L$20)*(1-AA30)+'General Inputs'!L$27,2)</f>
        <v>186.71</v>
      </c>
      <c r="W30" s="128">
        <f>ROUND(ROUND(V30,2)*(1+'General Inputs'!M$20)*(1-AB30)+'General Inputs'!M$27,2)</f>
        <v>193.42</v>
      </c>
      <c r="X30" s="128">
        <f>ROUND(ROUND(W30,2)*(1+'General Inputs'!N$20)*(1-AC30)+'General Inputs'!N$27,2)</f>
        <v>200.64</v>
      </c>
      <c r="Y30" s="129"/>
      <c r="Z30" s="149">
        <f>IF($T30="",0,'General Inputs'!K$22)</f>
        <v>-1.4822065817673872E-2</v>
      </c>
      <c r="AA30" s="149">
        <f>IF($T30="",0,'General Inputs'!L$22)</f>
        <v>-9.6590379968726006E-3</v>
      </c>
      <c r="AB30" s="149">
        <f>IF($T30="",0,'General Inputs'!M$22)</f>
        <v>-9.0859773183396067E-3</v>
      </c>
      <c r="AC30" s="149">
        <f>IF($T30="",0,'General Inputs'!N$22)</f>
        <v>-1.0471731692104774E-2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72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ref="N31:N32" si="13">T31</f>
        <v>0</v>
      </c>
      <c r="O31" s="126">
        <f t="shared" ref="O31:O32" si="14">U31</f>
        <v>0</v>
      </c>
      <c r="P31" s="126">
        <f t="shared" ref="P31:P32" si="15">V31</f>
        <v>0</v>
      </c>
      <c r="Q31" s="126">
        <f t="shared" ref="Q31:Q32" si="16">W31</f>
        <v>0</v>
      </c>
      <c r="R31" s="126">
        <f t="shared" ref="R31:R32" si="17">X31</f>
        <v>0</v>
      </c>
      <c r="S31" s="175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IF($T31="",0,'General Inputs'!K$22)</f>
        <v>0</v>
      </c>
      <c r="AA31" s="149">
        <f>IF($T31="",0,'General Inputs'!L$22)</f>
        <v>0</v>
      </c>
      <c r="AB31" s="149">
        <f>IF($T31="",0,'General Inputs'!M$22)</f>
        <v>0</v>
      </c>
      <c r="AC31" s="149">
        <f>IF($T31="",0,'General Inputs'!N$22)</f>
        <v>0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72" t="s">
        <v>271</v>
      </c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>COMPLIANT</v>
      </c>
      <c r="M32" s="37"/>
      <c r="N32" s="126">
        <f t="shared" si="13"/>
        <v>0</v>
      </c>
      <c r="O32" s="126">
        <f t="shared" si="14"/>
        <v>0</v>
      </c>
      <c r="P32" s="126">
        <f t="shared" si="15"/>
        <v>0</v>
      </c>
      <c r="Q32" s="126">
        <f t="shared" si="16"/>
        <v>0</v>
      </c>
      <c r="R32" s="126">
        <f t="shared" si="17"/>
        <v>0</v>
      </c>
      <c r="S32" s="175"/>
      <c r="T32" s="127"/>
      <c r="U32" s="128">
        <f>ROUND(ROUND(T32,2)*(1+'General Inputs'!K$20)*(1-Z32)+'General Inputs'!K$27,2)</f>
        <v>0</v>
      </c>
      <c r="V32" s="128">
        <f>ROUND(ROUND(U32,2)*(1+'General Inputs'!L$20)*(1-AA32)+'General Inputs'!L$27,2)</f>
        <v>0</v>
      </c>
      <c r="W32" s="128">
        <f>ROUND(ROUND(V32,2)*(1+'General Inputs'!M$20)*(1-AB32)+'General Inputs'!M$27,2)</f>
        <v>0</v>
      </c>
      <c r="X32" s="128">
        <f>ROUND(ROUND(W32,2)*(1+'General Inputs'!N$20)*(1-AC32)+'General Inputs'!N$27,2)</f>
        <v>0</v>
      </c>
      <c r="Y32" s="129"/>
      <c r="Z32" s="149">
        <f>IF($T32="",0,'General Inputs'!K$22)</f>
        <v>0</v>
      </c>
      <c r="AA32" s="149">
        <f>IF($T32="",0,'General Inputs'!L$22)</f>
        <v>0</v>
      </c>
      <c r="AB32" s="149">
        <f>IF($T32="",0,'General Inputs'!M$22)</f>
        <v>0</v>
      </c>
      <c r="AC32" s="149">
        <f>IF($T32="",0,'General Inputs'!N$22)</f>
        <v>0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272</v>
      </c>
      <c r="D33" s="124"/>
      <c r="E33" s="54" t="s">
        <v>33</v>
      </c>
      <c r="F33" s="54"/>
      <c r="G33" s="61"/>
      <c r="H33" s="62">
        <f t="shared" si="0"/>
        <v>153.30000000000001</v>
      </c>
      <c r="I33" s="125"/>
      <c r="J33" s="62">
        <f t="shared" si="1"/>
        <v>153.30000000000001</v>
      </c>
      <c r="K33" s="125"/>
      <c r="L33" s="125" t="str">
        <f t="shared" si="2"/>
        <v>COMPLIANT</v>
      </c>
      <c r="M33" s="37"/>
      <c r="N33" s="126">
        <f t="shared" si="7"/>
        <v>153.30000000000001</v>
      </c>
      <c r="O33" s="126">
        <f t="shared" si="3"/>
        <v>159.71</v>
      </c>
      <c r="P33" s="126">
        <f t="shared" si="4"/>
        <v>165.54</v>
      </c>
      <c r="Q33" s="126">
        <f t="shared" si="5"/>
        <v>171.49</v>
      </c>
      <c r="R33" s="126">
        <f t="shared" si="6"/>
        <v>177.89</v>
      </c>
      <c r="S33" s="175"/>
      <c r="T33" s="127">
        <v>153.30000000000001</v>
      </c>
      <c r="U33" s="128">
        <f>ROUND(ROUND(T33,2)*(1+'General Inputs'!K$20)*(1-Z33)+'General Inputs'!K$27,2)</f>
        <v>159.71</v>
      </c>
      <c r="V33" s="128">
        <f>ROUND(ROUND(U33,2)*(1+'General Inputs'!L$20)*(1-AA33)+'General Inputs'!L$27,2)</f>
        <v>165.54</v>
      </c>
      <c r="W33" s="128">
        <f>ROUND(ROUND(V33,2)*(1+'General Inputs'!M$20)*(1-AB33)+'General Inputs'!M$27,2)</f>
        <v>171.49</v>
      </c>
      <c r="X33" s="128">
        <f>ROUND(ROUND(W33,2)*(1+'General Inputs'!N$20)*(1-AC33)+'General Inputs'!N$27,2)</f>
        <v>177.89</v>
      </c>
      <c r="Y33" s="129"/>
      <c r="Z33" s="149">
        <f>IF($T33="",0,'General Inputs'!K$22)</f>
        <v>-1.4822065817673872E-2</v>
      </c>
      <c r="AA33" s="149">
        <f>IF($T33="",0,'General Inputs'!L$22)</f>
        <v>-9.6590379968726006E-3</v>
      </c>
      <c r="AB33" s="149">
        <f>IF($T33="",0,'General Inputs'!M$22)</f>
        <v>-9.0859773183396067E-3</v>
      </c>
      <c r="AC33" s="149">
        <f>IF($T33="",0,'General Inputs'!N$22)</f>
        <v>-1.0471731692104774E-2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273</v>
      </c>
      <c r="D34" s="124"/>
      <c r="E34" s="54" t="s">
        <v>33</v>
      </c>
      <c r="F34" s="54"/>
      <c r="G34" s="61"/>
      <c r="H34" s="62">
        <f t="shared" si="0"/>
        <v>276.02</v>
      </c>
      <c r="I34" s="125"/>
      <c r="J34" s="62">
        <f t="shared" si="1"/>
        <v>276.02</v>
      </c>
      <c r="K34" s="125"/>
      <c r="L34" s="125" t="str">
        <f t="shared" si="2"/>
        <v>COMPLIANT</v>
      </c>
      <c r="M34" s="37"/>
      <c r="N34" s="126">
        <f t="shared" si="7"/>
        <v>276.02</v>
      </c>
      <c r="O34" s="126">
        <f t="shared" si="3"/>
        <v>287.56</v>
      </c>
      <c r="P34" s="126">
        <f t="shared" si="4"/>
        <v>298.06</v>
      </c>
      <c r="Q34" s="126">
        <f t="shared" si="5"/>
        <v>308.77</v>
      </c>
      <c r="R34" s="126">
        <f t="shared" si="6"/>
        <v>320.3</v>
      </c>
      <c r="S34" s="175"/>
      <c r="T34" s="127">
        <v>276.02</v>
      </c>
      <c r="U34" s="128">
        <f>ROUND(ROUND(T34,2)*(1+'General Inputs'!K$20)*(1-Z34)+'General Inputs'!K$27,2)</f>
        <v>287.56</v>
      </c>
      <c r="V34" s="128">
        <f>ROUND(ROUND(U34,2)*(1+'General Inputs'!L$20)*(1-AA34)+'General Inputs'!L$27,2)</f>
        <v>298.06</v>
      </c>
      <c r="W34" s="128">
        <f>ROUND(ROUND(V34,2)*(1+'General Inputs'!M$20)*(1-AB34)+'General Inputs'!M$27,2)</f>
        <v>308.77</v>
      </c>
      <c r="X34" s="128">
        <f>ROUND(ROUND(W34,2)*(1+'General Inputs'!N$20)*(1-AC34)+'General Inputs'!N$27,2)</f>
        <v>320.3</v>
      </c>
      <c r="Y34" s="129"/>
      <c r="Z34" s="149">
        <f>IF($T34="",0,'General Inputs'!K$22)</f>
        <v>-1.4822065817673872E-2</v>
      </c>
      <c r="AA34" s="149">
        <f>IF($T34="",0,'General Inputs'!L$22)</f>
        <v>-9.6590379968726006E-3</v>
      </c>
      <c r="AB34" s="149">
        <f>IF($T34="",0,'General Inputs'!M$22)</f>
        <v>-9.0859773183396067E-3</v>
      </c>
      <c r="AC34" s="149">
        <f>IF($T34="",0,'General Inputs'!N$22)</f>
        <v>-1.0471731692104774E-2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274</v>
      </c>
      <c r="D35" s="124"/>
      <c r="E35" s="54" t="s">
        <v>33</v>
      </c>
      <c r="F35" s="54"/>
      <c r="G35" s="61"/>
      <c r="H35" s="62">
        <f t="shared" si="0"/>
        <v>223.79</v>
      </c>
      <c r="I35" s="125"/>
      <c r="J35" s="62">
        <f t="shared" si="1"/>
        <v>223.79</v>
      </c>
      <c r="K35" s="125"/>
      <c r="L35" s="125" t="str">
        <f t="shared" si="2"/>
        <v>COMPLIANT</v>
      </c>
      <c r="M35" s="37"/>
      <c r="N35" s="126">
        <f t="shared" si="7"/>
        <v>223.79</v>
      </c>
      <c r="O35" s="126">
        <f t="shared" si="3"/>
        <v>233.15</v>
      </c>
      <c r="P35" s="126">
        <f t="shared" si="4"/>
        <v>241.66</v>
      </c>
      <c r="Q35" s="126">
        <f t="shared" si="5"/>
        <v>250.34</v>
      </c>
      <c r="R35" s="126">
        <f t="shared" si="6"/>
        <v>259.69</v>
      </c>
      <c r="S35" s="175"/>
      <c r="T35" s="127">
        <v>223.79</v>
      </c>
      <c r="U35" s="128">
        <f>ROUND(ROUND(T35,2)*(1+'General Inputs'!K$20)*(1-Z35)+'General Inputs'!K$27,2)</f>
        <v>233.15</v>
      </c>
      <c r="V35" s="128">
        <f>ROUND(ROUND(U35,2)*(1+'General Inputs'!L$20)*(1-AA35)+'General Inputs'!L$27,2)</f>
        <v>241.66</v>
      </c>
      <c r="W35" s="128">
        <f>ROUND(ROUND(V35,2)*(1+'General Inputs'!M$20)*(1-AB35)+'General Inputs'!M$27,2)</f>
        <v>250.34</v>
      </c>
      <c r="X35" s="128">
        <f>ROUND(ROUND(W35,2)*(1+'General Inputs'!N$20)*(1-AC35)+'General Inputs'!N$27,2)</f>
        <v>259.69</v>
      </c>
      <c r="Y35" s="129"/>
      <c r="Z35" s="149">
        <f>IF($T35="",0,'General Inputs'!K$22)</f>
        <v>-1.4822065817673872E-2</v>
      </c>
      <c r="AA35" s="149">
        <f>IF($T35="",0,'General Inputs'!L$22)</f>
        <v>-9.6590379968726006E-3</v>
      </c>
      <c r="AB35" s="149">
        <f>IF($T35="",0,'General Inputs'!M$22)</f>
        <v>-9.0859773183396067E-3</v>
      </c>
      <c r="AC35" s="149">
        <f>IF($T35="",0,'General Inputs'!N$22)</f>
        <v>-1.0471731692104774E-2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276</v>
      </c>
      <c r="D36" s="124"/>
      <c r="E36" s="54" t="s">
        <v>33</v>
      </c>
      <c r="F36" s="54"/>
      <c r="G36" s="61"/>
      <c r="H36" s="62">
        <f t="shared" si="0"/>
        <v>50.7</v>
      </c>
      <c r="I36" s="125"/>
      <c r="J36" s="62">
        <f t="shared" si="1"/>
        <v>50.7</v>
      </c>
      <c r="K36" s="125"/>
      <c r="L36" s="125" t="str">
        <f t="shared" si="2"/>
        <v>COMPLIANT</v>
      </c>
      <c r="M36" s="37"/>
      <c r="N36" s="126">
        <f t="shared" si="7"/>
        <v>50.7</v>
      </c>
      <c r="O36" s="126">
        <f t="shared" si="3"/>
        <v>52.82</v>
      </c>
      <c r="P36" s="126">
        <f t="shared" si="4"/>
        <v>54.75</v>
      </c>
      <c r="Q36" s="126">
        <f t="shared" si="5"/>
        <v>56.72</v>
      </c>
      <c r="R36" s="126">
        <f t="shared" si="6"/>
        <v>58.84</v>
      </c>
      <c r="S36" s="175"/>
      <c r="T36" s="127">
        <v>50.7</v>
      </c>
      <c r="U36" s="128">
        <f>ROUND(ROUND(T36,2)*(1+'General Inputs'!K$20)*(1-Z36)+'General Inputs'!K$27,2)</f>
        <v>52.82</v>
      </c>
      <c r="V36" s="128">
        <f>ROUND(ROUND(U36,2)*(1+'General Inputs'!L$20)*(1-AA36)+'General Inputs'!L$27,2)</f>
        <v>54.75</v>
      </c>
      <c r="W36" s="128">
        <f>ROUND(ROUND(V36,2)*(1+'General Inputs'!M$20)*(1-AB36)+'General Inputs'!M$27,2)</f>
        <v>56.72</v>
      </c>
      <c r="X36" s="128">
        <f>ROUND(ROUND(W36,2)*(1+'General Inputs'!N$20)*(1-AC36)+'General Inputs'!N$27,2)</f>
        <v>58.84</v>
      </c>
      <c r="Y36" s="129"/>
      <c r="Z36" s="149">
        <f>IF($T36="",0,'General Inputs'!K$22)</f>
        <v>-1.4822065817673872E-2</v>
      </c>
      <c r="AA36" s="149">
        <f>IF($T36="",0,'General Inputs'!L$22)</f>
        <v>-9.6590379968726006E-3</v>
      </c>
      <c r="AB36" s="149">
        <f>IF($T36="",0,'General Inputs'!M$22)</f>
        <v>-9.0859773183396067E-3</v>
      </c>
      <c r="AC36" s="149">
        <f>IF($T36="",0,'General Inputs'!N$22)</f>
        <v>-1.0471731692104774E-2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277</v>
      </c>
      <c r="D37" s="124"/>
      <c r="E37" s="54" t="s">
        <v>33</v>
      </c>
      <c r="F37" s="54"/>
      <c r="G37" s="61"/>
      <c r="H37" s="62">
        <f t="shared" si="0"/>
        <v>9.0500000000000007</v>
      </c>
      <c r="I37" s="125"/>
      <c r="J37" s="62">
        <f t="shared" si="1"/>
        <v>9.0500000000000007</v>
      </c>
      <c r="K37" s="125"/>
      <c r="L37" s="125" t="str">
        <f t="shared" si="2"/>
        <v>COMPLIANT</v>
      </c>
      <c r="M37" s="37"/>
      <c r="N37" s="126">
        <f t="shared" si="7"/>
        <v>9.0500000000000007</v>
      </c>
      <c r="O37" s="126">
        <f t="shared" si="3"/>
        <v>9.43</v>
      </c>
      <c r="P37" s="126">
        <f t="shared" si="4"/>
        <v>9.77</v>
      </c>
      <c r="Q37" s="126">
        <f t="shared" si="5"/>
        <v>10.119999999999999</v>
      </c>
      <c r="R37" s="126">
        <f t="shared" si="6"/>
        <v>10.5</v>
      </c>
      <c r="S37" s="175"/>
      <c r="T37" s="127">
        <v>9.0500000000000007</v>
      </c>
      <c r="U37" s="128">
        <f>ROUND(ROUND(T37,2)*(1+'General Inputs'!K$20)*(1-Z37)+'General Inputs'!K$27,2)</f>
        <v>9.43</v>
      </c>
      <c r="V37" s="128">
        <f>ROUND(ROUND(U37,2)*(1+'General Inputs'!L$20)*(1-AA37)+'General Inputs'!L$27,2)</f>
        <v>9.77</v>
      </c>
      <c r="W37" s="128">
        <f>ROUND(ROUND(V37,2)*(1+'General Inputs'!M$20)*(1-AB37)+'General Inputs'!M$27,2)</f>
        <v>10.119999999999999</v>
      </c>
      <c r="X37" s="128">
        <f>ROUND(ROUND(W37,2)*(1+'General Inputs'!N$20)*(1-AC37)+'General Inputs'!N$27,2)</f>
        <v>10.5</v>
      </c>
      <c r="Y37" s="129"/>
      <c r="Z37" s="149">
        <f>IF($T37="",0,'General Inputs'!K$22)</f>
        <v>-1.4822065817673872E-2</v>
      </c>
      <c r="AA37" s="149">
        <f>IF($T37="",0,'General Inputs'!L$22)</f>
        <v>-9.6590379968726006E-3</v>
      </c>
      <c r="AB37" s="149">
        <f>IF($T37="",0,'General Inputs'!M$22)</f>
        <v>-9.0859773183396067E-3</v>
      </c>
      <c r="AC37" s="149">
        <f>IF($T37="",0,'General Inputs'!N$22)</f>
        <v>-1.0471731692104774E-2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278</v>
      </c>
      <c r="D38" s="124"/>
      <c r="E38" s="54" t="s">
        <v>33</v>
      </c>
      <c r="F38" s="54"/>
      <c r="G38" s="61"/>
      <c r="H38" s="62">
        <f t="shared" si="0"/>
        <v>131.96</v>
      </c>
      <c r="I38" s="125"/>
      <c r="J38" s="62">
        <f t="shared" si="1"/>
        <v>131.96</v>
      </c>
      <c r="K38" s="125"/>
      <c r="L38" s="125" t="str">
        <f t="shared" si="2"/>
        <v>COMPLIANT</v>
      </c>
      <c r="M38" s="37"/>
      <c r="N38" s="126">
        <f t="shared" si="7"/>
        <v>131.96</v>
      </c>
      <c r="O38" s="126">
        <f t="shared" si="3"/>
        <v>137.47999999999999</v>
      </c>
      <c r="P38" s="126">
        <f t="shared" si="4"/>
        <v>142.5</v>
      </c>
      <c r="Q38" s="126">
        <f t="shared" si="5"/>
        <v>147.62</v>
      </c>
      <c r="R38" s="126">
        <f t="shared" si="6"/>
        <v>153.13</v>
      </c>
      <c r="S38" s="175"/>
      <c r="T38" s="127">
        <v>131.96</v>
      </c>
      <c r="U38" s="128">
        <f>ROUND(ROUND(T38,2)*(1+'General Inputs'!K$20)*(1-Z38)+'General Inputs'!K$27,2)</f>
        <v>137.47999999999999</v>
      </c>
      <c r="V38" s="128">
        <f>ROUND(ROUND(U38,2)*(1+'General Inputs'!L$20)*(1-AA38)+'General Inputs'!L$27,2)</f>
        <v>142.5</v>
      </c>
      <c r="W38" s="128">
        <f>ROUND(ROUND(V38,2)*(1+'General Inputs'!M$20)*(1-AB38)+'General Inputs'!M$27,2)</f>
        <v>147.62</v>
      </c>
      <c r="X38" s="128">
        <f>ROUND(ROUND(W38,2)*(1+'General Inputs'!N$20)*(1-AC38)+'General Inputs'!N$27,2)</f>
        <v>153.13</v>
      </c>
      <c r="Y38" s="129"/>
      <c r="Z38" s="149">
        <f>IF($T38="",0,'General Inputs'!K$22)</f>
        <v>-1.4822065817673872E-2</v>
      </c>
      <c r="AA38" s="149">
        <f>IF($T38="",0,'General Inputs'!L$22)</f>
        <v>-9.6590379968726006E-3</v>
      </c>
      <c r="AB38" s="149">
        <f>IF($T38="",0,'General Inputs'!M$22)</f>
        <v>-9.0859773183396067E-3</v>
      </c>
      <c r="AC38" s="149">
        <f>IF($T38="",0,'General Inputs'!N$22)</f>
        <v>-1.0471731692104774E-2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333</v>
      </c>
      <c r="D39" s="124"/>
      <c r="E39" s="54" t="s">
        <v>33</v>
      </c>
      <c r="F39" s="54"/>
      <c r="G39" s="61"/>
      <c r="H39" s="62">
        <f t="shared" si="0"/>
        <v>442.61</v>
      </c>
      <c r="I39" s="125"/>
      <c r="J39" s="62">
        <f t="shared" si="1"/>
        <v>442.61</v>
      </c>
      <c r="K39" s="125"/>
      <c r="L39" s="125" t="str">
        <f t="shared" si="2"/>
        <v>COMPLIANT</v>
      </c>
      <c r="M39" s="37"/>
      <c r="N39" s="126">
        <f t="shared" si="7"/>
        <v>442.61</v>
      </c>
      <c r="O39" s="126">
        <f t="shared" si="3"/>
        <v>461.12</v>
      </c>
      <c r="P39" s="126">
        <f t="shared" si="4"/>
        <v>477.96</v>
      </c>
      <c r="Q39" s="126">
        <f t="shared" si="5"/>
        <v>495.13</v>
      </c>
      <c r="R39" s="126">
        <f t="shared" si="6"/>
        <v>513.62</v>
      </c>
      <c r="S39" s="175"/>
      <c r="T39" s="127">
        <v>442.61</v>
      </c>
      <c r="U39" s="128">
        <f>ROUND(ROUND(T39,2)*(1+'General Inputs'!K$20)*(1-Z39)+'General Inputs'!K$27,2)</f>
        <v>461.12</v>
      </c>
      <c r="V39" s="128">
        <f>ROUND(ROUND(U39,2)*(1+'General Inputs'!L$20)*(1-AA39)+'General Inputs'!L$27,2)</f>
        <v>477.96</v>
      </c>
      <c r="W39" s="128">
        <f>ROUND(ROUND(V39,2)*(1+'General Inputs'!M$20)*(1-AB39)+'General Inputs'!M$27,2)</f>
        <v>495.13</v>
      </c>
      <c r="X39" s="128">
        <f>ROUND(ROUND(W39,2)*(1+'General Inputs'!N$20)*(1-AC39)+'General Inputs'!N$27,2)</f>
        <v>513.62</v>
      </c>
      <c r="Y39" s="129"/>
      <c r="Z39" s="149">
        <f>IF($T39="",0,'General Inputs'!K$22)</f>
        <v>-1.4822065817673872E-2</v>
      </c>
      <c r="AA39" s="149">
        <f>IF($T39="",0,'General Inputs'!L$22)</f>
        <v>-9.6590379968726006E-3</v>
      </c>
      <c r="AB39" s="149">
        <f>IF($T39="",0,'General Inputs'!M$22)</f>
        <v>-9.0859773183396067E-3</v>
      </c>
      <c r="AC39" s="149">
        <f>IF($T39="",0,'General Inputs'!N$22)</f>
        <v>-1.0471731692104774E-2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279</v>
      </c>
      <c r="D40" s="124"/>
      <c r="E40" s="54" t="s">
        <v>33</v>
      </c>
      <c r="F40" s="54"/>
      <c r="G40" s="61"/>
      <c r="H40" s="62">
        <f t="shared" si="0"/>
        <v>124.68</v>
      </c>
      <c r="I40" s="125"/>
      <c r="J40" s="62">
        <f t="shared" si="1"/>
        <v>124.68</v>
      </c>
      <c r="K40" s="125"/>
      <c r="L40" s="125" t="str">
        <f t="shared" si="2"/>
        <v>COMPLIANT</v>
      </c>
      <c r="M40" s="37"/>
      <c r="N40" s="126">
        <f t="shared" si="7"/>
        <v>124.68</v>
      </c>
      <c r="O40" s="126">
        <f t="shared" si="3"/>
        <v>129.88999999999999</v>
      </c>
      <c r="P40" s="126">
        <f t="shared" si="4"/>
        <v>134.63</v>
      </c>
      <c r="Q40" s="126">
        <f t="shared" si="5"/>
        <v>139.47</v>
      </c>
      <c r="R40" s="126">
        <f t="shared" si="6"/>
        <v>144.68</v>
      </c>
      <c r="S40" s="175"/>
      <c r="T40" s="127">
        <v>124.68</v>
      </c>
      <c r="U40" s="128">
        <f>ROUND(ROUND(T40,2)*(1+'General Inputs'!K$20)*(1-Z40)+'General Inputs'!K$27,2)</f>
        <v>129.88999999999999</v>
      </c>
      <c r="V40" s="128">
        <f>ROUND(ROUND(U40,2)*(1+'General Inputs'!L$20)*(1-AA40)+'General Inputs'!L$27,2)</f>
        <v>134.63</v>
      </c>
      <c r="W40" s="128">
        <f>ROUND(ROUND(V40,2)*(1+'General Inputs'!M$20)*(1-AB40)+'General Inputs'!M$27,2)</f>
        <v>139.47</v>
      </c>
      <c r="X40" s="128">
        <f>ROUND(ROUND(W40,2)*(1+'General Inputs'!N$20)*(1-AC40)+'General Inputs'!N$27,2)</f>
        <v>144.68</v>
      </c>
      <c r="Y40" s="129"/>
      <c r="Z40" s="149">
        <f>IF($T40="",0,'General Inputs'!K$22)</f>
        <v>-1.4822065817673872E-2</v>
      </c>
      <c r="AA40" s="149">
        <f>IF($T40="",0,'General Inputs'!L$22)</f>
        <v>-9.6590379968726006E-3</v>
      </c>
      <c r="AB40" s="149">
        <f>IF($T40="",0,'General Inputs'!M$22)</f>
        <v>-9.0859773183396067E-3</v>
      </c>
      <c r="AC40" s="149">
        <f>IF($T40="",0,'General Inputs'!N$22)</f>
        <v>-1.0471731692104774E-2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275</v>
      </c>
      <c r="D41" s="124"/>
      <c r="E41" s="54" t="s">
        <v>33</v>
      </c>
      <c r="F41" s="54"/>
      <c r="G41" s="61"/>
      <c r="H41" s="62">
        <f t="shared" si="0"/>
        <v>144.31</v>
      </c>
      <c r="I41" s="125"/>
      <c r="J41" s="62">
        <f t="shared" si="1"/>
        <v>144.31</v>
      </c>
      <c r="K41" s="125"/>
      <c r="L41" s="125" t="str">
        <f t="shared" si="2"/>
        <v>COMPLIANT</v>
      </c>
      <c r="M41" s="37"/>
      <c r="N41" s="126">
        <f t="shared" si="7"/>
        <v>144.31</v>
      </c>
      <c r="O41" s="126">
        <f t="shared" si="3"/>
        <v>150.34</v>
      </c>
      <c r="P41" s="126">
        <f t="shared" si="4"/>
        <v>155.83000000000001</v>
      </c>
      <c r="Q41" s="126">
        <f t="shared" si="5"/>
        <v>161.43</v>
      </c>
      <c r="R41" s="126">
        <f t="shared" si="6"/>
        <v>167.46</v>
      </c>
      <c r="S41" s="175"/>
      <c r="T41" s="127">
        <v>144.31</v>
      </c>
      <c r="U41" s="128">
        <f>ROUND(ROUND(T41,2)*(1+'General Inputs'!K$20)*(1-Z41)+'General Inputs'!K$27,2)</f>
        <v>150.34</v>
      </c>
      <c r="V41" s="128">
        <f>ROUND(ROUND(U41,2)*(1+'General Inputs'!L$20)*(1-AA41)+'General Inputs'!L$27,2)</f>
        <v>155.83000000000001</v>
      </c>
      <c r="W41" s="128">
        <f>ROUND(ROUND(V41,2)*(1+'General Inputs'!M$20)*(1-AB41)+'General Inputs'!M$27,2)</f>
        <v>161.43</v>
      </c>
      <c r="X41" s="128">
        <f>ROUND(ROUND(W41,2)*(1+'General Inputs'!N$20)*(1-AC41)+'General Inputs'!N$27,2)</f>
        <v>167.46</v>
      </c>
      <c r="Y41" s="129"/>
      <c r="Z41" s="149">
        <f>IF($T41="",0,'General Inputs'!K$22)</f>
        <v>-1.4822065817673872E-2</v>
      </c>
      <c r="AA41" s="149">
        <f>IF($T41="",0,'General Inputs'!L$22)</f>
        <v>-9.6590379968726006E-3</v>
      </c>
      <c r="AB41" s="149">
        <f>IF($T41="",0,'General Inputs'!M$22)</f>
        <v>-9.0859773183396067E-3</v>
      </c>
      <c r="AC41" s="149">
        <f>IF($T41="",0,'General Inputs'!N$22)</f>
        <v>-1.0471731692104774E-2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331</v>
      </c>
      <c r="D42" s="124"/>
      <c r="E42" s="54" t="s">
        <v>33</v>
      </c>
      <c r="F42" s="54"/>
      <c r="G42" s="61"/>
      <c r="H42" s="62">
        <f t="shared" si="0"/>
        <v>669.59</v>
      </c>
      <c r="I42" s="125"/>
      <c r="J42" s="62">
        <f t="shared" si="1"/>
        <v>669.59</v>
      </c>
      <c r="K42" s="125"/>
      <c r="L42" s="125" t="str">
        <f t="shared" si="2"/>
        <v>COMPLIANT</v>
      </c>
      <c r="M42" s="37"/>
      <c r="N42" s="126">
        <f t="shared" si="7"/>
        <v>669.59</v>
      </c>
      <c r="O42" s="126">
        <f t="shared" si="3"/>
        <v>697.59</v>
      </c>
      <c r="P42" s="126">
        <f t="shared" si="4"/>
        <v>723.06</v>
      </c>
      <c r="Q42" s="126">
        <f t="shared" si="5"/>
        <v>749.04</v>
      </c>
      <c r="R42" s="126">
        <f t="shared" si="6"/>
        <v>777.02</v>
      </c>
      <c r="S42" s="175"/>
      <c r="T42" s="127">
        <v>669.59</v>
      </c>
      <c r="U42" s="128">
        <f>ROUND(ROUND(T42,2)*(1+'General Inputs'!K$20)*(1-Z42)+'General Inputs'!K$27,2)</f>
        <v>697.59</v>
      </c>
      <c r="V42" s="128">
        <f>ROUND(ROUND(U42,2)*(1+'General Inputs'!L$20)*(1-AA42)+'General Inputs'!L$27,2)</f>
        <v>723.06</v>
      </c>
      <c r="W42" s="128">
        <f>ROUND(ROUND(V42,2)*(1+'General Inputs'!M$20)*(1-AB42)+'General Inputs'!M$27,2)</f>
        <v>749.04</v>
      </c>
      <c r="X42" s="128">
        <f>ROUND(ROUND(W42,2)*(1+'General Inputs'!N$20)*(1-AC42)+'General Inputs'!N$27,2)</f>
        <v>777.02</v>
      </c>
      <c r="Y42" s="129"/>
      <c r="Z42" s="149">
        <f>IF($T42="",0,'General Inputs'!K$22)</f>
        <v>-1.4822065817673872E-2</v>
      </c>
      <c r="AA42" s="149">
        <f>IF($T42="",0,'General Inputs'!L$22)</f>
        <v>-9.6590379968726006E-3</v>
      </c>
      <c r="AB42" s="149">
        <f>IF($T42="",0,'General Inputs'!M$22)</f>
        <v>-9.0859773183396067E-3</v>
      </c>
      <c r="AC42" s="149">
        <f>IF($T42="",0,'General Inputs'!N$22)</f>
        <v>-1.0471731692104774E-2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332</v>
      </c>
      <c r="D43" s="124"/>
      <c r="E43" s="54" t="s">
        <v>33</v>
      </c>
      <c r="F43" s="54"/>
      <c r="G43" s="61"/>
      <c r="H43" s="62">
        <f t="shared" si="0"/>
        <v>111.86</v>
      </c>
      <c r="I43" s="125"/>
      <c r="J43" s="62">
        <f t="shared" si="1"/>
        <v>111.86</v>
      </c>
      <c r="K43" s="125"/>
      <c r="L43" s="125" t="str">
        <f t="shared" si="2"/>
        <v>COMPLIANT</v>
      </c>
      <c r="M43" s="37"/>
      <c r="N43" s="126">
        <f t="shared" si="7"/>
        <v>111.86</v>
      </c>
      <c r="O43" s="126">
        <f t="shared" si="3"/>
        <v>116.54</v>
      </c>
      <c r="P43" s="126">
        <f t="shared" si="4"/>
        <v>120.8</v>
      </c>
      <c r="Q43" s="126">
        <f t="shared" si="5"/>
        <v>125.14</v>
      </c>
      <c r="R43" s="126">
        <f t="shared" si="6"/>
        <v>129.81</v>
      </c>
      <c r="S43" s="175"/>
      <c r="T43" s="127">
        <v>111.86</v>
      </c>
      <c r="U43" s="128">
        <f>ROUND(ROUND(T43,2)*(1+'General Inputs'!K$20)*(1-Z43)+'General Inputs'!K$27,2)</f>
        <v>116.54</v>
      </c>
      <c r="V43" s="128">
        <f>ROUND(ROUND(U43,2)*(1+'General Inputs'!L$20)*(1-AA43)+'General Inputs'!L$27,2)</f>
        <v>120.8</v>
      </c>
      <c r="W43" s="128">
        <f>ROUND(ROUND(V43,2)*(1+'General Inputs'!M$20)*(1-AB43)+'General Inputs'!M$27,2)</f>
        <v>125.14</v>
      </c>
      <c r="X43" s="128">
        <f>ROUND(ROUND(W43,2)*(1+'General Inputs'!N$20)*(1-AC43)+'General Inputs'!N$27,2)</f>
        <v>129.81</v>
      </c>
      <c r="Y43" s="129"/>
      <c r="Z43" s="149">
        <f>IF($T43="",0,'General Inputs'!K$22)</f>
        <v>-1.4822065817673872E-2</v>
      </c>
      <c r="AA43" s="149">
        <f>IF($T43="",0,'General Inputs'!L$22)</f>
        <v>-9.6590379968726006E-3</v>
      </c>
      <c r="AB43" s="149">
        <f>IF($T43="",0,'General Inputs'!M$22)</f>
        <v>-9.0859773183396067E-3</v>
      </c>
      <c r="AC43" s="149">
        <f>IF($T43="",0,'General Inputs'!N$22)</f>
        <v>-1.0471731692104774E-2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/>
      <c r="D44" s="124"/>
      <c r="E44" s="54" t="s">
        <v>33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2"/>
        <v/>
      </c>
      <c r="M44" s="37"/>
      <c r="N44" s="126">
        <f t="shared" si="7"/>
        <v>0</v>
      </c>
      <c r="O44" s="126">
        <f t="shared" si="3"/>
        <v>0</v>
      </c>
      <c r="P44" s="126">
        <f t="shared" si="4"/>
        <v>0</v>
      </c>
      <c r="Q44" s="126">
        <f t="shared" si="5"/>
        <v>0</v>
      </c>
      <c r="R44" s="126">
        <f t="shared" si="6"/>
        <v>0</v>
      </c>
      <c r="S44" s="175"/>
      <c r="T44" s="127"/>
      <c r="U44" s="128">
        <f>ROUND(ROUND(T44,2)*(1+'General Inputs'!K$20)*(1-Z44)+'General Inputs'!K$27,2)</f>
        <v>0</v>
      </c>
      <c r="V44" s="128">
        <f>ROUND(ROUND(U44,2)*(1+'General Inputs'!L$20)*(1-AA44)+'General Inputs'!L$27,2)</f>
        <v>0</v>
      </c>
      <c r="W44" s="128">
        <f>ROUND(ROUND(V44,2)*(1+'General Inputs'!M$20)*(1-AB44)+'General Inputs'!M$27,2)</f>
        <v>0</v>
      </c>
      <c r="X44" s="128">
        <f>ROUND(ROUND(W44,2)*(1+'General Inputs'!N$20)*(1-AC44)+'General Inputs'!N$27,2)</f>
        <v>0</v>
      </c>
      <c r="Y44" s="129"/>
      <c r="Z44" s="149">
        <f>IF($T44="",0,'General Inputs'!K$22)</f>
        <v>0</v>
      </c>
      <c r="AA44" s="149">
        <f>IF($T44="",0,'General Inputs'!L$22)</f>
        <v>0</v>
      </c>
      <c r="AB44" s="149">
        <f>IF($T44="",0,'General Inputs'!M$22)</f>
        <v>0</v>
      </c>
      <c r="AC44" s="149">
        <f>IF($T44="",0,'General Inputs'!N$22)</f>
        <v>0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72" t="s">
        <v>280</v>
      </c>
      <c r="D45" s="124"/>
      <c r="E45" s="54" t="s">
        <v>33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2"/>
        <v>COMPLIANT</v>
      </c>
      <c r="M45" s="37"/>
      <c r="N45" s="126">
        <f t="shared" si="7"/>
        <v>0</v>
      </c>
      <c r="O45" s="126">
        <f t="shared" si="3"/>
        <v>0</v>
      </c>
      <c r="P45" s="126">
        <f t="shared" si="4"/>
        <v>0</v>
      </c>
      <c r="Q45" s="126">
        <f t="shared" si="5"/>
        <v>0</v>
      </c>
      <c r="R45" s="126">
        <f t="shared" si="6"/>
        <v>0</v>
      </c>
      <c r="S45" s="175"/>
      <c r="T45" s="127"/>
      <c r="U45" s="128">
        <f>ROUND(ROUND(T45,2)*(1+'General Inputs'!K$20)*(1-Z45)+'General Inputs'!K$27,2)</f>
        <v>0</v>
      </c>
      <c r="V45" s="128">
        <f>ROUND(ROUND(U45,2)*(1+'General Inputs'!L$20)*(1-AA45)+'General Inputs'!L$27,2)</f>
        <v>0</v>
      </c>
      <c r="W45" s="128">
        <f>ROUND(ROUND(V45,2)*(1+'General Inputs'!M$20)*(1-AB45)+'General Inputs'!M$27,2)</f>
        <v>0</v>
      </c>
      <c r="X45" s="128">
        <f>ROUND(ROUND(W45,2)*(1+'General Inputs'!N$20)*(1-AC45)+'General Inputs'!N$27,2)</f>
        <v>0</v>
      </c>
      <c r="Y45" s="129"/>
      <c r="Z45" s="149">
        <f>IF($T45="",0,'General Inputs'!K$22)</f>
        <v>0</v>
      </c>
      <c r="AA45" s="149">
        <f>IF($T45="",0,'General Inputs'!L$22)</f>
        <v>0</v>
      </c>
      <c r="AB45" s="149">
        <f>IF($T45="",0,'General Inputs'!M$22)</f>
        <v>0</v>
      </c>
      <c r="AC45" s="149">
        <f>IF($T45="",0,'General Inputs'!N$22)</f>
        <v>0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281</v>
      </c>
      <c r="D46" s="124"/>
      <c r="E46" s="54" t="s">
        <v>33</v>
      </c>
      <c r="F46" s="54"/>
      <c r="G46" s="61"/>
      <c r="H46" s="62">
        <f t="shared" si="0"/>
        <v>45.27</v>
      </c>
      <c r="I46" s="125"/>
      <c r="J46" s="62">
        <f t="shared" si="1"/>
        <v>45.27</v>
      </c>
      <c r="K46" s="125"/>
      <c r="L46" s="125" t="str">
        <f t="shared" si="2"/>
        <v>COMPLIANT</v>
      </c>
      <c r="M46" s="37"/>
      <c r="N46" s="126">
        <f t="shared" si="7"/>
        <v>45.27</v>
      </c>
      <c r="O46" s="126">
        <f t="shared" si="3"/>
        <v>47.16</v>
      </c>
      <c r="P46" s="126">
        <f t="shared" si="4"/>
        <v>48.88</v>
      </c>
      <c r="Q46" s="126">
        <f t="shared" si="5"/>
        <v>50.64</v>
      </c>
      <c r="R46" s="126">
        <f t="shared" si="6"/>
        <v>52.53</v>
      </c>
      <c r="S46" s="175"/>
      <c r="T46" s="127">
        <v>45.27</v>
      </c>
      <c r="U46" s="128">
        <f>ROUND(ROUND(T46,2)*(1+'General Inputs'!K$20)*(1-Z46)+'General Inputs'!K$27,2)</f>
        <v>47.16</v>
      </c>
      <c r="V46" s="128">
        <f>ROUND(ROUND(U46,2)*(1+'General Inputs'!L$20)*(1-AA46)+'General Inputs'!L$27,2)</f>
        <v>48.88</v>
      </c>
      <c r="W46" s="128">
        <f>ROUND(ROUND(V46,2)*(1+'General Inputs'!M$20)*(1-AB46)+'General Inputs'!M$27,2)</f>
        <v>50.64</v>
      </c>
      <c r="X46" s="128">
        <f>ROUND(ROUND(W46,2)*(1+'General Inputs'!N$20)*(1-AC46)+'General Inputs'!N$27,2)</f>
        <v>52.53</v>
      </c>
      <c r="Y46" s="129"/>
      <c r="Z46" s="149">
        <f>IF($T46="",0,'General Inputs'!K$22)</f>
        <v>-1.4822065817673872E-2</v>
      </c>
      <c r="AA46" s="149">
        <f>IF($T46="",0,'General Inputs'!L$22)</f>
        <v>-9.6590379968726006E-3</v>
      </c>
      <c r="AB46" s="149">
        <f>IF($T46="",0,'General Inputs'!M$22)</f>
        <v>-9.0859773183396067E-3</v>
      </c>
      <c r="AC46" s="149">
        <f>IF($T46="",0,'General Inputs'!N$22)</f>
        <v>-1.0471731692104774E-2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282</v>
      </c>
      <c r="D47" s="124"/>
      <c r="E47" s="54" t="s">
        <v>33</v>
      </c>
      <c r="F47" s="54"/>
      <c r="G47" s="61"/>
      <c r="H47" s="62">
        <f t="shared" si="0"/>
        <v>799.66</v>
      </c>
      <c r="I47" s="125"/>
      <c r="J47" s="62">
        <f t="shared" si="1"/>
        <v>799.66</v>
      </c>
      <c r="K47" s="125"/>
      <c r="L47" s="125" t="str">
        <f t="shared" si="2"/>
        <v>COMPLIANT</v>
      </c>
      <c r="M47" s="37"/>
      <c r="N47" s="126">
        <f t="shared" si="7"/>
        <v>799.66</v>
      </c>
      <c r="O47" s="126">
        <f t="shared" si="3"/>
        <v>833.1</v>
      </c>
      <c r="P47" s="126">
        <f t="shared" si="4"/>
        <v>863.52</v>
      </c>
      <c r="Q47" s="126">
        <f t="shared" si="5"/>
        <v>894.54</v>
      </c>
      <c r="R47" s="126">
        <f t="shared" si="6"/>
        <v>927.95</v>
      </c>
      <c r="S47" s="175"/>
      <c r="T47" s="127">
        <v>799.66</v>
      </c>
      <c r="U47" s="128">
        <f>ROUND(ROUND(T47,2)*(1+'General Inputs'!K$20)*(1-Z47)+'General Inputs'!K$27,2)</f>
        <v>833.1</v>
      </c>
      <c r="V47" s="128">
        <f>ROUND(ROUND(U47,2)*(1+'General Inputs'!L$20)*(1-AA47)+'General Inputs'!L$27,2)</f>
        <v>863.52</v>
      </c>
      <c r="W47" s="128">
        <f>ROUND(ROUND(V47,2)*(1+'General Inputs'!M$20)*(1-AB47)+'General Inputs'!M$27,2)</f>
        <v>894.54</v>
      </c>
      <c r="X47" s="128">
        <f>ROUND(ROUND(W47,2)*(1+'General Inputs'!N$20)*(1-AC47)+'General Inputs'!N$27,2)</f>
        <v>927.95</v>
      </c>
      <c r="Y47" s="129"/>
      <c r="Z47" s="149">
        <f>IF($T47="",0,'General Inputs'!K$22)</f>
        <v>-1.4822065817673872E-2</v>
      </c>
      <c r="AA47" s="149">
        <f>IF($T47="",0,'General Inputs'!L$22)</f>
        <v>-9.6590379968726006E-3</v>
      </c>
      <c r="AB47" s="149">
        <f>IF($T47="",0,'General Inputs'!M$22)</f>
        <v>-9.0859773183396067E-3</v>
      </c>
      <c r="AC47" s="149">
        <f>IF($T47="",0,'General Inputs'!N$22)</f>
        <v>-1.0471731692104774E-2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283</v>
      </c>
      <c r="D48" s="124"/>
      <c r="E48" s="54" t="s">
        <v>33</v>
      </c>
      <c r="F48" s="54"/>
      <c r="G48" s="61"/>
      <c r="H48" s="62">
        <f t="shared" si="0"/>
        <v>1043.25</v>
      </c>
      <c r="I48" s="125"/>
      <c r="J48" s="62">
        <f t="shared" si="1"/>
        <v>1043.25</v>
      </c>
      <c r="K48" s="125"/>
      <c r="L48" s="125" t="str">
        <f t="shared" si="2"/>
        <v>COMPLIANT</v>
      </c>
      <c r="M48" s="37"/>
      <c r="N48" s="126">
        <f t="shared" si="7"/>
        <v>1043.25</v>
      </c>
      <c r="O48" s="126">
        <f t="shared" si="3"/>
        <v>1086.8699999999999</v>
      </c>
      <c r="P48" s="126">
        <f t="shared" si="4"/>
        <v>1126.56</v>
      </c>
      <c r="Q48" s="126">
        <f t="shared" si="5"/>
        <v>1167.03</v>
      </c>
      <c r="R48" s="126">
        <f t="shared" si="6"/>
        <v>1210.6199999999999</v>
      </c>
      <c r="S48" s="175"/>
      <c r="T48" s="127">
        <v>1043.25</v>
      </c>
      <c r="U48" s="128">
        <f>ROUND(ROUND(T48,2)*(1+'General Inputs'!K$20)*(1-Z48)+'General Inputs'!K$27,2)</f>
        <v>1086.8699999999999</v>
      </c>
      <c r="V48" s="128">
        <f>ROUND(ROUND(U48,2)*(1+'General Inputs'!L$20)*(1-AA48)+'General Inputs'!L$27,2)</f>
        <v>1126.56</v>
      </c>
      <c r="W48" s="128">
        <f>ROUND(ROUND(V48,2)*(1+'General Inputs'!M$20)*(1-AB48)+'General Inputs'!M$27,2)</f>
        <v>1167.03</v>
      </c>
      <c r="X48" s="128">
        <f>ROUND(ROUND(W48,2)*(1+'General Inputs'!N$20)*(1-AC48)+'General Inputs'!N$27,2)</f>
        <v>1210.6199999999999</v>
      </c>
      <c r="Y48" s="129"/>
      <c r="Z48" s="149">
        <f>IF($T48="",0,'General Inputs'!K$22)</f>
        <v>-1.4822065817673872E-2</v>
      </c>
      <c r="AA48" s="149">
        <f>IF($T48="",0,'General Inputs'!L$22)</f>
        <v>-9.6590379968726006E-3</v>
      </c>
      <c r="AB48" s="149">
        <f>IF($T48="",0,'General Inputs'!M$22)</f>
        <v>-9.0859773183396067E-3</v>
      </c>
      <c r="AC48" s="149">
        <f>IF($T48="",0,'General Inputs'!N$22)</f>
        <v>-1.0471731692104774E-2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334</v>
      </c>
      <c r="D49" s="124"/>
      <c r="E49" s="54" t="s">
        <v>33</v>
      </c>
      <c r="F49" s="54"/>
      <c r="G49" s="61"/>
      <c r="H49" s="62">
        <f t="shared" si="0"/>
        <v>211.14</v>
      </c>
      <c r="I49" s="125"/>
      <c r="J49" s="62">
        <f t="shared" si="1"/>
        <v>211.14</v>
      </c>
      <c r="K49" s="125"/>
      <c r="L49" s="125" t="str">
        <f t="shared" si="2"/>
        <v>COMPLIANT</v>
      </c>
      <c r="M49" s="37"/>
      <c r="N49" s="126">
        <f t="shared" si="7"/>
        <v>211.14</v>
      </c>
      <c r="O49" s="126">
        <f t="shared" si="3"/>
        <v>219.97</v>
      </c>
      <c r="P49" s="126">
        <f t="shared" si="4"/>
        <v>228</v>
      </c>
      <c r="Q49" s="126">
        <f t="shared" si="5"/>
        <v>236.19</v>
      </c>
      <c r="R49" s="126">
        <f t="shared" si="6"/>
        <v>245.01</v>
      </c>
      <c r="S49" s="175"/>
      <c r="T49" s="127">
        <v>211.14</v>
      </c>
      <c r="U49" s="128">
        <f>ROUND(ROUND(T49,2)*(1+'General Inputs'!K$20)*(1-Z49)+'General Inputs'!K$27,2)</f>
        <v>219.97</v>
      </c>
      <c r="V49" s="128">
        <f>ROUND(ROUND(U49,2)*(1+'General Inputs'!L$20)*(1-AA49)+'General Inputs'!L$27,2)</f>
        <v>228</v>
      </c>
      <c r="W49" s="128">
        <f>ROUND(ROUND(V49,2)*(1+'General Inputs'!M$20)*(1-AB49)+'General Inputs'!M$27,2)</f>
        <v>236.19</v>
      </c>
      <c r="X49" s="128">
        <f>ROUND(ROUND(W49,2)*(1+'General Inputs'!N$20)*(1-AC49)+'General Inputs'!N$27,2)</f>
        <v>245.01</v>
      </c>
      <c r="Y49" s="129"/>
      <c r="Z49" s="149">
        <f>IF($T49="",0,'General Inputs'!K$22)</f>
        <v>-1.4822065817673872E-2</v>
      </c>
      <c r="AA49" s="149">
        <f>IF($T49="",0,'General Inputs'!L$22)</f>
        <v>-9.6590379968726006E-3</v>
      </c>
      <c r="AB49" s="149">
        <f>IF($T49="",0,'General Inputs'!M$22)</f>
        <v>-9.0859773183396067E-3</v>
      </c>
      <c r="AC49" s="149">
        <f>IF($T49="",0,'General Inputs'!N$22)</f>
        <v>-1.0471731692104774E-2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335</v>
      </c>
      <c r="D50" s="124"/>
      <c r="E50" s="54" t="s">
        <v>33</v>
      </c>
      <c r="F50" s="54"/>
      <c r="G50" s="61"/>
      <c r="H50" s="62">
        <f t="shared" si="0"/>
        <v>274.08</v>
      </c>
      <c r="I50" s="125"/>
      <c r="J50" s="62">
        <f t="shared" si="1"/>
        <v>274.08</v>
      </c>
      <c r="K50" s="125"/>
      <c r="L50" s="125" t="str">
        <f t="shared" si="2"/>
        <v>COMPLIANT</v>
      </c>
      <c r="M50" s="37"/>
      <c r="N50" s="126">
        <f t="shared" si="7"/>
        <v>274.08</v>
      </c>
      <c r="O50" s="126">
        <f t="shared" si="3"/>
        <v>285.54000000000002</v>
      </c>
      <c r="P50" s="126">
        <f t="shared" si="4"/>
        <v>295.97000000000003</v>
      </c>
      <c r="Q50" s="126">
        <f t="shared" si="5"/>
        <v>306.60000000000002</v>
      </c>
      <c r="R50" s="126">
        <f t="shared" si="6"/>
        <v>318.05</v>
      </c>
      <c r="S50" s="175"/>
      <c r="T50" s="127">
        <v>274.08</v>
      </c>
      <c r="U50" s="128">
        <f>ROUND(ROUND(T50,2)*(1+'General Inputs'!K$20)*(1-Z50)+'General Inputs'!K$27,2)</f>
        <v>285.54000000000002</v>
      </c>
      <c r="V50" s="128">
        <f>ROUND(ROUND(U50,2)*(1+'General Inputs'!L$20)*(1-AA50)+'General Inputs'!L$27,2)</f>
        <v>295.97000000000003</v>
      </c>
      <c r="W50" s="128">
        <f>ROUND(ROUND(V50,2)*(1+'General Inputs'!M$20)*(1-AB50)+'General Inputs'!M$27,2)</f>
        <v>306.60000000000002</v>
      </c>
      <c r="X50" s="128">
        <f>ROUND(ROUND(W50,2)*(1+'General Inputs'!N$20)*(1-AC50)+'General Inputs'!N$27,2)</f>
        <v>318.05</v>
      </c>
      <c r="Y50" s="129"/>
      <c r="Z50" s="149">
        <f>IF($T50="",0,'General Inputs'!K$22)</f>
        <v>-1.4822065817673872E-2</v>
      </c>
      <c r="AA50" s="149">
        <f>IF($T50="",0,'General Inputs'!L$22)</f>
        <v>-9.6590379968726006E-3</v>
      </c>
      <c r="AB50" s="149">
        <f>IF($T50="",0,'General Inputs'!M$22)</f>
        <v>-9.0859773183396067E-3</v>
      </c>
      <c r="AC50" s="149">
        <f>IF($T50="",0,'General Inputs'!N$22)</f>
        <v>-1.0471731692104774E-2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284</v>
      </c>
      <c r="D51" s="124"/>
      <c r="E51" s="54" t="s">
        <v>33</v>
      </c>
      <c r="F51" s="54"/>
      <c r="G51" s="61"/>
      <c r="H51" s="62">
        <f t="shared" si="0"/>
        <v>568.22</v>
      </c>
      <c r="I51" s="125"/>
      <c r="J51" s="62">
        <f t="shared" si="1"/>
        <v>568.22</v>
      </c>
      <c r="K51" s="125"/>
      <c r="L51" s="125" t="str">
        <f t="shared" si="2"/>
        <v>COMPLIANT</v>
      </c>
      <c r="M51" s="37"/>
      <c r="N51" s="126">
        <f t="shared" si="7"/>
        <v>568.22</v>
      </c>
      <c r="O51" s="126">
        <f t="shared" si="3"/>
        <v>591.98</v>
      </c>
      <c r="P51" s="126">
        <f t="shared" si="4"/>
        <v>613.6</v>
      </c>
      <c r="Q51" s="126">
        <f t="shared" si="5"/>
        <v>635.64</v>
      </c>
      <c r="R51" s="126">
        <f t="shared" si="6"/>
        <v>659.38</v>
      </c>
      <c r="S51" s="175"/>
      <c r="T51" s="127">
        <v>568.22</v>
      </c>
      <c r="U51" s="128">
        <f>ROUND(ROUND(T51,2)*(1+'General Inputs'!K$20)*(1-Z51)+'General Inputs'!K$27,2)</f>
        <v>591.98</v>
      </c>
      <c r="V51" s="128">
        <f>ROUND(ROUND(U51,2)*(1+'General Inputs'!L$20)*(1-AA51)+'General Inputs'!L$27,2)</f>
        <v>613.6</v>
      </c>
      <c r="W51" s="128">
        <f>ROUND(ROUND(V51,2)*(1+'General Inputs'!M$20)*(1-AB51)+'General Inputs'!M$27,2)</f>
        <v>635.64</v>
      </c>
      <c r="X51" s="128">
        <f>ROUND(ROUND(W51,2)*(1+'General Inputs'!N$20)*(1-AC51)+'General Inputs'!N$27,2)</f>
        <v>659.38</v>
      </c>
      <c r="Y51" s="129"/>
      <c r="Z51" s="149">
        <f>IF($T51="",0,'General Inputs'!K$22)</f>
        <v>-1.4822065817673872E-2</v>
      </c>
      <c r="AA51" s="149">
        <f>IF($T51="",0,'General Inputs'!L$22)</f>
        <v>-9.6590379968726006E-3</v>
      </c>
      <c r="AB51" s="149">
        <f>IF($T51="",0,'General Inputs'!M$22)</f>
        <v>-9.0859773183396067E-3</v>
      </c>
      <c r="AC51" s="149">
        <f>IF($T51="",0,'General Inputs'!N$22)</f>
        <v>-1.0471731692104774E-2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285</v>
      </c>
      <c r="D52" s="124"/>
      <c r="E52" s="54" t="s">
        <v>33</v>
      </c>
      <c r="F52" s="54"/>
      <c r="G52" s="61"/>
      <c r="H52" s="62">
        <f t="shared" si="0"/>
        <v>748.88</v>
      </c>
      <c r="I52" s="125"/>
      <c r="J52" s="62">
        <f t="shared" si="1"/>
        <v>748.88</v>
      </c>
      <c r="K52" s="125"/>
      <c r="L52" s="125" t="str">
        <f t="shared" si="2"/>
        <v>COMPLIANT</v>
      </c>
      <c r="M52" s="37"/>
      <c r="N52" s="126">
        <f t="shared" si="7"/>
        <v>748.88</v>
      </c>
      <c r="O52" s="126">
        <f t="shared" si="3"/>
        <v>780.19</v>
      </c>
      <c r="P52" s="126">
        <f t="shared" si="4"/>
        <v>808.68</v>
      </c>
      <c r="Q52" s="126">
        <f t="shared" si="5"/>
        <v>837.73</v>
      </c>
      <c r="R52" s="126">
        <f t="shared" si="6"/>
        <v>869.02</v>
      </c>
      <c r="S52" s="175"/>
      <c r="T52" s="127">
        <v>748.88</v>
      </c>
      <c r="U52" s="128">
        <f>ROUND(ROUND(T52,2)*(1+'General Inputs'!K$20)*(1-Z52)+'General Inputs'!K$27,2)</f>
        <v>780.19</v>
      </c>
      <c r="V52" s="128">
        <f>ROUND(ROUND(U52,2)*(1+'General Inputs'!L$20)*(1-AA52)+'General Inputs'!L$27,2)</f>
        <v>808.68</v>
      </c>
      <c r="W52" s="128">
        <f>ROUND(ROUND(V52,2)*(1+'General Inputs'!M$20)*(1-AB52)+'General Inputs'!M$27,2)</f>
        <v>837.73</v>
      </c>
      <c r="X52" s="128">
        <f>ROUND(ROUND(W52,2)*(1+'General Inputs'!N$20)*(1-AC52)+'General Inputs'!N$27,2)</f>
        <v>869.02</v>
      </c>
      <c r="Y52" s="129"/>
      <c r="Z52" s="149">
        <f>IF($T52="",0,'General Inputs'!K$22)</f>
        <v>-1.4822065817673872E-2</v>
      </c>
      <c r="AA52" s="149">
        <f>IF($T52="",0,'General Inputs'!L$22)</f>
        <v>-9.6590379968726006E-3</v>
      </c>
      <c r="AB52" s="149">
        <f>IF($T52="",0,'General Inputs'!M$22)</f>
        <v>-9.0859773183396067E-3</v>
      </c>
      <c r="AC52" s="149">
        <f>IF($T52="",0,'General Inputs'!N$22)</f>
        <v>-1.0471731692104774E-2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336</v>
      </c>
      <c r="D53" s="124"/>
      <c r="E53" s="54" t="s">
        <v>33</v>
      </c>
      <c r="F53" s="54"/>
      <c r="G53" s="61"/>
      <c r="H53" s="62">
        <f t="shared" si="0"/>
        <v>1358.85</v>
      </c>
      <c r="I53" s="125"/>
      <c r="J53" s="62">
        <f t="shared" si="1"/>
        <v>1358.85</v>
      </c>
      <c r="K53" s="125"/>
      <c r="L53" s="125" t="str">
        <f t="shared" si="2"/>
        <v>COMPLIANT</v>
      </c>
      <c r="M53" s="37"/>
      <c r="N53" s="126">
        <f t="shared" si="7"/>
        <v>1358.85</v>
      </c>
      <c r="O53" s="126">
        <f t="shared" si="3"/>
        <v>1415.67</v>
      </c>
      <c r="P53" s="126">
        <f t="shared" si="4"/>
        <v>1467.36</v>
      </c>
      <c r="Q53" s="126">
        <f t="shared" si="5"/>
        <v>1520.08</v>
      </c>
      <c r="R53" s="126">
        <f t="shared" si="6"/>
        <v>1576.85</v>
      </c>
      <c r="S53" s="175"/>
      <c r="T53" s="127">
        <v>1358.85</v>
      </c>
      <c r="U53" s="128">
        <f>ROUND(ROUND(T53,2)*(1+'General Inputs'!K$20)*(1-Z53)+'General Inputs'!K$27,2)</f>
        <v>1415.67</v>
      </c>
      <c r="V53" s="128">
        <f>ROUND(ROUND(U53,2)*(1+'General Inputs'!L$20)*(1-AA53)+'General Inputs'!L$27,2)</f>
        <v>1467.36</v>
      </c>
      <c r="W53" s="128">
        <f>ROUND(ROUND(V53,2)*(1+'General Inputs'!M$20)*(1-AB53)+'General Inputs'!M$27,2)</f>
        <v>1520.08</v>
      </c>
      <c r="X53" s="128">
        <f>ROUND(ROUND(W53,2)*(1+'General Inputs'!N$20)*(1-AC53)+'General Inputs'!N$27,2)</f>
        <v>1576.85</v>
      </c>
      <c r="Y53" s="129"/>
      <c r="Z53" s="149">
        <f>IF($T53="",0,'General Inputs'!K$22)</f>
        <v>-1.4822065817673872E-2</v>
      </c>
      <c r="AA53" s="149">
        <f>IF($T53="",0,'General Inputs'!L$22)</f>
        <v>-9.6590379968726006E-3</v>
      </c>
      <c r="AB53" s="149">
        <f>IF($T53="",0,'General Inputs'!M$22)</f>
        <v>-9.0859773183396067E-3</v>
      </c>
      <c r="AC53" s="149">
        <f>IF($T53="",0,'General Inputs'!N$22)</f>
        <v>-1.0471731692104774E-2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 t="s">
        <v>286</v>
      </c>
      <c r="D54" s="124"/>
      <c r="E54" s="54" t="s">
        <v>33</v>
      </c>
      <c r="F54" s="54"/>
      <c r="G54" s="61"/>
      <c r="H54" s="62">
        <f t="shared" si="0"/>
        <v>294.73</v>
      </c>
      <c r="I54" s="125"/>
      <c r="J54" s="62">
        <f t="shared" si="1"/>
        <v>294.73</v>
      </c>
      <c r="K54" s="125"/>
      <c r="L54" s="125" t="str">
        <f t="shared" si="2"/>
        <v>COMPLIANT</v>
      </c>
      <c r="M54" s="37"/>
      <c r="N54" s="126">
        <f t="shared" si="7"/>
        <v>294.73</v>
      </c>
      <c r="O54" s="126">
        <f t="shared" si="3"/>
        <v>307.05</v>
      </c>
      <c r="P54" s="126">
        <f t="shared" si="4"/>
        <v>318.26</v>
      </c>
      <c r="Q54" s="126">
        <f t="shared" si="5"/>
        <v>329.69</v>
      </c>
      <c r="R54" s="126">
        <f t="shared" si="6"/>
        <v>342</v>
      </c>
      <c r="S54" s="175"/>
      <c r="T54" s="127">
        <v>294.73</v>
      </c>
      <c r="U54" s="128">
        <f>ROUND(ROUND(T54,2)*(1+'General Inputs'!K$20)*(1-Z54)+'General Inputs'!K$27,2)</f>
        <v>307.05</v>
      </c>
      <c r="V54" s="128">
        <f>ROUND(ROUND(U54,2)*(1+'General Inputs'!L$20)*(1-AA54)+'General Inputs'!L$27,2)</f>
        <v>318.26</v>
      </c>
      <c r="W54" s="128">
        <f>ROUND(ROUND(V54,2)*(1+'General Inputs'!M$20)*(1-AB54)+'General Inputs'!M$27,2)</f>
        <v>329.69</v>
      </c>
      <c r="X54" s="128">
        <f>ROUND(ROUND(W54,2)*(1+'General Inputs'!N$20)*(1-AC54)+'General Inputs'!N$27,2)</f>
        <v>342</v>
      </c>
      <c r="Y54" s="129"/>
      <c r="Z54" s="149">
        <f>IF($T54="",0,'General Inputs'!K$22)</f>
        <v>-1.4822065817673872E-2</v>
      </c>
      <c r="AA54" s="149">
        <f>IF($T54="",0,'General Inputs'!L$22)</f>
        <v>-9.6590379968726006E-3</v>
      </c>
      <c r="AB54" s="149">
        <f>IF($T54="",0,'General Inputs'!M$22)</f>
        <v>-9.0859773183396067E-3</v>
      </c>
      <c r="AC54" s="149">
        <f>IF($T54="",0,'General Inputs'!N$22)</f>
        <v>-1.0471731692104774E-2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72"/>
      <c r="D55" s="124"/>
      <c r="E55" s="54" t="s">
        <v>33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2"/>
        <v/>
      </c>
      <c r="M55" s="37"/>
      <c r="N55" s="126">
        <f t="shared" si="7"/>
        <v>0</v>
      </c>
      <c r="O55" s="126">
        <f t="shared" si="3"/>
        <v>0</v>
      </c>
      <c r="P55" s="126">
        <f t="shared" si="4"/>
        <v>0</v>
      </c>
      <c r="Q55" s="126">
        <f t="shared" si="5"/>
        <v>0</v>
      </c>
      <c r="R55" s="126">
        <f t="shared" si="6"/>
        <v>0</v>
      </c>
      <c r="S55" s="175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72" t="s">
        <v>287</v>
      </c>
      <c r="D56" s="124"/>
      <c r="E56" s="54" t="s">
        <v>33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2"/>
        <v>COMPLIANT</v>
      </c>
      <c r="M56" s="37"/>
      <c r="N56" s="126">
        <f t="shared" si="7"/>
        <v>0</v>
      </c>
      <c r="O56" s="126">
        <f t="shared" si="3"/>
        <v>0</v>
      </c>
      <c r="P56" s="126">
        <f t="shared" si="4"/>
        <v>0</v>
      </c>
      <c r="Q56" s="126">
        <f t="shared" si="5"/>
        <v>0</v>
      </c>
      <c r="R56" s="126">
        <f t="shared" si="6"/>
        <v>0</v>
      </c>
      <c r="S56" s="175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 t="s">
        <v>337</v>
      </c>
      <c r="D57" s="124"/>
      <c r="E57" s="54" t="s">
        <v>33</v>
      </c>
      <c r="F57" s="54"/>
      <c r="G57" s="61"/>
      <c r="H57" s="62">
        <f t="shared" si="0"/>
        <v>577.1</v>
      </c>
      <c r="I57" s="125"/>
      <c r="J57" s="62">
        <f t="shared" si="1"/>
        <v>577.1</v>
      </c>
      <c r="K57" s="125"/>
      <c r="L57" s="125" t="str">
        <f t="shared" si="2"/>
        <v>COMPLIANT</v>
      </c>
      <c r="M57" s="37"/>
      <c r="N57" s="126">
        <f t="shared" si="7"/>
        <v>577.1</v>
      </c>
      <c r="O57" s="126">
        <f t="shared" si="3"/>
        <v>601.23</v>
      </c>
      <c r="P57" s="126">
        <f t="shared" si="4"/>
        <v>623.17999999999995</v>
      </c>
      <c r="Q57" s="126">
        <f t="shared" si="5"/>
        <v>645.57000000000005</v>
      </c>
      <c r="R57" s="126">
        <f t="shared" si="6"/>
        <v>669.68</v>
      </c>
      <c r="S57" s="175"/>
      <c r="T57" s="127">
        <v>577.1</v>
      </c>
      <c r="U57" s="128">
        <f>ROUND(ROUND(T57,2)*(1+'General Inputs'!K$20)*(1-Z57)+'General Inputs'!K$27,2)</f>
        <v>601.23</v>
      </c>
      <c r="V57" s="128">
        <f>ROUND(ROUND(U57,2)*(1+'General Inputs'!L$20)*(1-AA57)+'General Inputs'!L$27,2)</f>
        <v>623.17999999999995</v>
      </c>
      <c r="W57" s="128">
        <f>ROUND(ROUND(V57,2)*(1+'General Inputs'!M$20)*(1-AB57)+'General Inputs'!M$27,2)</f>
        <v>645.57000000000005</v>
      </c>
      <c r="X57" s="128">
        <f>ROUND(ROUND(W57,2)*(1+'General Inputs'!N$20)*(1-AC57)+'General Inputs'!N$27,2)</f>
        <v>669.68</v>
      </c>
      <c r="Y57" s="129"/>
      <c r="Z57" s="149">
        <f>IF($T57="",0,'General Inputs'!K$22)</f>
        <v>-1.4822065817673872E-2</v>
      </c>
      <c r="AA57" s="149">
        <f>IF($T57="",0,'General Inputs'!L$22)</f>
        <v>-9.6590379968726006E-3</v>
      </c>
      <c r="AB57" s="149">
        <f>IF($T57="",0,'General Inputs'!M$22)</f>
        <v>-9.0859773183396067E-3</v>
      </c>
      <c r="AC57" s="149">
        <f>IF($T57="",0,'General Inputs'!N$22)</f>
        <v>-1.0471731692104774E-2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4" t="s">
        <v>338</v>
      </c>
      <c r="D58" s="124"/>
      <c r="E58" s="54" t="s">
        <v>33</v>
      </c>
      <c r="F58" s="54"/>
      <c r="G58" s="61"/>
      <c r="H58" s="62">
        <f t="shared" si="0"/>
        <v>698.26</v>
      </c>
      <c r="I58" s="125"/>
      <c r="J58" s="62">
        <f t="shared" si="1"/>
        <v>698.26</v>
      </c>
      <c r="K58" s="125"/>
      <c r="L58" s="125" t="str">
        <f t="shared" si="2"/>
        <v>COMPLIANT</v>
      </c>
      <c r="M58" s="37"/>
      <c r="N58" s="126">
        <f t="shared" si="7"/>
        <v>698.26</v>
      </c>
      <c r="O58" s="126">
        <f t="shared" si="3"/>
        <v>727.46</v>
      </c>
      <c r="P58" s="126">
        <f t="shared" si="4"/>
        <v>754.02</v>
      </c>
      <c r="Q58" s="126">
        <f t="shared" si="5"/>
        <v>781.11</v>
      </c>
      <c r="R58" s="126">
        <f t="shared" si="6"/>
        <v>810.28</v>
      </c>
      <c r="S58" s="175"/>
      <c r="T58" s="127">
        <v>698.26</v>
      </c>
      <c r="U58" s="128">
        <f>ROUND(ROUND(T58,2)*(1+'General Inputs'!K$20)*(1-Z58)+'General Inputs'!K$27,2)</f>
        <v>727.46</v>
      </c>
      <c r="V58" s="128">
        <f>ROUND(ROUND(U58,2)*(1+'General Inputs'!L$20)*(1-AA58)+'General Inputs'!L$27,2)</f>
        <v>754.02</v>
      </c>
      <c r="W58" s="128">
        <f>ROUND(ROUND(V58,2)*(1+'General Inputs'!M$20)*(1-AB58)+'General Inputs'!M$27,2)</f>
        <v>781.11</v>
      </c>
      <c r="X58" s="128">
        <f>ROUND(ROUND(W58,2)*(1+'General Inputs'!N$20)*(1-AC58)+'General Inputs'!N$27,2)</f>
        <v>810.28</v>
      </c>
      <c r="Y58" s="129"/>
      <c r="Z58" s="149">
        <f>IF($T58="",0,'General Inputs'!K$22)</f>
        <v>-1.4822065817673872E-2</v>
      </c>
      <c r="AA58" s="149">
        <f>IF($T58="",0,'General Inputs'!L$22)</f>
        <v>-9.6590379968726006E-3</v>
      </c>
      <c r="AB58" s="149">
        <f>IF($T58="",0,'General Inputs'!M$22)</f>
        <v>-9.0859773183396067E-3</v>
      </c>
      <c r="AC58" s="149">
        <f>IF($T58="",0,'General Inputs'!N$22)</f>
        <v>-1.0471731692104774E-2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339</v>
      </c>
      <c r="D59" s="124"/>
      <c r="E59" s="54" t="s">
        <v>33</v>
      </c>
      <c r="F59" s="54"/>
      <c r="G59" s="61"/>
      <c r="H59" s="62">
        <f t="shared" si="0"/>
        <v>572.77</v>
      </c>
      <c r="I59" s="125"/>
      <c r="J59" s="62">
        <f t="shared" si="1"/>
        <v>572.77</v>
      </c>
      <c r="K59" s="125"/>
      <c r="L59" s="125" t="str">
        <f t="shared" si="2"/>
        <v>COMPLIANT</v>
      </c>
      <c r="M59" s="37"/>
      <c r="N59" s="126">
        <f t="shared" si="7"/>
        <v>572.77</v>
      </c>
      <c r="O59" s="126">
        <f t="shared" si="3"/>
        <v>596.72</v>
      </c>
      <c r="P59" s="126">
        <f t="shared" si="4"/>
        <v>618.51</v>
      </c>
      <c r="Q59" s="126">
        <f t="shared" si="5"/>
        <v>640.73</v>
      </c>
      <c r="R59" s="126">
        <f t="shared" si="6"/>
        <v>664.66</v>
      </c>
      <c r="S59" s="175"/>
      <c r="T59" s="127">
        <v>572.77</v>
      </c>
      <c r="U59" s="128">
        <f>ROUND(ROUND(T59,2)*(1+'General Inputs'!K$20)*(1-Z59)+'General Inputs'!K$27,2)</f>
        <v>596.72</v>
      </c>
      <c r="V59" s="128">
        <f>ROUND(ROUND(U59,2)*(1+'General Inputs'!L$20)*(1-AA59)+'General Inputs'!L$27,2)</f>
        <v>618.51</v>
      </c>
      <c r="W59" s="128">
        <f>ROUND(ROUND(V59,2)*(1+'General Inputs'!M$20)*(1-AB59)+'General Inputs'!M$27,2)</f>
        <v>640.73</v>
      </c>
      <c r="X59" s="128">
        <f>ROUND(ROUND(W59,2)*(1+'General Inputs'!N$20)*(1-AC59)+'General Inputs'!N$27,2)</f>
        <v>664.66</v>
      </c>
      <c r="Y59" s="129"/>
      <c r="Z59" s="149">
        <f>IF($T59="",0,'General Inputs'!K$22)</f>
        <v>-1.4822065817673872E-2</v>
      </c>
      <c r="AA59" s="149">
        <f>IF($T59="",0,'General Inputs'!L$22)</f>
        <v>-9.6590379968726006E-3</v>
      </c>
      <c r="AB59" s="149">
        <f>IF($T59="",0,'General Inputs'!M$22)</f>
        <v>-9.0859773183396067E-3</v>
      </c>
      <c r="AC59" s="149">
        <f>IF($T59="",0,'General Inputs'!N$22)</f>
        <v>-1.0471731692104774E-2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178"/>
      <c r="C60" s="124" t="s">
        <v>342</v>
      </c>
      <c r="D60" s="124"/>
      <c r="E60" s="54" t="s">
        <v>33</v>
      </c>
      <c r="F60" s="54"/>
      <c r="G60" s="61"/>
      <c r="H60" s="62">
        <f t="shared" si="0"/>
        <v>388.86</v>
      </c>
      <c r="I60" s="125"/>
      <c r="J60" s="62">
        <f t="shared" si="1"/>
        <v>388.86</v>
      </c>
      <c r="K60" s="125"/>
      <c r="L60" s="125" t="str">
        <f t="shared" si="2"/>
        <v>COMPLIANT</v>
      </c>
      <c r="M60" s="37"/>
      <c r="N60" s="126">
        <f t="shared" si="7"/>
        <v>388.86</v>
      </c>
      <c r="O60" s="126">
        <f t="shared" si="3"/>
        <v>405.12</v>
      </c>
      <c r="P60" s="126">
        <f t="shared" si="4"/>
        <v>419.91</v>
      </c>
      <c r="Q60" s="126">
        <f t="shared" si="5"/>
        <v>435</v>
      </c>
      <c r="R60" s="126">
        <f t="shared" si="6"/>
        <v>451.25</v>
      </c>
      <c r="S60" s="175"/>
      <c r="T60" s="127">
        <v>388.86</v>
      </c>
      <c r="U60" s="128">
        <f>ROUND(ROUND(T60,2)*(1+'General Inputs'!K$20)*(1-Z60)+'General Inputs'!K$27,2)</f>
        <v>405.12</v>
      </c>
      <c r="V60" s="128">
        <f>ROUND(ROUND(U60,2)*(1+'General Inputs'!L$20)*(1-AA60)+'General Inputs'!L$27,2)</f>
        <v>419.91</v>
      </c>
      <c r="W60" s="128">
        <f>ROUND(ROUND(V60,2)*(1+'General Inputs'!M$20)*(1-AB60)+'General Inputs'!M$27,2)</f>
        <v>435</v>
      </c>
      <c r="X60" s="128">
        <f>ROUND(ROUND(W60,2)*(1+'General Inputs'!N$20)*(1-AC60)+'General Inputs'!N$27,2)</f>
        <v>451.25</v>
      </c>
      <c r="Y60" s="129"/>
      <c r="Z60" s="149">
        <f>IF($T60="",0,'General Inputs'!K$22)</f>
        <v>-1.4822065817673872E-2</v>
      </c>
      <c r="AA60" s="149">
        <f>IF($T60="",0,'General Inputs'!L$22)</f>
        <v>-9.6590379968726006E-3</v>
      </c>
      <c r="AB60" s="149">
        <f>IF($T60="",0,'General Inputs'!M$22)</f>
        <v>-9.0859773183396067E-3</v>
      </c>
      <c r="AC60" s="149">
        <f>IF($T60="",0,'General Inputs'!N$22)</f>
        <v>-1.0471731692104774E-2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340</v>
      </c>
      <c r="D61" s="124"/>
      <c r="E61" s="54" t="s">
        <v>33</v>
      </c>
      <c r="F61" s="54"/>
      <c r="G61" s="61"/>
      <c r="H61" s="62">
        <f t="shared" si="0"/>
        <v>1108.17</v>
      </c>
      <c r="I61" s="125"/>
      <c r="J61" s="62">
        <f t="shared" si="1"/>
        <v>1108.17</v>
      </c>
      <c r="K61" s="125"/>
      <c r="L61" s="125" t="str">
        <f t="shared" si="2"/>
        <v>COMPLIANT</v>
      </c>
      <c r="M61" s="37"/>
      <c r="N61" s="126">
        <f t="shared" si="7"/>
        <v>1108.17</v>
      </c>
      <c r="O61" s="126">
        <f t="shared" si="3"/>
        <v>1154.51</v>
      </c>
      <c r="P61" s="126">
        <f t="shared" si="4"/>
        <v>1196.67</v>
      </c>
      <c r="Q61" s="126">
        <f t="shared" si="5"/>
        <v>1239.6600000000001</v>
      </c>
      <c r="R61" s="126">
        <f t="shared" si="6"/>
        <v>1285.96</v>
      </c>
      <c r="S61" s="175"/>
      <c r="T61" s="127">
        <v>1108.17</v>
      </c>
      <c r="U61" s="128">
        <f>ROUND(ROUND(T61,2)*(1+'General Inputs'!K$20)*(1-Z61)+'General Inputs'!K$27,2)</f>
        <v>1154.51</v>
      </c>
      <c r="V61" s="128">
        <f>ROUND(ROUND(U61,2)*(1+'General Inputs'!L$20)*(1-AA61)+'General Inputs'!L$27,2)</f>
        <v>1196.67</v>
      </c>
      <c r="W61" s="128">
        <f>ROUND(ROUND(V61,2)*(1+'General Inputs'!M$20)*(1-AB61)+'General Inputs'!M$27,2)</f>
        <v>1239.6600000000001</v>
      </c>
      <c r="X61" s="128">
        <f>ROUND(ROUND(W61,2)*(1+'General Inputs'!N$20)*(1-AC61)+'General Inputs'!N$27,2)</f>
        <v>1285.96</v>
      </c>
      <c r="Y61" s="129"/>
      <c r="Z61" s="149">
        <f>IF($T61="",0,'General Inputs'!K$22)</f>
        <v>-1.4822065817673872E-2</v>
      </c>
      <c r="AA61" s="149">
        <f>IF($T61="",0,'General Inputs'!L$22)</f>
        <v>-9.6590379968726006E-3</v>
      </c>
      <c r="AB61" s="149">
        <f>IF($T61="",0,'General Inputs'!M$22)</f>
        <v>-9.0859773183396067E-3</v>
      </c>
      <c r="AC61" s="149">
        <f>IF($T61="",0,'General Inputs'!N$22)</f>
        <v>-1.0471731692104774E-2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341</v>
      </c>
      <c r="D62" s="124"/>
      <c r="E62" s="54" t="s">
        <v>33</v>
      </c>
      <c r="F62" s="54"/>
      <c r="G62" s="61"/>
      <c r="H62" s="62">
        <f t="shared" si="0"/>
        <v>302.32</v>
      </c>
      <c r="I62" s="125"/>
      <c r="J62" s="62">
        <f t="shared" si="1"/>
        <v>302.32</v>
      </c>
      <c r="K62" s="125"/>
      <c r="L62" s="125" t="str">
        <f t="shared" si="2"/>
        <v>COMPLIANT</v>
      </c>
      <c r="M62" s="37"/>
      <c r="N62" s="126">
        <f t="shared" si="7"/>
        <v>302.32</v>
      </c>
      <c r="O62" s="126">
        <f t="shared" si="3"/>
        <v>314.95999999999998</v>
      </c>
      <c r="P62" s="126">
        <f t="shared" si="4"/>
        <v>326.45999999999998</v>
      </c>
      <c r="Q62" s="126">
        <f t="shared" si="5"/>
        <v>338.19</v>
      </c>
      <c r="R62" s="126">
        <f t="shared" si="6"/>
        <v>350.82</v>
      </c>
      <c r="S62" s="175"/>
      <c r="T62" s="127">
        <v>302.32</v>
      </c>
      <c r="U62" s="128">
        <f>ROUND(ROUND(T62,2)*(1+'General Inputs'!K$20)*(1-Z62)+'General Inputs'!K$27,2)</f>
        <v>314.95999999999998</v>
      </c>
      <c r="V62" s="128">
        <f>ROUND(ROUND(U62,2)*(1+'General Inputs'!L$20)*(1-AA62)+'General Inputs'!L$27,2)</f>
        <v>326.45999999999998</v>
      </c>
      <c r="W62" s="128">
        <f>ROUND(ROUND(V62,2)*(1+'General Inputs'!M$20)*(1-AB62)+'General Inputs'!M$27,2)</f>
        <v>338.19</v>
      </c>
      <c r="X62" s="128">
        <f>ROUND(ROUND(W62,2)*(1+'General Inputs'!N$20)*(1-AC62)+'General Inputs'!N$27,2)</f>
        <v>350.82</v>
      </c>
      <c r="Y62" s="129"/>
      <c r="Z62" s="149">
        <f>IF($T62="",0,'General Inputs'!K$22)</f>
        <v>-1.4822065817673872E-2</v>
      </c>
      <c r="AA62" s="149">
        <f>IF($T62="",0,'General Inputs'!L$22)</f>
        <v>-9.6590379968726006E-3</v>
      </c>
      <c r="AB62" s="149">
        <f>IF($T62="",0,'General Inputs'!M$22)</f>
        <v>-9.0859773183396067E-3</v>
      </c>
      <c r="AC62" s="149">
        <f>IF($T62="",0,'General Inputs'!N$22)</f>
        <v>-1.0471731692104774E-2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/>
      <c r="D63" s="124"/>
      <c r="E63" s="54" t="s">
        <v>33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2"/>
        <v/>
      </c>
      <c r="M63" s="37"/>
      <c r="N63" s="126">
        <f t="shared" si="7"/>
        <v>0</v>
      </c>
      <c r="O63" s="126">
        <f t="shared" si="3"/>
        <v>0</v>
      </c>
      <c r="P63" s="126">
        <f t="shared" si="4"/>
        <v>0</v>
      </c>
      <c r="Q63" s="126">
        <f t="shared" si="5"/>
        <v>0</v>
      </c>
      <c r="R63" s="126">
        <f t="shared" si="6"/>
        <v>0</v>
      </c>
      <c r="S63" s="175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72" t="s">
        <v>288</v>
      </c>
      <c r="D64" s="124"/>
      <c r="E64" s="54" t="s">
        <v>33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2"/>
        <v>COMPLIANT</v>
      </c>
      <c r="M64" s="37"/>
      <c r="N64" s="126">
        <f t="shared" si="7"/>
        <v>0</v>
      </c>
      <c r="O64" s="126">
        <f t="shared" si="3"/>
        <v>0</v>
      </c>
      <c r="P64" s="126">
        <f t="shared" si="4"/>
        <v>0</v>
      </c>
      <c r="Q64" s="126">
        <f t="shared" si="5"/>
        <v>0</v>
      </c>
      <c r="R64" s="126">
        <f t="shared" si="6"/>
        <v>0</v>
      </c>
      <c r="S64" s="175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 t="s">
        <v>343</v>
      </c>
      <c r="D65" s="124"/>
      <c r="E65" s="54" t="s">
        <v>33</v>
      </c>
      <c r="F65" s="54"/>
      <c r="G65" s="61"/>
      <c r="H65" s="62">
        <f t="shared" si="0"/>
        <v>446.89</v>
      </c>
      <c r="I65" s="125"/>
      <c r="J65" s="62">
        <f t="shared" si="1"/>
        <v>446.89</v>
      </c>
      <c r="K65" s="125"/>
      <c r="L65" s="125" t="str">
        <f t="shared" si="2"/>
        <v>COMPLIANT</v>
      </c>
      <c r="M65" s="37"/>
      <c r="N65" s="126">
        <f t="shared" si="7"/>
        <v>446.89</v>
      </c>
      <c r="O65" s="126">
        <f t="shared" si="3"/>
        <v>465.58</v>
      </c>
      <c r="P65" s="126">
        <f t="shared" si="4"/>
        <v>482.58</v>
      </c>
      <c r="Q65" s="126">
        <f t="shared" si="5"/>
        <v>499.92</v>
      </c>
      <c r="R65" s="126">
        <f t="shared" si="6"/>
        <v>518.59</v>
      </c>
      <c r="S65" s="175"/>
      <c r="T65" s="127">
        <v>446.89</v>
      </c>
      <c r="U65" s="128">
        <f>ROUND(ROUND(T65,2)*(1+'General Inputs'!K$20)*(1-Z65)+'General Inputs'!K$27,2)</f>
        <v>465.58</v>
      </c>
      <c r="V65" s="128">
        <f>ROUND(ROUND(U65,2)*(1+'General Inputs'!L$20)*(1-AA65)+'General Inputs'!L$27,2)</f>
        <v>482.58</v>
      </c>
      <c r="W65" s="128">
        <f>ROUND(ROUND(V65,2)*(1+'General Inputs'!M$20)*(1-AB65)+'General Inputs'!M$27,2)</f>
        <v>499.92</v>
      </c>
      <c r="X65" s="128">
        <f>ROUND(ROUND(W65,2)*(1+'General Inputs'!N$20)*(1-AC65)+'General Inputs'!N$27,2)</f>
        <v>518.59</v>
      </c>
      <c r="Y65" s="129"/>
      <c r="Z65" s="149">
        <f>IF($T65="",0,'General Inputs'!K$22)</f>
        <v>-1.4822065817673872E-2</v>
      </c>
      <c r="AA65" s="149">
        <f>IF($T65="",0,'General Inputs'!L$22)</f>
        <v>-9.6590379968726006E-3</v>
      </c>
      <c r="AB65" s="149">
        <f>IF($T65="",0,'General Inputs'!M$22)</f>
        <v>-9.0859773183396067E-3</v>
      </c>
      <c r="AC65" s="149">
        <f>IF($T65="",0,'General Inputs'!N$22)</f>
        <v>-1.0471731692104774E-2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24" t="s">
        <v>344</v>
      </c>
      <c r="D66" s="124"/>
      <c r="E66" s="54" t="s">
        <v>33</v>
      </c>
      <c r="F66" s="54"/>
      <c r="G66" s="61"/>
      <c r="H66" s="62">
        <f t="shared" si="0"/>
        <v>568.04999999999995</v>
      </c>
      <c r="I66" s="125"/>
      <c r="J66" s="62">
        <f t="shared" si="1"/>
        <v>568.04999999999995</v>
      </c>
      <c r="K66" s="125"/>
      <c r="L66" s="125" t="str">
        <f t="shared" si="2"/>
        <v>COMPLIANT</v>
      </c>
      <c r="M66" s="37"/>
      <c r="N66" s="126">
        <f t="shared" si="7"/>
        <v>568.04999999999995</v>
      </c>
      <c r="O66" s="126">
        <f t="shared" si="3"/>
        <v>591.79999999999995</v>
      </c>
      <c r="P66" s="126">
        <f t="shared" si="4"/>
        <v>613.41</v>
      </c>
      <c r="Q66" s="126">
        <f t="shared" si="5"/>
        <v>635.45000000000005</v>
      </c>
      <c r="R66" s="126">
        <f t="shared" si="6"/>
        <v>659.18</v>
      </c>
      <c r="S66" s="175"/>
      <c r="T66" s="127">
        <v>568.04999999999995</v>
      </c>
      <c r="U66" s="128">
        <f>ROUND(ROUND(T66,2)*(1+'General Inputs'!K$20)*(1-Z66)+'General Inputs'!K$27,2)</f>
        <v>591.79999999999995</v>
      </c>
      <c r="V66" s="128">
        <f>ROUND(ROUND(U66,2)*(1+'General Inputs'!L$20)*(1-AA66)+'General Inputs'!L$27,2)</f>
        <v>613.41</v>
      </c>
      <c r="W66" s="128">
        <f>ROUND(ROUND(V66,2)*(1+'General Inputs'!M$20)*(1-AB66)+'General Inputs'!M$27,2)</f>
        <v>635.45000000000005</v>
      </c>
      <c r="X66" s="128">
        <f>ROUND(ROUND(W66,2)*(1+'General Inputs'!N$20)*(1-AC66)+'General Inputs'!N$27,2)</f>
        <v>659.18</v>
      </c>
      <c r="Y66" s="129"/>
      <c r="Z66" s="149">
        <f>IF($T66="",0,'General Inputs'!K$22)</f>
        <v>-1.4822065817673872E-2</v>
      </c>
      <c r="AA66" s="149">
        <f>IF($T66="",0,'General Inputs'!L$22)</f>
        <v>-9.6590379968726006E-3</v>
      </c>
      <c r="AB66" s="149">
        <f>IF($T66="",0,'General Inputs'!M$22)</f>
        <v>-9.0859773183396067E-3</v>
      </c>
      <c r="AC66" s="149">
        <f>IF($T66="",0,'General Inputs'!N$22)</f>
        <v>-1.0471731692104774E-2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 t="s">
        <v>345</v>
      </c>
      <c r="D67" s="124"/>
      <c r="E67" s="54" t="s">
        <v>33</v>
      </c>
      <c r="F67" s="54"/>
      <c r="G67" s="61"/>
      <c r="H67" s="62">
        <f t="shared" si="0"/>
        <v>254.36</v>
      </c>
      <c r="I67" s="125"/>
      <c r="J67" s="62">
        <f t="shared" si="1"/>
        <v>254.36</v>
      </c>
      <c r="K67" s="125"/>
      <c r="L67" s="125" t="str">
        <f t="shared" si="2"/>
        <v>COMPLIANT</v>
      </c>
      <c r="M67" s="37"/>
      <c r="N67" s="126">
        <f t="shared" si="7"/>
        <v>254.36</v>
      </c>
      <c r="O67" s="126">
        <f t="shared" si="3"/>
        <v>265</v>
      </c>
      <c r="P67" s="126">
        <f t="shared" si="4"/>
        <v>274.68</v>
      </c>
      <c r="Q67" s="126">
        <f t="shared" si="5"/>
        <v>284.55</v>
      </c>
      <c r="R67" s="126">
        <f t="shared" si="6"/>
        <v>295.18</v>
      </c>
      <c r="S67" s="175"/>
      <c r="T67" s="127">
        <v>254.36</v>
      </c>
      <c r="U67" s="128">
        <f>ROUND(ROUND(T67,2)*(1+'General Inputs'!K$20)*(1-Z67)+'General Inputs'!K$27,2)</f>
        <v>265</v>
      </c>
      <c r="V67" s="128">
        <f>ROUND(ROUND(U67,2)*(1+'General Inputs'!L$20)*(1-AA67)+'General Inputs'!L$27,2)</f>
        <v>274.68</v>
      </c>
      <c r="W67" s="128">
        <f>ROUND(ROUND(V67,2)*(1+'General Inputs'!M$20)*(1-AB67)+'General Inputs'!M$27,2)</f>
        <v>284.55</v>
      </c>
      <c r="X67" s="128">
        <f>ROUND(ROUND(W67,2)*(1+'General Inputs'!N$20)*(1-AC67)+'General Inputs'!N$27,2)</f>
        <v>295.18</v>
      </c>
      <c r="Y67" s="129"/>
      <c r="Z67" s="149">
        <f>IF($T67="",0,'General Inputs'!K$22)</f>
        <v>-1.4822065817673872E-2</v>
      </c>
      <c r="AA67" s="149">
        <f>IF($T67="",0,'General Inputs'!L$22)</f>
        <v>-9.6590379968726006E-3</v>
      </c>
      <c r="AB67" s="149">
        <f>IF($T67="",0,'General Inputs'!M$22)</f>
        <v>-9.0859773183396067E-3</v>
      </c>
      <c r="AC67" s="149">
        <f>IF($T67="",0,'General Inputs'!N$22)</f>
        <v>-1.0471731692104774E-2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4" t="s">
        <v>346</v>
      </c>
      <c r="D68" s="124"/>
      <c r="E68" s="54" t="s">
        <v>33</v>
      </c>
      <c r="F68" s="54"/>
      <c r="G68" s="61"/>
      <c r="H68" s="62">
        <f t="shared" si="0"/>
        <v>563.71</v>
      </c>
      <c r="I68" s="125"/>
      <c r="J68" s="62">
        <f t="shared" si="1"/>
        <v>563.71</v>
      </c>
      <c r="K68" s="125"/>
      <c r="L68" s="125" t="str">
        <f t="shared" si="2"/>
        <v>COMPLIANT</v>
      </c>
      <c r="M68" s="37"/>
      <c r="N68" s="126">
        <f t="shared" si="7"/>
        <v>563.71</v>
      </c>
      <c r="O68" s="126">
        <f t="shared" si="3"/>
        <v>587.28</v>
      </c>
      <c r="P68" s="126">
        <f t="shared" si="4"/>
        <v>608.72</v>
      </c>
      <c r="Q68" s="126">
        <f t="shared" si="5"/>
        <v>630.59</v>
      </c>
      <c r="R68" s="126">
        <f t="shared" si="6"/>
        <v>654.14</v>
      </c>
      <c r="S68" s="175"/>
      <c r="T68" s="127">
        <v>563.71</v>
      </c>
      <c r="U68" s="128">
        <f>ROUND(ROUND(T68,2)*(1+'General Inputs'!K$20)*(1-Z68)+'General Inputs'!K$27,2)</f>
        <v>587.28</v>
      </c>
      <c r="V68" s="128">
        <f>ROUND(ROUND(U68,2)*(1+'General Inputs'!L$20)*(1-AA68)+'General Inputs'!L$27,2)</f>
        <v>608.72</v>
      </c>
      <c r="W68" s="128">
        <f>ROUND(ROUND(V68,2)*(1+'General Inputs'!M$20)*(1-AB68)+'General Inputs'!M$27,2)</f>
        <v>630.59</v>
      </c>
      <c r="X68" s="128">
        <f>ROUND(ROUND(W68,2)*(1+'General Inputs'!N$20)*(1-AC68)+'General Inputs'!N$27,2)</f>
        <v>654.14</v>
      </c>
      <c r="Y68" s="129"/>
      <c r="Z68" s="149">
        <f>IF($T68="",0,'General Inputs'!K$22)</f>
        <v>-1.4822065817673872E-2</v>
      </c>
      <c r="AA68" s="149">
        <f>IF($T68="",0,'General Inputs'!L$22)</f>
        <v>-9.6590379968726006E-3</v>
      </c>
      <c r="AB68" s="149">
        <f>IF($T68="",0,'General Inputs'!M$22)</f>
        <v>-9.0859773183396067E-3</v>
      </c>
      <c r="AC68" s="149">
        <f>IF($T68="",0,'General Inputs'!N$22)</f>
        <v>-1.0471731692104774E-2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347</v>
      </c>
      <c r="D69" s="124"/>
      <c r="E69" s="54" t="s">
        <v>33</v>
      </c>
      <c r="F69" s="54"/>
      <c r="G69" s="61"/>
      <c r="H69" s="62">
        <f t="shared" si="0"/>
        <v>319.27</v>
      </c>
      <c r="I69" s="125"/>
      <c r="J69" s="62">
        <f t="shared" si="1"/>
        <v>319.27</v>
      </c>
      <c r="K69" s="125"/>
      <c r="L69" s="125" t="str">
        <f t="shared" si="2"/>
        <v>COMPLIANT</v>
      </c>
      <c r="M69" s="37"/>
      <c r="N69" s="126">
        <f t="shared" si="7"/>
        <v>319.27</v>
      </c>
      <c r="O69" s="126">
        <f t="shared" si="3"/>
        <v>332.62</v>
      </c>
      <c r="P69" s="126">
        <f t="shared" si="4"/>
        <v>344.77</v>
      </c>
      <c r="Q69" s="126">
        <f t="shared" si="5"/>
        <v>357.16</v>
      </c>
      <c r="R69" s="126">
        <f t="shared" si="6"/>
        <v>370.5</v>
      </c>
      <c r="S69" s="175"/>
      <c r="T69" s="127">
        <v>319.27</v>
      </c>
      <c r="U69" s="128">
        <f>ROUND(ROUND(T69,2)*(1+'General Inputs'!K$20)*(1-Z69)+'General Inputs'!K$27,2)</f>
        <v>332.62</v>
      </c>
      <c r="V69" s="128">
        <f>ROUND(ROUND(U69,2)*(1+'General Inputs'!L$20)*(1-AA69)+'General Inputs'!L$27,2)</f>
        <v>344.77</v>
      </c>
      <c r="W69" s="128">
        <f>ROUND(ROUND(V69,2)*(1+'General Inputs'!M$20)*(1-AB69)+'General Inputs'!M$27,2)</f>
        <v>357.16</v>
      </c>
      <c r="X69" s="128">
        <f>ROUND(ROUND(W69,2)*(1+'General Inputs'!N$20)*(1-AC69)+'General Inputs'!N$27,2)</f>
        <v>370.5</v>
      </c>
      <c r="Y69" s="129"/>
      <c r="Z69" s="149">
        <f>IF($T69="",0,'General Inputs'!K$22)</f>
        <v>-1.4822065817673872E-2</v>
      </c>
      <c r="AA69" s="149">
        <f>IF($T69="",0,'General Inputs'!L$22)</f>
        <v>-9.6590379968726006E-3</v>
      </c>
      <c r="AB69" s="149">
        <f>IF($T69="",0,'General Inputs'!M$22)</f>
        <v>-9.0859773183396067E-3</v>
      </c>
      <c r="AC69" s="149">
        <f>IF($T69="",0,'General Inputs'!N$22)</f>
        <v>-1.0471731692104774E-2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348</v>
      </c>
      <c r="D70" s="124"/>
      <c r="E70" s="54" t="s">
        <v>33</v>
      </c>
      <c r="F70" s="54"/>
      <c r="G70" s="61"/>
      <c r="H70" s="62">
        <f t="shared" si="0"/>
        <v>684.87</v>
      </c>
      <c r="I70" s="125"/>
      <c r="J70" s="62">
        <f t="shared" si="1"/>
        <v>684.87</v>
      </c>
      <c r="K70" s="125"/>
      <c r="L70" s="125" t="str">
        <f t="shared" si="2"/>
        <v>COMPLIANT</v>
      </c>
      <c r="M70" s="37"/>
      <c r="N70" s="126">
        <f t="shared" si="7"/>
        <v>684.87</v>
      </c>
      <c r="O70" s="126">
        <f t="shared" si="3"/>
        <v>713.51</v>
      </c>
      <c r="P70" s="126">
        <f t="shared" si="4"/>
        <v>739.56</v>
      </c>
      <c r="Q70" s="126">
        <f t="shared" si="5"/>
        <v>766.13</v>
      </c>
      <c r="R70" s="126">
        <f t="shared" si="6"/>
        <v>794.74</v>
      </c>
      <c r="S70" s="175"/>
      <c r="T70" s="127">
        <v>684.87</v>
      </c>
      <c r="U70" s="128">
        <f>ROUND(ROUND(T70,2)*(1+'General Inputs'!K$20)*(1-Z70)+'General Inputs'!K$27,2)</f>
        <v>713.51</v>
      </c>
      <c r="V70" s="128">
        <f>ROUND(ROUND(U70,2)*(1+'General Inputs'!L$20)*(1-AA70)+'General Inputs'!L$27,2)</f>
        <v>739.56</v>
      </c>
      <c r="W70" s="128">
        <f>ROUND(ROUND(V70,2)*(1+'General Inputs'!M$20)*(1-AB70)+'General Inputs'!M$27,2)</f>
        <v>766.13</v>
      </c>
      <c r="X70" s="128">
        <f>ROUND(ROUND(W70,2)*(1+'General Inputs'!N$20)*(1-AC70)+'General Inputs'!N$27,2)</f>
        <v>794.74</v>
      </c>
      <c r="Y70" s="129"/>
      <c r="Z70" s="149">
        <f>IF($T70="",0,'General Inputs'!K$22)</f>
        <v>-1.4822065817673872E-2</v>
      </c>
      <c r="AA70" s="149">
        <f>IF($T70="",0,'General Inputs'!L$22)</f>
        <v>-9.6590379968726006E-3</v>
      </c>
      <c r="AB70" s="149">
        <f>IF($T70="",0,'General Inputs'!M$22)</f>
        <v>-9.0859773183396067E-3</v>
      </c>
      <c r="AC70" s="149">
        <f>IF($T70="",0,'General Inputs'!N$22)</f>
        <v>-1.0471731692104774E-2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 t="s">
        <v>349</v>
      </c>
      <c r="D71" s="124"/>
      <c r="E71" s="54" t="s">
        <v>33</v>
      </c>
      <c r="F71" s="54"/>
      <c r="G71" s="61"/>
      <c r="H71" s="62">
        <f t="shared" ref="H71:H134" si="18">_xlfn.IFNA(INDEX($N71:$R71,1,MATCH(forecastyear,$N$5:$R$5,0)),0)</f>
        <v>1091.51</v>
      </c>
      <c r="I71" s="125"/>
      <c r="J71" s="62">
        <f t="shared" ref="J71:J134" si="19">_xlfn.IFNA(INDEX($T71:$X71,1,MATCH(forecastyear,$T$5:$X$5,0)),0)</f>
        <v>1091.51</v>
      </c>
      <c r="K71" s="125"/>
      <c r="L71" s="125" t="str">
        <f t="shared" si="2"/>
        <v>COMPLIANT</v>
      </c>
      <c r="M71" s="37"/>
      <c r="N71" s="126">
        <f t="shared" si="7"/>
        <v>1091.51</v>
      </c>
      <c r="O71" s="126">
        <f t="shared" si="3"/>
        <v>1137.1500000000001</v>
      </c>
      <c r="P71" s="126">
        <f t="shared" si="4"/>
        <v>1178.67</v>
      </c>
      <c r="Q71" s="126">
        <f t="shared" si="5"/>
        <v>1221.01</v>
      </c>
      <c r="R71" s="126">
        <f t="shared" si="6"/>
        <v>1266.6099999999999</v>
      </c>
      <c r="S71" s="175"/>
      <c r="T71" s="127">
        <v>1091.51</v>
      </c>
      <c r="U71" s="128">
        <f>ROUND(ROUND(T71,2)*(1+'General Inputs'!K$20)*(1-Z71)+'General Inputs'!K$27,2)</f>
        <v>1137.1500000000001</v>
      </c>
      <c r="V71" s="128">
        <f>ROUND(ROUND(U71,2)*(1+'General Inputs'!L$20)*(1-AA71)+'General Inputs'!L$27,2)</f>
        <v>1178.67</v>
      </c>
      <c r="W71" s="128">
        <f>ROUND(ROUND(V71,2)*(1+'General Inputs'!M$20)*(1-AB71)+'General Inputs'!M$27,2)</f>
        <v>1221.01</v>
      </c>
      <c r="X71" s="128">
        <f>ROUND(ROUND(W71,2)*(1+'General Inputs'!N$20)*(1-AC71)+'General Inputs'!N$27,2)</f>
        <v>1266.6099999999999</v>
      </c>
      <c r="Y71" s="129"/>
      <c r="Z71" s="149">
        <f>IF($T71="",0,'General Inputs'!K$22)</f>
        <v>-1.4822065817673872E-2</v>
      </c>
      <c r="AA71" s="149">
        <f>IF($T71="",0,'General Inputs'!L$22)</f>
        <v>-9.6590379968726006E-3</v>
      </c>
      <c r="AB71" s="149">
        <f>IF($T71="",0,'General Inputs'!M$22)</f>
        <v>-9.0859773183396067E-3</v>
      </c>
      <c r="AC71" s="149">
        <f>IF($T71="",0,'General Inputs'!N$22)</f>
        <v>-1.0471731692104774E-2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 t="s">
        <v>289</v>
      </c>
      <c r="D72" s="124"/>
      <c r="E72" s="54" t="s">
        <v>33</v>
      </c>
      <c r="F72" s="54"/>
      <c r="G72" s="61"/>
      <c r="H72" s="62">
        <f t="shared" si="18"/>
        <v>819.8</v>
      </c>
      <c r="I72" s="125"/>
      <c r="J72" s="62">
        <f t="shared" si="19"/>
        <v>819.8</v>
      </c>
      <c r="K72" s="125"/>
      <c r="L72" s="125" t="str">
        <f t="shared" ref="L72:L135" si="20">IF(C72="","",IF(H72&gt;J72,"NON-COMPLIANT","COMPLIANT"))</f>
        <v>COMPLIANT</v>
      </c>
      <c r="M72" s="37"/>
      <c r="N72" s="126">
        <f t="shared" ref="N72:N135" si="21">T72</f>
        <v>819.8</v>
      </c>
      <c r="O72" s="126">
        <f t="shared" ref="O72:O135" si="22">U72</f>
        <v>854.08</v>
      </c>
      <c r="P72" s="126">
        <f t="shared" ref="P72:P135" si="23">V72</f>
        <v>885.27</v>
      </c>
      <c r="Q72" s="126">
        <f t="shared" ref="Q72:Q135" si="24">W72</f>
        <v>917.07</v>
      </c>
      <c r="R72" s="126">
        <f t="shared" ref="R72:R135" si="25">X72</f>
        <v>951.32</v>
      </c>
      <c r="S72" s="175"/>
      <c r="T72" s="127">
        <v>819.8</v>
      </c>
      <c r="U72" s="128">
        <f>ROUND(ROUND(T72,2)*(1+'General Inputs'!K$20)*(1-Z72)+'General Inputs'!K$27,2)</f>
        <v>854.08</v>
      </c>
      <c r="V72" s="128">
        <f>ROUND(ROUND(U72,2)*(1+'General Inputs'!L$20)*(1-AA72)+'General Inputs'!L$27,2)</f>
        <v>885.27</v>
      </c>
      <c r="W72" s="128">
        <f>ROUND(ROUND(V72,2)*(1+'General Inputs'!M$20)*(1-AB72)+'General Inputs'!M$27,2)</f>
        <v>917.07</v>
      </c>
      <c r="X72" s="128">
        <f>ROUND(ROUND(W72,2)*(1+'General Inputs'!N$20)*(1-AC72)+'General Inputs'!N$27,2)</f>
        <v>951.32</v>
      </c>
      <c r="Y72" s="129"/>
      <c r="Z72" s="149">
        <f>IF($T72="",0,'General Inputs'!K$22)</f>
        <v>-1.4822065817673872E-2</v>
      </c>
      <c r="AA72" s="149">
        <f>IF($T72="",0,'General Inputs'!L$22)</f>
        <v>-9.6590379968726006E-3</v>
      </c>
      <c r="AB72" s="149">
        <f>IF($T72="",0,'General Inputs'!M$22)</f>
        <v>-9.0859773183396067E-3</v>
      </c>
      <c r="AC72" s="149">
        <f>IF($T72="",0,'General Inputs'!N$22)</f>
        <v>-1.0471731692104774E-2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24" t="s">
        <v>290</v>
      </c>
      <c r="D73" s="124"/>
      <c r="E73" s="54" t="s">
        <v>33</v>
      </c>
      <c r="F73" s="54"/>
      <c r="G73" s="61"/>
      <c r="H73" s="62">
        <f t="shared" si="18"/>
        <v>511.69</v>
      </c>
      <c r="I73" s="125"/>
      <c r="J73" s="62">
        <f t="shared" si="19"/>
        <v>511.69</v>
      </c>
      <c r="K73" s="125"/>
      <c r="L73" s="125" t="str">
        <f t="shared" si="20"/>
        <v>COMPLIANT</v>
      </c>
      <c r="M73" s="37"/>
      <c r="N73" s="126">
        <f t="shared" si="21"/>
        <v>511.69</v>
      </c>
      <c r="O73" s="126">
        <f t="shared" si="22"/>
        <v>533.09</v>
      </c>
      <c r="P73" s="126">
        <f t="shared" si="23"/>
        <v>552.55999999999995</v>
      </c>
      <c r="Q73" s="126">
        <f t="shared" si="24"/>
        <v>572.41</v>
      </c>
      <c r="R73" s="126">
        <f t="shared" si="25"/>
        <v>593.79</v>
      </c>
      <c r="S73" s="175"/>
      <c r="T73" s="127">
        <v>511.69</v>
      </c>
      <c r="U73" s="128">
        <f>ROUND(ROUND(T73,2)*(1+'General Inputs'!K$20)*(1-Z73)+'General Inputs'!K$27,2)</f>
        <v>533.09</v>
      </c>
      <c r="V73" s="128">
        <f>ROUND(ROUND(U73,2)*(1+'General Inputs'!L$20)*(1-AA73)+'General Inputs'!L$27,2)</f>
        <v>552.55999999999995</v>
      </c>
      <c r="W73" s="128">
        <f>ROUND(ROUND(V73,2)*(1+'General Inputs'!M$20)*(1-AB73)+'General Inputs'!M$27,2)</f>
        <v>572.41</v>
      </c>
      <c r="X73" s="128">
        <f>ROUND(ROUND(W73,2)*(1+'General Inputs'!N$20)*(1-AC73)+'General Inputs'!N$27,2)</f>
        <v>593.79</v>
      </c>
      <c r="Y73" s="129"/>
      <c r="Z73" s="149">
        <f>IF($T73="",0,'General Inputs'!K$22)</f>
        <v>-1.4822065817673872E-2</v>
      </c>
      <c r="AA73" s="149">
        <f>IF($T73="",0,'General Inputs'!L$22)</f>
        <v>-9.6590379968726006E-3</v>
      </c>
      <c r="AB73" s="149">
        <f>IF($T73="",0,'General Inputs'!M$22)</f>
        <v>-9.0859773183396067E-3</v>
      </c>
      <c r="AC73" s="149">
        <f>IF($T73="",0,'General Inputs'!N$22)</f>
        <v>-1.0471731692104774E-2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 t="s">
        <v>291</v>
      </c>
      <c r="D74" s="124"/>
      <c r="E74" s="54" t="s">
        <v>33</v>
      </c>
      <c r="F74" s="54"/>
      <c r="G74" s="61"/>
      <c r="H74" s="62">
        <f t="shared" si="18"/>
        <v>693.21</v>
      </c>
      <c r="I74" s="125"/>
      <c r="J74" s="62">
        <f t="shared" si="19"/>
        <v>693.21</v>
      </c>
      <c r="K74" s="125"/>
      <c r="L74" s="125" t="str">
        <f t="shared" si="20"/>
        <v>COMPLIANT</v>
      </c>
      <c r="M74" s="37"/>
      <c r="N74" s="126">
        <f t="shared" si="21"/>
        <v>693.21</v>
      </c>
      <c r="O74" s="126">
        <f t="shared" si="22"/>
        <v>722.2</v>
      </c>
      <c r="P74" s="126">
        <f t="shared" si="23"/>
        <v>748.57</v>
      </c>
      <c r="Q74" s="126">
        <f t="shared" si="24"/>
        <v>775.46</v>
      </c>
      <c r="R74" s="126">
        <f t="shared" si="25"/>
        <v>804.42</v>
      </c>
      <c r="S74" s="175"/>
      <c r="T74" s="127">
        <v>693.21</v>
      </c>
      <c r="U74" s="128">
        <f>ROUND(ROUND(T74,2)*(1+'General Inputs'!K$20)*(1-Z74)+'General Inputs'!K$27,2)</f>
        <v>722.2</v>
      </c>
      <c r="V74" s="128">
        <f>ROUND(ROUND(U74,2)*(1+'General Inputs'!L$20)*(1-AA74)+'General Inputs'!L$27,2)</f>
        <v>748.57</v>
      </c>
      <c r="W74" s="128">
        <f>ROUND(ROUND(V74,2)*(1+'General Inputs'!M$20)*(1-AB74)+'General Inputs'!M$27,2)</f>
        <v>775.46</v>
      </c>
      <c r="X74" s="128">
        <f>ROUND(ROUND(W74,2)*(1+'General Inputs'!N$20)*(1-AC74)+'General Inputs'!N$27,2)</f>
        <v>804.42</v>
      </c>
      <c r="Y74" s="129"/>
      <c r="Z74" s="149">
        <f>IF($T74="",0,'General Inputs'!K$22)</f>
        <v>-1.4822065817673872E-2</v>
      </c>
      <c r="AA74" s="149">
        <f>IF($T74="",0,'General Inputs'!L$22)</f>
        <v>-9.6590379968726006E-3</v>
      </c>
      <c r="AB74" s="149">
        <f>IF($T74="",0,'General Inputs'!M$22)</f>
        <v>-9.0859773183396067E-3</v>
      </c>
      <c r="AC74" s="149">
        <f>IF($T74="",0,'General Inputs'!N$22)</f>
        <v>-1.0471731692104774E-2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 t="s">
        <v>292</v>
      </c>
      <c r="D75" s="124"/>
      <c r="E75" s="54" t="s">
        <v>33</v>
      </c>
      <c r="F75" s="54"/>
      <c r="G75" s="61"/>
      <c r="H75" s="62">
        <f t="shared" si="18"/>
        <v>672.72</v>
      </c>
      <c r="I75" s="125"/>
      <c r="J75" s="62">
        <f t="shared" si="19"/>
        <v>672.72</v>
      </c>
      <c r="K75" s="125"/>
      <c r="L75" s="125" t="str">
        <f t="shared" si="20"/>
        <v>COMPLIANT</v>
      </c>
      <c r="M75" s="37"/>
      <c r="N75" s="126">
        <f t="shared" si="21"/>
        <v>672.72</v>
      </c>
      <c r="O75" s="126">
        <f t="shared" si="22"/>
        <v>700.85</v>
      </c>
      <c r="P75" s="126">
        <f t="shared" si="23"/>
        <v>726.44</v>
      </c>
      <c r="Q75" s="126">
        <f t="shared" si="24"/>
        <v>752.54</v>
      </c>
      <c r="R75" s="126">
        <f t="shared" si="25"/>
        <v>780.65</v>
      </c>
      <c r="S75" s="175"/>
      <c r="T75" s="127">
        <v>672.72</v>
      </c>
      <c r="U75" s="128">
        <f>ROUND(ROUND(T75,2)*(1+'General Inputs'!K$20)*(1-Z75)+'General Inputs'!K$27,2)</f>
        <v>700.85</v>
      </c>
      <c r="V75" s="128">
        <f>ROUND(ROUND(U75,2)*(1+'General Inputs'!L$20)*(1-AA75)+'General Inputs'!L$27,2)</f>
        <v>726.44</v>
      </c>
      <c r="W75" s="128">
        <f>ROUND(ROUND(V75,2)*(1+'General Inputs'!M$20)*(1-AB75)+'General Inputs'!M$27,2)</f>
        <v>752.54</v>
      </c>
      <c r="X75" s="128">
        <f>ROUND(ROUND(W75,2)*(1+'General Inputs'!N$20)*(1-AC75)+'General Inputs'!N$27,2)</f>
        <v>780.65</v>
      </c>
      <c r="Y75" s="129"/>
      <c r="Z75" s="149">
        <f>IF($T75="",0,'General Inputs'!K$22)</f>
        <v>-1.4822065817673872E-2</v>
      </c>
      <c r="AA75" s="149">
        <f>IF($T75="",0,'General Inputs'!L$22)</f>
        <v>-9.6590379968726006E-3</v>
      </c>
      <c r="AB75" s="149">
        <f>IF($T75="",0,'General Inputs'!M$22)</f>
        <v>-9.0859773183396067E-3</v>
      </c>
      <c r="AC75" s="149">
        <f>IF($T75="",0,'General Inputs'!N$22)</f>
        <v>-1.0471731692104774E-2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4" t="s">
        <v>293</v>
      </c>
      <c r="D76" s="124"/>
      <c r="E76" s="54" t="s">
        <v>33</v>
      </c>
      <c r="F76" s="54"/>
      <c r="G76" s="61"/>
      <c r="H76" s="62">
        <f t="shared" si="18"/>
        <v>853.39</v>
      </c>
      <c r="I76" s="125"/>
      <c r="J76" s="62">
        <f t="shared" si="19"/>
        <v>853.39</v>
      </c>
      <c r="K76" s="125"/>
      <c r="L76" s="125" t="str">
        <f t="shared" si="20"/>
        <v>COMPLIANT</v>
      </c>
      <c r="M76" s="37"/>
      <c r="N76" s="126">
        <f t="shared" si="21"/>
        <v>853.39</v>
      </c>
      <c r="O76" s="126">
        <f t="shared" si="22"/>
        <v>889.07</v>
      </c>
      <c r="P76" s="126">
        <f t="shared" si="23"/>
        <v>921.53</v>
      </c>
      <c r="Q76" s="126">
        <f t="shared" si="24"/>
        <v>954.64</v>
      </c>
      <c r="R76" s="126">
        <f t="shared" si="25"/>
        <v>990.29</v>
      </c>
      <c r="S76" s="175"/>
      <c r="T76" s="127">
        <v>853.39</v>
      </c>
      <c r="U76" s="128">
        <f>ROUND(ROUND(T76,2)*(1+'General Inputs'!K$20)*(1-Z76)+'General Inputs'!K$27,2)</f>
        <v>889.07</v>
      </c>
      <c r="V76" s="128">
        <f>ROUND(ROUND(U76,2)*(1+'General Inputs'!L$20)*(1-AA76)+'General Inputs'!L$27,2)</f>
        <v>921.53</v>
      </c>
      <c r="W76" s="128">
        <f>ROUND(ROUND(V76,2)*(1+'General Inputs'!M$20)*(1-AB76)+'General Inputs'!M$27,2)</f>
        <v>954.64</v>
      </c>
      <c r="X76" s="128">
        <f>ROUND(ROUND(W76,2)*(1+'General Inputs'!N$20)*(1-AC76)+'General Inputs'!N$27,2)</f>
        <v>990.29</v>
      </c>
      <c r="Y76" s="129"/>
      <c r="Z76" s="149">
        <f>IF($T76="",0,'General Inputs'!K$22)</f>
        <v>-1.4822065817673872E-2</v>
      </c>
      <c r="AA76" s="149">
        <f>IF($T76="",0,'General Inputs'!L$22)</f>
        <v>-9.6590379968726006E-3</v>
      </c>
      <c r="AB76" s="149">
        <f>IF($T76="",0,'General Inputs'!M$22)</f>
        <v>-9.0859773183396067E-3</v>
      </c>
      <c r="AC76" s="149">
        <f>IF($T76="",0,'General Inputs'!N$22)</f>
        <v>-1.0471731692104774E-2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 t="s">
        <v>350</v>
      </c>
      <c r="D77" s="124"/>
      <c r="E77" s="54" t="s">
        <v>33</v>
      </c>
      <c r="F77" s="54"/>
      <c r="G77" s="61"/>
      <c r="H77" s="62">
        <f t="shared" si="18"/>
        <v>1434.79</v>
      </c>
      <c r="I77" s="125"/>
      <c r="J77" s="62">
        <f t="shared" si="19"/>
        <v>1434.79</v>
      </c>
      <c r="K77" s="125"/>
      <c r="L77" s="125" t="str">
        <f t="shared" si="20"/>
        <v>COMPLIANT</v>
      </c>
      <c r="M77" s="37"/>
      <c r="N77" s="126">
        <f t="shared" si="21"/>
        <v>1434.79</v>
      </c>
      <c r="O77" s="126">
        <f t="shared" si="22"/>
        <v>1494.78</v>
      </c>
      <c r="P77" s="126">
        <f t="shared" si="23"/>
        <v>1549.36</v>
      </c>
      <c r="Q77" s="126">
        <f t="shared" si="24"/>
        <v>1605.02</v>
      </c>
      <c r="R77" s="126">
        <f t="shared" si="25"/>
        <v>1664.96</v>
      </c>
      <c r="S77" s="175"/>
      <c r="T77" s="127">
        <v>1434.79</v>
      </c>
      <c r="U77" s="128">
        <f>ROUND(ROUND(T77,2)*(1+'General Inputs'!K$20)*(1-Z77)+'General Inputs'!K$27,2)</f>
        <v>1494.78</v>
      </c>
      <c r="V77" s="128">
        <f>ROUND(ROUND(U77,2)*(1+'General Inputs'!L$20)*(1-AA77)+'General Inputs'!L$27,2)</f>
        <v>1549.36</v>
      </c>
      <c r="W77" s="128">
        <f>ROUND(ROUND(V77,2)*(1+'General Inputs'!M$20)*(1-AB77)+'General Inputs'!M$27,2)</f>
        <v>1605.02</v>
      </c>
      <c r="X77" s="128">
        <f>ROUND(ROUND(W77,2)*(1+'General Inputs'!N$20)*(1-AC77)+'General Inputs'!N$27,2)</f>
        <v>1664.96</v>
      </c>
      <c r="Y77" s="129"/>
      <c r="Z77" s="149">
        <f>IF($T77="",0,'General Inputs'!K$22)</f>
        <v>-1.4822065817673872E-2</v>
      </c>
      <c r="AA77" s="149">
        <f>IF($T77="",0,'General Inputs'!L$22)</f>
        <v>-9.6590379968726006E-3</v>
      </c>
      <c r="AB77" s="149">
        <f>IF($T77="",0,'General Inputs'!M$22)</f>
        <v>-9.0859773183396067E-3</v>
      </c>
      <c r="AC77" s="149">
        <f>IF($T77="",0,'General Inputs'!N$22)</f>
        <v>-1.0471731692104774E-2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 t="s">
        <v>351</v>
      </c>
      <c r="D78" s="124"/>
      <c r="E78" s="54" t="s">
        <v>33</v>
      </c>
      <c r="F78" s="54"/>
      <c r="G78" s="61"/>
      <c r="H78" s="62">
        <f t="shared" si="18"/>
        <v>295.81</v>
      </c>
      <c r="I78" s="125"/>
      <c r="J78" s="62">
        <f t="shared" si="19"/>
        <v>295.81</v>
      </c>
      <c r="K78" s="125"/>
      <c r="L78" s="125" t="str">
        <f t="shared" si="20"/>
        <v>COMPLIANT</v>
      </c>
      <c r="M78" s="37"/>
      <c r="N78" s="126">
        <f t="shared" si="21"/>
        <v>295.81</v>
      </c>
      <c r="O78" s="126">
        <f t="shared" si="22"/>
        <v>308.18</v>
      </c>
      <c r="P78" s="126">
        <f t="shared" si="23"/>
        <v>319.43</v>
      </c>
      <c r="Q78" s="126">
        <f t="shared" si="24"/>
        <v>330.91</v>
      </c>
      <c r="R78" s="126">
        <f t="shared" si="25"/>
        <v>343.27</v>
      </c>
      <c r="S78" s="175"/>
      <c r="T78" s="127">
        <v>295.81</v>
      </c>
      <c r="U78" s="128">
        <f>ROUND(ROUND(T78,2)*(1+'General Inputs'!K$20)*(1-Z78)+'General Inputs'!K$27,2)</f>
        <v>308.18</v>
      </c>
      <c r="V78" s="128">
        <f>ROUND(ROUND(U78,2)*(1+'General Inputs'!L$20)*(1-AA78)+'General Inputs'!L$27,2)</f>
        <v>319.43</v>
      </c>
      <c r="W78" s="128">
        <f>ROUND(ROUND(V78,2)*(1+'General Inputs'!M$20)*(1-AB78)+'General Inputs'!M$27,2)</f>
        <v>330.91</v>
      </c>
      <c r="X78" s="128">
        <f>ROUND(ROUND(W78,2)*(1+'General Inputs'!N$20)*(1-AC78)+'General Inputs'!N$27,2)</f>
        <v>343.27</v>
      </c>
      <c r="Y78" s="129"/>
      <c r="Z78" s="149">
        <f>IF($T78="",0,'General Inputs'!K$22)</f>
        <v>-1.4822065817673872E-2</v>
      </c>
      <c r="AA78" s="149">
        <f>IF($T78="",0,'General Inputs'!L$22)</f>
        <v>-9.6590379968726006E-3</v>
      </c>
      <c r="AB78" s="149">
        <f>IF($T78="",0,'General Inputs'!M$22)</f>
        <v>-9.0859773183396067E-3</v>
      </c>
      <c r="AC78" s="149">
        <f>IF($T78="",0,'General Inputs'!N$22)</f>
        <v>-1.0471731692104774E-2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/>
      <c r="D79" s="124"/>
      <c r="E79" s="54" t="s">
        <v>33</v>
      </c>
      <c r="F79" s="54"/>
      <c r="G79" s="61"/>
      <c r="H79" s="62">
        <f t="shared" si="18"/>
        <v>0</v>
      </c>
      <c r="I79" s="125"/>
      <c r="J79" s="62">
        <f t="shared" si="19"/>
        <v>0</v>
      </c>
      <c r="K79" s="125"/>
      <c r="L79" s="125" t="str">
        <f t="shared" si="20"/>
        <v/>
      </c>
      <c r="M79" s="37"/>
      <c r="N79" s="126">
        <f t="shared" si="21"/>
        <v>0</v>
      </c>
      <c r="O79" s="126">
        <f t="shared" si="22"/>
        <v>0</v>
      </c>
      <c r="P79" s="126">
        <f t="shared" si="23"/>
        <v>0</v>
      </c>
      <c r="Q79" s="126">
        <f t="shared" si="24"/>
        <v>0</v>
      </c>
      <c r="R79" s="126">
        <f t="shared" si="25"/>
        <v>0</v>
      </c>
      <c r="S79" s="175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4"/>
      <c r="D80" s="124"/>
      <c r="E80" s="54" t="s">
        <v>33</v>
      </c>
      <c r="F80" s="54"/>
      <c r="G80" s="61"/>
      <c r="H80" s="62">
        <f t="shared" si="18"/>
        <v>0</v>
      </c>
      <c r="I80" s="125"/>
      <c r="J80" s="62">
        <f t="shared" si="19"/>
        <v>0</v>
      </c>
      <c r="K80" s="125"/>
      <c r="L80" s="125" t="str">
        <f t="shared" si="20"/>
        <v/>
      </c>
      <c r="M80" s="37"/>
      <c r="N80" s="126">
        <f t="shared" si="21"/>
        <v>0</v>
      </c>
      <c r="O80" s="126">
        <f t="shared" si="22"/>
        <v>0</v>
      </c>
      <c r="P80" s="126">
        <f t="shared" si="23"/>
        <v>0</v>
      </c>
      <c r="Q80" s="126">
        <f t="shared" si="24"/>
        <v>0</v>
      </c>
      <c r="R80" s="126">
        <f t="shared" si="25"/>
        <v>0</v>
      </c>
      <c r="S80" s="175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4"/>
      <c r="D81" s="124"/>
      <c r="E81" s="54" t="s">
        <v>33</v>
      </c>
      <c r="F81" s="54"/>
      <c r="G81" s="61"/>
      <c r="H81" s="62">
        <f t="shared" si="18"/>
        <v>0</v>
      </c>
      <c r="I81" s="125"/>
      <c r="J81" s="62">
        <f t="shared" si="19"/>
        <v>0</v>
      </c>
      <c r="K81" s="125"/>
      <c r="L81" s="125" t="str">
        <f t="shared" si="20"/>
        <v/>
      </c>
      <c r="M81" s="37"/>
      <c r="N81" s="126">
        <f t="shared" si="21"/>
        <v>0</v>
      </c>
      <c r="O81" s="126">
        <f t="shared" si="22"/>
        <v>0</v>
      </c>
      <c r="P81" s="126">
        <f t="shared" si="23"/>
        <v>0</v>
      </c>
      <c r="Q81" s="126">
        <f t="shared" si="24"/>
        <v>0</v>
      </c>
      <c r="R81" s="126">
        <f t="shared" si="25"/>
        <v>0</v>
      </c>
      <c r="S81" s="175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4"/>
      <c r="D82" s="124"/>
      <c r="E82" s="54" t="s">
        <v>33</v>
      </c>
      <c r="F82" s="54"/>
      <c r="G82" s="61"/>
      <c r="H82" s="62">
        <f t="shared" si="18"/>
        <v>0</v>
      </c>
      <c r="I82" s="125"/>
      <c r="J82" s="62">
        <f t="shared" si="19"/>
        <v>0</v>
      </c>
      <c r="K82" s="125"/>
      <c r="L82" s="125" t="str">
        <f t="shared" si="20"/>
        <v/>
      </c>
      <c r="M82" s="37"/>
      <c r="N82" s="126">
        <f t="shared" si="21"/>
        <v>0</v>
      </c>
      <c r="O82" s="126">
        <f t="shared" si="22"/>
        <v>0</v>
      </c>
      <c r="P82" s="126">
        <f t="shared" si="23"/>
        <v>0</v>
      </c>
      <c r="Q82" s="126">
        <f t="shared" si="24"/>
        <v>0</v>
      </c>
      <c r="R82" s="126">
        <f t="shared" si="25"/>
        <v>0</v>
      </c>
      <c r="S82" s="175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x14ac:dyDescent="0.2">
      <c r="A83" s="35"/>
      <c r="B83" s="35"/>
      <c r="C83" s="124"/>
      <c r="D83" s="124"/>
      <c r="E83" s="54" t="s">
        <v>33</v>
      </c>
      <c r="F83" s="54"/>
      <c r="G83" s="61"/>
      <c r="H83" s="62">
        <f t="shared" si="18"/>
        <v>0</v>
      </c>
      <c r="I83" s="125"/>
      <c r="J83" s="62">
        <f t="shared" si="19"/>
        <v>0</v>
      </c>
      <c r="K83" s="125"/>
      <c r="L83" s="125" t="str">
        <f t="shared" si="20"/>
        <v/>
      </c>
      <c r="M83" s="37"/>
      <c r="N83" s="126">
        <f t="shared" si="21"/>
        <v>0</v>
      </c>
      <c r="O83" s="126">
        <f t="shared" si="22"/>
        <v>0</v>
      </c>
      <c r="P83" s="126">
        <f t="shared" si="23"/>
        <v>0</v>
      </c>
      <c r="Q83" s="126">
        <f t="shared" si="24"/>
        <v>0</v>
      </c>
      <c r="R83" s="126">
        <f t="shared" si="25"/>
        <v>0</v>
      </c>
      <c r="S83" s="175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x14ac:dyDescent="0.2">
      <c r="A84" s="35"/>
      <c r="B84" s="35"/>
      <c r="C84" s="124"/>
      <c r="D84" s="124"/>
      <c r="E84" s="54" t="s">
        <v>33</v>
      </c>
      <c r="F84" s="54"/>
      <c r="G84" s="61"/>
      <c r="H84" s="62">
        <f t="shared" si="18"/>
        <v>0</v>
      </c>
      <c r="I84" s="125"/>
      <c r="J84" s="62">
        <f t="shared" si="19"/>
        <v>0</v>
      </c>
      <c r="K84" s="125"/>
      <c r="L84" s="125" t="str">
        <f t="shared" si="20"/>
        <v/>
      </c>
      <c r="M84" s="37"/>
      <c r="N84" s="126">
        <f t="shared" si="21"/>
        <v>0</v>
      </c>
      <c r="O84" s="126">
        <f t="shared" si="22"/>
        <v>0</v>
      </c>
      <c r="P84" s="126">
        <f t="shared" si="23"/>
        <v>0</v>
      </c>
      <c r="Q84" s="126">
        <f t="shared" si="24"/>
        <v>0</v>
      </c>
      <c r="R84" s="126">
        <f t="shared" si="25"/>
        <v>0</v>
      </c>
      <c r="S84" s="175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x14ac:dyDescent="0.2">
      <c r="A85" s="35"/>
      <c r="B85" s="35"/>
      <c r="C85" s="124"/>
      <c r="D85" s="124"/>
      <c r="E85" s="54" t="s">
        <v>33</v>
      </c>
      <c r="F85" s="54"/>
      <c r="G85" s="61"/>
      <c r="H85" s="62">
        <f t="shared" si="18"/>
        <v>0</v>
      </c>
      <c r="I85" s="125"/>
      <c r="J85" s="62">
        <f t="shared" si="19"/>
        <v>0</v>
      </c>
      <c r="K85" s="125"/>
      <c r="L85" s="125" t="str">
        <f t="shared" si="20"/>
        <v/>
      </c>
      <c r="M85" s="37"/>
      <c r="N85" s="126">
        <f t="shared" si="21"/>
        <v>0</v>
      </c>
      <c r="O85" s="126">
        <f t="shared" si="22"/>
        <v>0</v>
      </c>
      <c r="P85" s="126">
        <f t="shared" si="23"/>
        <v>0</v>
      </c>
      <c r="Q85" s="126">
        <f t="shared" si="24"/>
        <v>0</v>
      </c>
      <c r="R85" s="126">
        <f t="shared" si="25"/>
        <v>0</v>
      </c>
      <c r="S85" s="175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x14ac:dyDescent="0.2">
      <c r="A86" s="35"/>
      <c r="B86" s="35"/>
      <c r="C86" s="124"/>
      <c r="D86" s="124"/>
      <c r="E86" s="54" t="s">
        <v>33</v>
      </c>
      <c r="F86" s="54"/>
      <c r="G86" s="61"/>
      <c r="H86" s="62">
        <f t="shared" si="18"/>
        <v>0</v>
      </c>
      <c r="I86" s="125"/>
      <c r="J86" s="62">
        <f t="shared" si="19"/>
        <v>0</v>
      </c>
      <c r="K86" s="125"/>
      <c r="L86" s="125" t="str">
        <f t="shared" si="20"/>
        <v/>
      </c>
      <c r="M86" s="37"/>
      <c r="N86" s="126">
        <f t="shared" si="21"/>
        <v>0</v>
      </c>
      <c r="O86" s="126">
        <f t="shared" si="22"/>
        <v>0</v>
      </c>
      <c r="P86" s="126">
        <f t="shared" si="23"/>
        <v>0</v>
      </c>
      <c r="Q86" s="126">
        <f t="shared" si="24"/>
        <v>0</v>
      </c>
      <c r="R86" s="126">
        <f t="shared" si="25"/>
        <v>0</v>
      </c>
      <c r="S86" s="175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x14ac:dyDescent="0.2">
      <c r="A87" s="35"/>
      <c r="B87" s="35"/>
      <c r="C87" s="124"/>
      <c r="D87" s="124"/>
      <c r="E87" s="54" t="s">
        <v>33</v>
      </c>
      <c r="F87" s="54"/>
      <c r="G87" s="61"/>
      <c r="H87" s="62">
        <f t="shared" si="18"/>
        <v>0</v>
      </c>
      <c r="I87" s="125"/>
      <c r="J87" s="62">
        <f t="shared" si="19"/>
        <v>0</v>
      </c>
      <c r="K87" s="125"/>
      <c r="L87" s="125" t="str">
        <f t="shared" si="20"/>
        <v/>
      </c>
      <c r="M87" s="37"/>
      <c r="N87" s="126">
        <f t="shared" si="21"/>
        <v>0</v>
      </c>
      <c r="O87" s="126">
        <f t="shared" si="22"/>
        <v>0</v>
      </c>
      <c r="P87" s="126">
        <f t="shared" si="23"/>
        <v>0</v>
      </c>
      <c r="Q87" s="126">
        <f t="shared" si="24"/>
        <v>0</v>
      </c>
      <c r="R87" s="126">
        <f t="shared" si="25"/>
        <v>0</v>
      </c>
      <c r="S87" s="175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x14ac:dyDescent="0.2">
      <c r="A88" s="35"/>
      <c r="B88" s="35"/>
      <c r="C88" s="124"/>
      <c r="D88" s="124"/>
      <c r="E88" s="54" t="s">
        <v>33</v>
      </c>
      <c r="F88" s="54"/>
      <c r="G88" s="61"/>
      <c r="H88" s="62">
        <f t="shared" si="18"/>
        <v>0</v>
      </c>
      <c r="I88" s="125"/>
      <c r="J88" s="62">
        <f t="shared" si="19"/>
        <v>0</v>
      </c>
      <c r="K88" s="125"/>
      <c r="L88" s="125" t="str">
        <f t="shared" si="20"/>
        <v/>
      </c>
      <c r="M88" s="37"/>
      <c r="N88" s="126">
        <f t="shared" si="21"/>
        <v>0</v>
      </c>
      <c r="O88" s="126">
        <f t="shared" si="22"/>
        <v>0</v>
      </c>
      <c r="P88" s="126">
        <f t="shared" si="23"/>
        <v>0</v>
      </c>
      <c r="Q88" s="126">
        <f t="shared" si="24"/>
        <v>0</v>
      </c>
      <c r="R88" s="126">
        <f t="shared" si="25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33</v>
      </c>
      <c r="F89" s="54"/>
      <c r="G89" s="61"/>
      <c r="H89" s="62">
        <f t="shared" si="18"/>
        <v>0</v>
      </c>
      <c r="I89" s="125"/>
      <c r="J89" s="62">
        <f t="shared" si="19"/>
        <v>0</v>
      </c>
      <c r="K89" s="125"/>
      <c r="L89" s="125" t="str">
        <f t="shared" si="20"/>
        <v/>
      </c>
      <c r="M89" s="37"/>
      <c r="N89" s="126">
        <f t="shared" si="21"/>
        <v>0</v>
      </c>
      <c r="O89" s="126">
        <f t="shared" si="22"/>
        <v>0</v>
      </c>
      <c r="P89" s="126">
        <f t="shared" si="23"/>
        <v>0</v>
      </c>
      <c r="Q89" s="126">
        <f t="shared" si="24"/>
        <v>0</v>
      </c>
      <c r="R89" s="126">
        <f t="shared" si="25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33</v>
      </c>
      <c r="F90" s="54"/>
      <c r="G90" s="61"/>
      <c r="H90" s="62">
        <f t="shared" si="18"/>
        <v>0</v>
      </c>
      <c r="I90" s="125"/>
      <c r="J90" s="62">
        <f t="shared" si="19"/>
        <v>0</v>
      </c>
      <c r="K90" s="125"/>
      <c r="L90" s="125" t="str">
        <f t="shared" si="20"/>
        <v/>
      </c>
      <c r="M90" s="37"/>
      <c r="N90" s="126">
        <f t="shared" si="21"/>
        <v>0</v>
      </c>
      <c r="O90" s="126">
        <f t="shared" si="22"/>
        <v>0</v>
      </c>
      <c r="P90" s="126">
        <f t="shared" si="23"/>
        <v>0</v>
      </c>
      <c r="Q90" s="126">
        <f t="shared" si="24"/>
        <v>0</v>
      </c>
      <c r="R90" s="126">
        <f t="shared" si="25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33</v>
      </c>
      <c r="F91" s="54"/>
      <c r="G91" s="61"/>
      <c r="H91" s="62">
        <f t="shared" si="18"/>
        <v>0</v>
      </c>
      <c r="I91" s="125"/>
      <c r="J91" s="62">
        <f t="shared" si="19"/>
        <v>0</v>
      </c>
      <c r="K91" s="125"/>
      <c r="L91" s="125" t="str">
        <f t="shared" si="20"/>
        <v/>
      </c>
      <c r="M91" s="37"/>
      <c r="N91" s="126">
        <f t="shared" si="21"/>
        <v>0</v>
      </c>
      <c r="O91" s="126">
        <f t="shared" si="22"/>
        <v>0</v>
      </c>
      <c r="P91" s="126">
        <f t="shared" si="23"/>
        <v>0</v>
      </c>
      <c r="Q91" s="126">
        <f t="shared" si="24"/>
        <v>0</v>
      </c>
      <c r="R91" s="126">
        <f t="shared" si="25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18"/>
        <v>0</v>
      </c>
      <c r="I92" s="125"/>
      <c r="J92" s="62">
        <f t="shared" si="19"/>
        <v>0</v>
      </c>
      <c r="K92" s="125"/>
      <c r="L92" s="125" t="str">
        <f t="shared" si="20"/>
        <v/>
      </c>
      <c r="M92" s="37"/>
      <c r="N92" s="126">
        <f t="shared" si="21"/>
        <v>0</v>
      </c>
      <c r="O92" s="126">
        <f t="shared" si="22"/>
        <v>0</v>
      </c>
      <c r="P92" s="126">
        <f t="shared" si="23"/>
        <v>0</v>
      </c>
      <c r="Q92" s="126">
        <f t="shared" si="24"/>
        <v>0</v>
      </c>
      <c r="R92" s="126">
        <f t="shared" si="25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si="18"/>
        <v>0</v>
      </c>
      <c r="I93" s="125"/>
      <c r="J93" s="62">
        <f t="shared" si="19"/>
        <v>0</v>
      </c>
      <c r="K93" s="125"/>
      <c r="L93" s="125" t="str">
        <f t="shared" si="20"/>
        <v/>
      </c>
      <c r="M93" s="37"/>
      <c r="N93" s="126">
        <f t="shared" si="21"/>
        <v>0</v>
      </c>
      <c r="O93" s="126">
        <f t="shared" si="22"/>
        <v>0</v>
      </c>
      <c r="P93" s="126">
        <f t="shared" si="23"/>
        <v>0</v>
      </c>
      <c r="Q93" s="126">
        <f t="shared" si="24"/>
        <v>0</v>
      </c>
      <c r="R93" s="126">
        <f t="shared" si="25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18"/>
        <v>0</v>
      </c>
      <c r="I94" s="125"/>
      <c r="J94" s="62">
        <f t="shared" si="19"/>
        <v>0</v>
      </c>
      <c r="K94" s="125"/>
      <c r="L94" s="125" t="str">
        <f t="shared" si="20"/>
        <v/>
      </c>
      <c r="M94" s="37"/>
      <c r="N94" s="126">
        <f t="shared" si="21"/>
        <v>0</v>
      </c>
      <c r="O94" s="126">
        <f t="shared" si="22"/>
        <v>0</v>
      </c>
      <c r="P94" s="126">
        <f t="shared" si="23"/>
        <v>0</v>
      </c>
      <c r="Q94" s="126">
        <f t="shared" si="24"/>
        <v>0</v>
      </c>
      <c r="R94" s="126">
        <f t="shared" si="25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18"/>
        <v>0</v>
      </c>
      <c r="I95" s="125"/>
      <c r="J95" s="62">
        <f t="shared" si="19"/>
        <v>0</v>
      </c>
      <c r="K95" s="125"/>
      <c r="L95" s="125" t="str">
        <f t="shared" si="20"/>
        <v/>
      </c>
      <c r="M95" s="37"/>
      <c r="N95" s="126">
        <f t="shared" si="21"/>
        <v>0</v>
      </c>
      <c r="O95" s="126">
        <f t="shared" si="22"/>
        <v>0</v>
      </c>
      <c r="P95" s="126">
        <f t="shared" si="23"/>
        <v>0</v>
      </c>
      <c r="Q95" s="126">
        <f t="shared" si="24"/>
        <v>0</v>
      </c>
      <c r="R95" s="126">
        <f t="shared" si="25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18"/>
        <v>0</v>
      </c>
      <c r="I96" s="125"/>
      <c r="J96" s="62">
        <f t="shared" si="19"/>
        <v>0</v>
      </c>
      <c r="K96" s="125"/>
      <c r="L96" s="125" t="str">
        <f t="shared" si="20"/>
        <v/>
      </c>
      <c r="M96" s="37"/>
      <c r="N96" s="126">
        <f t="shared" si="21"/>
        <v>0</v>
      </c>
      <c r="O96" s="126">
        <f t="shared" si="22"/>
        <v>0</v>
      </c>
      <c r="P96" s="126">
        <f t="shared" si="23"/>
        <v>0</v>
      </c>
      <c r="Q96" s="126">
        <f t="shared" si="24"/>
        <v>0</v>
      </c>
      <c r="R96" s="126">
        <f t="shared" si="25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8"/>
        <v>0</v>
      </c>
      <c r="I97" s="125"/>
      <c r="J97" s="62">
        <f t="shared" si="19"/>
        <v>0</v>
      </c>
      <c r="K97" s="125"/>
      <c r="L97" s="125" t="str">
        <f t="shared" si="20"/>
        <v/>
      </c>
      <c r="M97" s="37"/>
      <c r="N97" s="126">
        <f t="shared" si="21"/>
        <v>0</v>
      </c>
      <c r="O97" s="126">
        <f t="shared" si="22"/>
        <v>0</v>
      </c>
      <c r="P97" s="126">
        <f t="shared" si="23"/>
        <v>0</v>
      </c>
      <c r="Q97" s="126">
        <f t="shared" si="24"/>
        <v>0</v>
      </c>
      <c r="R97" s="126">
        <f t="shared" si="25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18"/>
        <v>0</v>
      </c>
      <c r="I98" s="125"/>
      <c r="J98" s="62">
        <f t="shared" si="19"/>
        <v>0</v>
      </c>
      <c r="K98" s="125"/>
      <c r="L98" s="125" t="str">
        <f t="shared" si="20"/>
        <v/>
      </c>
      <c r="M98" s="37"/>
      <c r="N98" s="126">
        <f t="shared" si="21"/>
        <v>0</v>
      </c>
      <c r="O98" s="126">
        <f t="shared" si="22"/>
        <v>0</v>
      </c>
      <c r="P98" s="126">
        <f t="shared" si="23"/>
        <v>0</v>
      </c>
      <c r="Q98" s="126">
        <f t="shared" si="24"/>
        <v>0</v>
      </c>
      <c r="R98" s="126">
        <f t="shared" si="25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18"/>
        <v>0</v>
      </c>
      <c r="I99" s="125"/>
      <c r="J99" s="62">
        <f t="shared" si="19"/>
        <v>0</v>
      </c>
      <c r="K99" s="125"/>
      <c r="L99" s="125" t="str">
        <f t="shared" si="20"/>
        <v/>
      </c>
      <c r="M99" s="37"/>
      <c r="N99" s="126">
        <f t="shared" si="21"/>
        <v>0</v>
      </c>
      <c r="O99" s="126">
        <f t="shared" si="22"/>
        <v>0</v>
      </c>
      <c r="P99" s="126">
        <f t="shared" si="23"/>
        <v>0</v>
      </c>
      <c r="Q99" s="126">
        <f t="shared" si="24"/>
        <v>0</v>
      </c>
      <c r="R99" s="126">
        <f t="shared" si="25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8"/>
        <v>0</v>
      </c>
      <c r="I100" s="125"/>
      <c r="J100" s="62">
        <f t="shared" si="19"/>
        <v>0</v>
      </c>
      <c r="K100" s="125"/>
      <c r="L100" s="125" t="str">
        <f t="shared" si="20"/>
        <v/>
      </c>
      <c r="M100" s="37"/>
      <c r="N100" s="126">
        <f t="shared" si="21"/>
        <v>0</v>
      </c>
      <c r="O100" s="126">
        <f t="shared" si="22"/>
        <v>0</v>
      </c>
      <c r="P100" s="126">
        <f t="shared" si="23"/>
        <v>0</v>
      </c>
      <c r="Q100" s="126">
        <f t="shared" si="24"/>
        <v>0</v>
      </c>
      <c r="R100" s="126">
        <f t="shared" si="25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8"/>
        <v>0</v>
      </c>
      <c r="I101" s="125"/>
      <c r="J101" s="62">
        <f t="shared" si="19"/>
        <v>0</v>
      </c>
      <c r="K101" s="125"/>
      <c r="L101" s="125" t="str">
        <f t="shared" si="20"/>
        <v/>
      </c>
      <c r="M101" s="37"/>
      <c r="N101" s="126">
        <f t="shared" si="21"/>
        <v>0</v>
      </c>
      <c r="O101" s="126">
        <f t="shared" si="22"/>
        <v>0</v>
      </c>
      <c r="P101" s="126">
        <f t="shared" si="23"/>
        <v>0</v>
      </c>
      <c r="Q101" s="126">
        <f t="shared" si="24"/>
        <v>0</v>
      </c>
      <c r="R101" s="126">
        <f t="shared" si="25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8"/>
        <v>0</v>
      </c>
      <c r="I102" s="125"/>
      <c r="J102" s="62">
        <f t="shared" si="19"/>
        <v>0</v>
      </c>
      <c r="K102" s="125"/>
      <c r="L102" s="125" t="str">
        <f t="shared" si="20"/>
        <v/>
      </c>
      <c r="M102" s="37"/>
      <c r="N102" s="126">
        <f t="shared" si="21"/>
        <v>0</v>
      </c>
      <c r="O102" s="126">
        <f t="shared" si="22"/>
        <v>0</v>
      </c>
      <c r="P102" s="126">
        <f t="shared" si="23"/>
        <v>0</v>
      </c>
      <c r="Q102" s="126">
        <f t="shared" si="24"/>
        <v>0</v>
      </c>
      <c r="R102" s="126">
        <f t="shared" si="25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8"/>
        <v>0</v>
      </c>
      <c r="I103" s="125"/>
      <c r="J103" s="62">
        <f t="shared" si="19"/>
        <v>0</v>
      </c>
      <c r="K103" s="125"/>
      <c r="L103" s="125" t="str">
        <f t="shared" si="20"/>
        <v/>
      </c>
      <c r="M103" s="37"/>
      <c r="N103" s="126">
        <f t="shared" si="21"/>
        <v>0</v>
      </c>
      <c r="O103" s="126">
        <f t="shared" si="22"/>
        <v>0</v>
      </c>
      <c r="P103" s="126">
        <f t="shared" si="23"/>
        <v>0</v>
      </c>
      <c r="Q103" s="126">
        <f t="shared" si="24"/>
        <v>0</v>
      </c>
      <c r="R103" s="126">
        <f t="shared" si="25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8"/>
        <v>0</v>
      </c>
      <c r="I104" s="125"/>
      <c r="J104" s="62">
        <f t="shared" si="19"/>
        <v>0</v>
      </c>
      <c r="K104" s="125"/>
      <c r="L104" s="125" t="str">
        <f t="shared" si="20"/>
        <v/>
      </c>
      <c r="M104" s="37"/>
      <c r="N104" s="126">
        <f t="shared" si="21"/>
        <v>0</v>
      </c>
      <c r="O104" s="126">
        <f t="shared" si="22"/>
        <v>0</v>
      </c>
      <c r="P104" s="126">
        <f t="shared" si="23"/>
        <v>0</v>
      </c>
      <c r="Q104" s="126">
        <f t="shared" si="24"/>
        <v>0</v>
      </c>
      <c r="R104" s="126">
        <f t="shared" si="25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8"/>
        <v>0</v>
      </c>
      <c r="I105" s="125"/>
      <c r="J105" s="62">
        <f t="shared" si="19"/>
        <v>0</v>
      </c>
      <c r="K105" s="125"/>
      <c r="L105" s="125" t="str">
        <f t="shared" si="20"/>
        <v/>
      </c>
      <c r="M105" s="37"/>
      <c r="N105" s="126">
        <f t="shared" si="21"/>
        <v>0</v>
      </c>
      <c r="O105" s="126">
        <f t="shared" si="22"/>
        <v>0</v>
      </c>
      <c r="P105" s="126">
        <f t="shared" si="23"/>
        <v>0</v>
      </c>
      <c r="Q105" s="126">
        <f t="shared" si="24"/>
        <v>0</v>
      </c>
      <c r="R105" s="126">
        <f t="shared" si="25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8"/>
        <v>0</v>
      </c>
      <c r="I106" s="125"/>
      <c r="J106" s="62">
        <f t="shared" si="19"/>
        <v>0</v>
      </c>
      <c r="K106" s="125"/>
      <c r="L106" s="125" t="str">
        <f t="shared" si="20"/>
        <v/>
      </c>
      <c r="M106" s="37"/>
      <c r="N106" s="126">
        <f t="shared" si="21"/>
        <v>0</v>
      </c>
      <c r="O106" s="126">
        <f t="shared" si="22"/>
        <v>0</v>
      </c>
      <c r="P106" s="126">
        <f t="shared" si="23"/>
        <v>0</v>
      </c>
      <c r="Q106" s="126">
        <f t="shared" si="24"/>
        <v>0</v>
      </c>
      <c r="R106" s="126">
        <f t="shared" si="25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8"/>
        <v>0</v>
      </c>
      <c r="I107" s="125"/>
      <c r="J107" s="62">
        <f t="shared" si="19"/>
        <v>0</v>
      </c>
      <c r="K107" s="125"/>
      <c r="L107" s="125" t="str">
        <f t="shared" si="20"/>
        <v/>
      </c>
      <c r="M107" s="37"/>
      <c r="N107" s="126">
        <f t="shared" si="21"/>
        <v>0</v>
      </c>
      <c r="O107" s="126">
        <f t="shared" si="22"/>
        <v>0</v>
      </c>
      <c r="P107" s="126">
        <f t="shared" si="23"/>
        <v>0</v>
      </c>
      <c r="Q107" s="126">
        <f t="shared" si="24"/>
        <v>0</v>
      </c>
      <c r="R107" s="126">
        <f t="shared" si="25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33</v>
      </c>
      <c r="F108" s="54"/>
      <c r="G108" s="61"/>
      <c r="H108" s="62">
        <f t="shared" si="18"/>
        <v>0</v>
      </c>
      <c r="I108" s="125"/>
      <c r="J108" s="62">
        <f t="shared" si="19"/>
        <v>0</v>
      </c>
      <c r="K108" s="125"/>
      <c r="L108" s="125" t="str">
        <f t="shared" si="20"/>
        <v/>
      </c>
      <c r="M108" s="37"/>
      <c r="N108" s="126">
        <f t="shared" si="21"/>
        <v>0</v>
      </c>
      <c r="O108" s="126">
        <f t="shared" si="22"/>
        <v>0</v>
      </c>
      <c r="P108" s="126">
        <f t="shared" si="23"/>
        <v>0</v>
      </c>
      <c r="Q108" s="126">
        <f t="shared" si="24"/>
        <v>0</v>
      </c>
      <c r="R108" s="126">
        <f t="shared" si="25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8"/>
        <v>0</v>
      </c>
      <c r="I109" s="125"/>
      <c r="J109" s="62">
        <f t="shared" si="19"/>
        <v>0</v>
      </c>
      <c r="K109" s="125"/>
      <c r="L109" s="125" t="str">
        <f t="shared" si="20"/>
        <v/>
      </c>
      <c r="M109" s="37"/>
      <c r="N109" s="126">
        <f t="shared" si="21"/>
        <v>0</v>
      </c>
      <c r="O109" s="126">
        <f t="shared" si="22"/>
        <v>0</v>
      </c>
      <c r="P109" s="126">
        <f t="shared" si="23"/>
        <v>0</v>
      </c>
      <c r="Q109" s="126">
        <f t="shared" si="24"/>
        <v>0</v>
      </c>
      <c r="R109" s="126">
        <f t="shared" si="25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8"/>
        <v>0</v>
      </c>
      <c r="I110" s="125"/>
      <c r="J110" s="62">
        <f t="shared" si="19"/>
        <v>0</v>
      </c>
      <c r="K110" s="125"/>
      <c r="L110" s="125" t="str">
        <f t="shared" si="20"/>
        <v/>
      </c>
      <c r="M110" s="37"/>
      <c r="N110" s="126">
        <f t="shared" si="21"/>
        <v>0</v>
      </c>
      <c r="O110" s="126">
        <f t="shared" si="22"/>
        <v>0</v>
      </c>
      <c r="P110" s="126">
        <f t="shared" si="23"/>
        <v>0</v>
      </c>
      <c r="Q110" s="126">
        <f t="shared" si="24"/>
        <v>0</v>
      </c>
      <c r="R110" s="126">
        <f t="shared" si="25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8"/>
        <v>0</v>
      </c>
      <c r="I111" s="125"/>
      <c r="J111" s="62">
        <f t="shared" si="19"/>
        <v>0</v>
      </c>
      <c r="K111" s="125"/>
      <c r="L111" s="125" t="str">
        <f t="shared" si="20"/>
        <v/>
      </c>
      <c r="M111" s="37"/>
      <c r="N111" s="126">
        <f t="shared" si="21"/>
        <v>0</v>
      </c>
      <c r="O111" s="126">
        <f t="shared" si="22"/>
        <v>0</v>
      </c>
      <c r="P111" s="126">
        <f t="shared" si="23"/>
        <v>0</v>
      </c>
      <c r="Q111" s="126">
        <f t="shared" si="24"/>
        <v>0</v>
      </c>
      <c r="R111" s="126">
        <f t="shared" si="25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8"/>
        <v>0</v>
      </c>
      <c r="I112" s="125"/>
      <c r="J112" s="62">
        <f t="shared" si="19"/>
        <v>0</v>
      </c>
      <c r="K112" s="125"/>
      <c r="L112" s="125" t="str">
        <f t="shared" si="20"/>
        <v/>
      </c>
      <c r="M112" s="37"/>
      <c r="N112" s="126">
        <f t="shared" si="21"/>
        <v>0</v>
      </c>
      <c r="O112" s="126">
        <f t="shared" si="22"/>
        <v>0</v>
      </c>
      <c r="P112" s="126">
        <f t="shared" si="23"/>
        <v>0</v>
      </c>
      <c r="Q112" s="126">
        <f t="shared" si="24"/>
        <v>0</v>
      </c>
      <c r="R112" s="126">
        <f t="shared" si="25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8"/>
        <v>0</v>
      </c>
      <c r="I113" s="125"/>
      <c r="J113" s="62">
        <f t="shared" si="19"/>
        <v>0</v>
      </c>
      <c r="K113" s="125"/>
      <c r="L113" s="125" t="str">
        <f t="shared" si="20"/>
        <v/>
      </c>
      <c r="M113" s="37"/>
      <c r="N113" s="126">
        <f t="shared" si="21"/>
        <v>0</v>
      </c>
      <c r="O113" s="126">
        <f t="shared" si="22"/>
        <v>0</v>
      </c>
      <c r="P113" s="126">
        <f t="shared" si="23"/>
        <v>0</v>
      </c>
      <c r="Q113" s="126">
        <f t="shared" si="24"/>
        <v>0</v>
      </c>
      <c r="R113" s="126">
        <f t="shared" si="25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8"/>
        <v>0</v>
      </c>
      <c r="I114" s="125"/>
      <c r="J114" s="62">
        <f t="shared" si="19"/>
        <v>0</v>
      </c>
      <c r="K114" s="125"/>
      <c r="L114" s="125" t="str">
        <f t="shared" si="20"/>
        <v/>
      </c>
      <c r="M114" s="37"/>
      <c r="N114" s="126">
        <f t="shared" si="21"/>
        <v>0</v>
      </c>
      <c r="O114" s="126">
        <f t="shared" si="22"/>
        <v>0</v>
      </c>
      <c r="P114" s="126">
        <f t="shared" si="23"/>
        <v>0</v>
      </c>
      <c r="Q114" s="126">
        <f t="shared" si="24"/>
        <v>0</v>
      </c>
      <c r="R114" s="126">
        <f t="shared" si="25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8"/>
        <v>0</v>
      </c>
      <c r="I115" s="125"/>
      <c r="J115" s="62">
        <f t="shared" si="19"/>
        <v>0</v>
      </c>
      <c r="K115" s="125"/>
      <c r="L115" s="125" t="str">
        <f t="shared" si="20"/>
        <v/>
      </c>
      <c r="M115" s="37"/>
      <c r="N115" s="126">
        <f t="shared" si="21"/>
        <v>0</v>
      </c>
      <c r="O115" s="126">
        <f t="shared" si="22"/>
        <v>0</v>
      </c>
      <c r="P115" s="126">
        <f t="shared" si="23"/>
        <v>0</v>
      </c>
      <c r="Q115" s="126">
        <f t="shared" si="24"/>
        <v>0</v>
      </c>
      <c r="R115" s="126">
        <f t="shared" si="25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8"/>
        <v>0</v>
      </c>
      <c r="I116" s="125"/>
      <c r="J116" s="62">
        <f t="shared" si="19"/>
        <v>0</v>
      </c>
      <c r="K116" s="125"/>
      <c r="L116" s="125" t="str">
        <f t="shared" si="20"/>
        <v/>
      </c>
      <c r="M116" s="37"/>
      <c r="N116" s="126">
        <f t="shared" si="21"/>
        <v>0</v>
      </c>
      <c r="O116" s="126">
        <f t="shared" si="22"/>
        <v>0</v>
      </c>
      <c r="P116" s="126">
        <f t="shared" si="23"/>
        <v>0</v>
      </c>
      <c r="Q116" s="126">
        <f t="shared" si="24"/>
        <v>0</v>
      </c>
      <c r="R116" s="126">
        <f t="shared" si="25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8"/>
        <v>0</v>
      </c>
      <c r="I117" s="125"/>
      <c r="J117" s="62">
        <f t="shared" si="19"/>
        <v>0</v>
      </c>
      <c r="K117" s="125"/>
      <c r="L117" s="125" t="str">
        <f t="shared" si="20"/>
        <v/>
      </c>
      <c r="M117" s="37"/>
      <c r="N117" s="126">
        <f t="shared" si="21"/>
        <v>0</v>
      </c>
      <c r="O117" s="126">
        <f t="shared" si="22"/>
        <v>0</v>
      </c>
      <c r="P117" s="126">
        <f t="shared" si="23"/>
        <v>0</v>
      </c>
      <c r="Q117" s="126">
        <f t="shared" si="24"/>
        <v>0</v>
      </c>
      <c r="R117" s="126">
        <f t="shared" si="25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8"/>
        <v>0</v>
      </c>
      <c r="I118" s="125"/>
      <c r="J118" s="62">
        <f t="shared" si="19"/>
        <v>0</v>
      </c>
      <c r="K118" s="125"/>
      <c r="L118" s="125" t="str">
        <f t="shared" si="20"/>
        <v/>
      </c>
      <c r="M118" s="37"/>
      <c r="N118" s="126">
        <f t="shared" si="21"/>
        <v>0</v>
      </c>
      <c r="O118" s="126">
        <f t="shared" si="22"/>
        <v>0</v>
      </c>
      <c r="P118" s="126">
        <f t="shared" si="23"/>
        <v>0</v>
      </c>
      <c r="Q118" s="126">
        <f t="shared" si="24"/>
        <v>0</v>
      </c>
      <c r="R118" s="126">
        <f t="shared" si="25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8"/>
        <v>0</v>
      </c>
      <c r="I119" s="125"/>
      <c r="J119" s="62">
        <f t="shared" si="19"/>
        <v>0</v>
      </c>
      <c r="K119" s="125"/>
      <c r="L119" s="125" t="str">
        <f t="shared" si="20"/>
        <v/>
      </c>
      <c r="M119" s="37"/>
      <c r="N119" s="126">
        <f t="shared" si="21"/>
        <v>0</v>
      </c>
      <c r="O119" s="126">
        <f t="shared" si="22"/>
        <v>0</v>
      </c>
      <c r="P119" s="126">
        <f t="shared" si="23"/>
        <v>0</v>
      </c>
      <c r="Q119" s="126">
        <f t="shared" si="24"/>
        <v>0</v>
      </c>
      <c r="R119" s="126">
        <f t="shared" si="25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8"/>
        <v>0</v>
      </c>
      <c r="I120" s="125"/>
      <c r="J120" s="62">
        <f t="shared" si="19"/>
        <v>0</v>
      </c>
      <c r="K120" s="125"/>
      <c r="L120" s="125" t="str">
        <f t="shared" si="20"/>
        <v/>
      </c>
      <c r="M120" s="37"/>
      <c r="N120" s="126">
        <f t="shared" si="21"/>
        <v>0</v>
      </c>
      <c r="O120" s="126">
        <f t="shared" si="22"/>
        <v>0</v>
      </c>
      <c r="P120" s="126">
        <f t="shared" si="23"/>
        <v>0</v>
      </c>
      <c r="Q120" s="126">
        <f t="shared" si="24"/>
        <v>0</v>
      </c>
      <c r="R120" s="126">
        <f t="shared" si="25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8"/>
        <v>0</v>
      </c>
      <c r="I121" s="125"/>
      <c r="J121" s="62">
        <f t="shared" si="19"/>
        <v>0</v>
      </c>
      <c r="K121" s="125"/>
      <c r="L121" s="125" t="str">
        <f t="shared" si="20"/>
        <v/>
      </c>
      <c r="M121" s="37"/>
      <c r="N121" s="126">
        <f t="shared" si="21"/>
        <v>0</v>
      </c>
      <c r="O121" s="126">
        <f t="shared" si="22"/>
        <v>0</v>
      </c>
      <c r="P121" s="126">
        <f t="shared" si="23"/>
        <v>0</v>
      </c>
      <c r="Q121" s="126">
        <f t="shared" si="24"/>
        <v>0</v>
      </c>
      <c r="R121" s="126">
        <f t="shared" si="25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8"/>
        <v>0</v>
      </c>
      <c r="I122" s="125"/>
      <c r="J122" s="62">
        <f t="shared" si="19"/>
        <v>0</v>
      </c>
      <c r="K122" s="125"/>
      <c r="L122" s="125" t="str">
        <f t="shared" si="20"/>
        <v/>
      </c>
      <c r="M122" s="37"/>
      <c r="N122" s="126">
        <f t="shared" si="21"/>
        <v>0</v>
      </c>
      <c r="O122" s="126">
        <f t="shared" si="22"/>
        <v>0</v>
      </c>
      <c r="P122" s="126">
        <f t="shared" si="23"/>
        <v>0</v>
      </c>
      <c r="Q122" s="126">
        <f t="shared" si="24"/>
        <v>0</v>
      </c>
      <c r="R122" s="126">
        <f t="shared" si="25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8"/>
        <v>0</v>
      </c>
      <c r="I123" s="125"/>
      <c r="J123" s="62">
        <f t="shared" si="19"/>
        <v>0</v>
      </c>
      <c r="K123" s="125"/>
      <c r="L123" s="125" t="str">
        <f t="shared" si="20"/>
        <v/>
      </c>
      <c r="M123" s="37"/>
      <c r="N123" s="126">
        <f t="shared" si="21"/>
        <v>0</v>
      </c>
      <c r="O123" s="126">
        <f t="shared" si="22"/>
        <v>0</v>
      </c>
      <c r="P123" s="126">
        <f t="shared" si="23"/>
        <v>0</v>
      </c>
      <c r="Q123" s="126">
        <f t="shared" si="24"/>
        <v>0</v>
      </c>
      <c r="R123" s="126">
        <f t="shared" si="25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8"/>
        <v>0</v>
      </c>
      <c r="I124" s="125"/>
      <c r="J124" s="62">
        <f t="shared" si="19"/>
        <v>0</v>
      </c>
      <c r="K124" s="125"/>
      <c r="L124" s="125" t="str">
        <f t="shared" si="20"/>
        <v/>
      </c>
      <c r="M124" s="37"/>
      <c r="N124" s="126">
        <f t="shared" si="21"/>
        <v>0</v>
      </c>
      <c r="O124" s="126">
        <f t="shared" si="22"/>
        <v>0</v>
      </c>
      <c r="P124" s="126">
        <f t="shared" si="23"/>
        <v>0</v>
      </c>
      <c r="Q124" s="126">
        <f t="shared" si="24"/>
        <v>0</v>
      </c>
      <c r="R124" s="126">
        <f t="shared" si="25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8"/>
        <v>0</v>
      </c>
      <c r="I125" s="125"/>
      <c r="J125" s="62">
        <f t="shared" si="19"/>
        <v>0</v>
      </c>
      <c r="K125" s="125"/>
      <c r="L125" s="125" t="str">
        <f t="shared" si="20"/>
        <v/>
      </c>
      <c r="M125" s="37"/>
      <c r="N125" s="126">
        <f t="shared" si="21"/>
        <v>0</v>
      </c>
      <c r="O125" s="126">
        <f t="shared" si="22"/>
        <v>0</v>
      </c>
      <c r="P125" s="126">
        <f t="shared" si="23"/>
        <v>0</v>
      </c>
      <c r="Q125" s="126">
        <f t="shared" si="24"/>
        <v>0</v>
      </c>
      <c r="R125" s="126">
        <f t="shared" si="25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8"/>
        <v>0</v>
      </c>
      <c r="I126" s="125"/>
      <c r="J126" s="62">
        <f t="shared" si="19"/>
        <v>0</v>
      </c>
      <c r="K126" s="125"/>
      <c r="L126" s="125" t="str">
        <f t="shared" si="20"/>
        <v/>
      </c>
      <c r="M126" s="37"/>
      <c r="N126" s="126">
        <f t="shared" si="21"/>
        <v>0</v>
      </c>
      <c r="O126" s="126">
        <f t="shared" si="22"/>
        <v>0</v>
      </c>
      <c r="P126" s="126">
        <f t="shared" si="23"/>
        <v>0</v>
      </c>
      <c r="Q126" s="126">
        <f t="shared" si="24"/>
        <v>0</v>
      </c>
      <c r="R126" s="126">
        <f t="shared" si="25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8"/>
        <v>0</v>
      </c>
      <c r="I127" s="125"/>
      <c r="J127" s="62">
        <f t="shared" si="19"/>
        <v>0</v>
      </c>
      <c r="K127" s="125"/>
      <c r="L127" s="125" t="str">
        <f t="shared" si="20"/>
        <v/>
      </c>
      <c r="M127" s="37"/>
      <c r="N127" s="126">
        <f t="shared" si="21"/>
        <v>0</v>
      </c>
      <c r="O127" s="126">
        <f t="shared" si="22"/>
        <v>0</v>
      </c>
      <c r="P127" s="126">
        <f t="shared" si="23"/>
        <v>0</v>
      </c>
      <c r="Q127" s="126">
        <f t="shared" si="24"/>
        <v>0</v>
      </c>
      <c r="R127" s="126">
        <f t="shared" si="25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8"/>
        <v>0</v>
      </c>
      <c r="I128" s="125"/>
      <c r="J128" s="62">
        <f t="shared" si="19"/>
        <v>0</v>
      </c>
      <c r="K128" s="125"/>
      <c r="L128" s="125" t="str">
        <f t="shared" si="20"/>
        <v/>
      </c>
      <c r="M128" s="37"/>
      <c r="N128" s="126">
        <f t="shared" si="21"/>
        <v>0</v>
      </c>
      <c r="O128" s="126">
        <f t="shared" si="22"/>
        <v>0</v>
      </c>
      <c r="P128" s="126">
        <f t="shared" si="23"/>
        <v>0</v>
      </c>
      <c r="Q128" s="126">
        <f t="shared" si="24"/>
        <v>0</v>
      </c>
      <c r="R128" s="126">
        <f t="shared" si="25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8"/>
        <v>0</v>
      </c>
      <c r="I129" s="125"/>
      <c r="J129" s="62">
        <f t="shared" si="19"/>
        <v>0</v>
      </c>
      <c r="K129" s="125"/>
      <c r="L129" s="125" t="str">
        <f t="shared" si="20"/>
        <v/>
      </c>
      <c r="M129" s="37"/>
      <c r="N129" s="126">
        <f t="shared" si="21"/>
        <v>0</v>
      </c>
      <c r="O129" s="126">
        <f t="shared" si="22"/>
        <v>0</v>
      </c>
      <c r="P129" s="126">
        <f t="shared" si="23"/>
        <v>0</v>
      </c>
      <c r="Q129" s="126">
        <f t="shared" si="24"/>
        <v>0</v>
      </c>
      <c r="R129" s="126">
        <f t="shared" si="25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8"/>
        <v>0</v>
      </c>
      <c r="I130" s="125"/>
      <c r="J130" s="62">
        <f t="shared" si="19"/>
        <v>0</v>
      </c>
      <c r="K130" s="125"/>
      <c r="L130" s="125" t="str">
        <f t="shared" si="20"/>
        <v/>
      </c>
      <c r="M130" s="37"/>
      <c r="N130" s="126">
        <f t="shared" si="21"/>
        <v>0</v>
      </c>
      <c r="O130" s="126">
        <f t="shared" si="22"/>
        <v>0</v>
      </c>
      <c r="P130" s="126">
        <f t="shared" si="23"/>
        <v>0</v>
      </c>
      <c r="Q130" s="126">
        <f t="shared" si="24"/>
        <v>0</v>
      </c>
      <c r="R130" s="126">
        <f t="shared" si="25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8"/>
        <v>0</v>
      </c>
      <c r="I131" s="125"/>
      <c r="J131" s="62">
        <f t="shared" si="19"/>
        <v>0</v>
      </c>
      <c r="K131" s="125"/>
      <c r="L131" s="125" t="str">
        <f t="shared" si="20"/>
        <v/>
      </c>
      <c r="M131" s="37"/>
      <c r="N131" s="126">
        <f t="shared" si="21"/>
        <v>0</v>
      </c>
      <c r="O131" s="126">
        <f t="shared" si="22"/>
        <v>0</v>
      </c>
      <c r="P131" s="126">
        <f t="shared" si="23"/>
        <v>0</v>
      </c>
      <c r="Q131" s="126">
        <f t="shared" si="24"/>
        <v>0</v>
      </c>
      <c r="R131" s="126">
        <f t="shared" si="25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8"/>
        <v>0</v>
      </c>
      <c r="I132" s="125"/>
      <c r="J132" s="62">
        <f t="shared" si="19"/>
        <v>0</v>
      </c>
      <c r="K132" s="125"/>
      <c r="L132" s="125" t="str">
        <f t="shared" si="20"/>
        <v/>
      </c>
      <c r="M132" s="37"/>
      <c r="N132" s="126">
        <f t="shared" si="21"/>
        <v>0</v>
      </c>
      <c r="O132" s="126">
        <f t="shared" si="22"/>
        <v>0</v>
      </c>
      <c r="P132" s="126">
        <f t="shared" si="23"/>
        <v>0</v>
      </c>
      <c r="Q132" s="126">
        <f t="shared" si="24"/>
        <v>0</v>
      </c>
      <c r="R132" s="126">
        <f t="shared" si="25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8"/>
        <v>0</v>
      </c>
      <c r="I133" s="125"/>
      <c r="J133" s="62">
        <f t="shared" si="19"/>
        <v>0</v>
      </c>
      <c r="K133" s="125"/>
      <c r="L133" s="125" t="str">
        <f t="shared" si="20"/>
        <v/>
      </c>
      <c r="M133" s="37"/>
      <c r="N133" s="126">
        <f t="shared" si="21"/>
        <v>0</v>
      </c>
      <c r="O133" s="126">
        <f t="shared" si="22"/>
        <v>0</v>
      </c>
      <c r="P133" s="126">
        <f t="shared" si="23"/>
        <v>0</v>
      </c>
      <c r="Q133" s="126">
        <f t="shared" si="24"/>
        <v>0</v>
      </c>
      <c r="R133" s="126">
        <f t="shared" si="25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8"/>
        <v>0</v>
      </c>
      <c r="I134" s="125"/>
      <c r="J134" s="62">
        <f t="shared" si="19"/>
        <v>0</v>
      </c>
      <c r="K134" s="125"/>
      <c r="L134" s="125" t="str">
        <f t="shared" si="20"/>
        <v/>
      </c>
      <c r="M134" s="37"/>
      <c r="N134" s="126">
        <f t="shared" si="21"/>
        <v>0</v>
      </c>
      <c r="O134" s="126">
        <f t="shared" si="22"/>
        <v>0</v>
      </c>
      <c r="P134" s="126">
        <f t="shared" si="23"/>
        <v>0</v>
      </c>
      <c r="Q134" s="126">
        <f t="shared" si="24"/>
        <v>0</v>
      </c>
      <c r="R134" s="126">
        <f t="shared" si="25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26">_xlfn.IFNA(INDEX($N135:$R135,1,MATCH(forecastyear,$N$5:$R$5,0)),0)</f>
        <v>0</v>
      </c>
      <c r="I135" s="125"/>
      <c r="J135" s="62">
        <f t="shared" ref="J135:J198" si="27">_xlfn.IFNA(INDEX($T135:$X135,1,MATCH(forecastyear,$T$5:$X$5,0)),0)</f>
        <v>0</v>
      </c>
      <c r="K135" s="125"/>
      <c r="L135" s="125" t="str">
        <f t="shared" si="20"/>
        <v/>
      </c>
      <c r="M135" s="37"/>
      <c r="N135" s="126">
        <f t="shared" si="21"/>
        <v>0</v>
      </c>
      <c r="O135" s="126">
        <f t="shared" si="22"/>
        <v>0</v>
      </c>
      <c r="P135" s="126">
        <f t="shared" si="23"/>
        <v>0</v>
      </c>
      <c r="Q135" s="126">
        <f t="shared" si="24"/>
        <v>0</v>
      </c>
      <c r="R135" s="126">
        <f t="shared" si="25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26"/>
        <v>0</v>
      </c>
      <c r="I136" s="125"/>
      <c r="J136" s="62">
        <f t="shared" si="27"/>
        <v>0</v>
      </c>
      <c r="K136" s="125"/>
      <c r="L136" s="125" t="str">
        <f t="shared" ref="L136:L199" si="28">IF(C136="","",IF(H136&gt;J136,"NON-COMPLIANT","COMPLIANT"))</f>
        <v/>
      </c>
      <c r="M136" s="37"/>
      <c r="N136" s="126">
        <f t="shared" ref="N136:N199" si="29">T136</f>
        <v>0</v>
      </c>
      <c r="O136" s="126">
        <f t="shared" ref="O136:O199" si="30">U136</f>
        <v>0</v>
      </c>
      <c r="P136" s="126">
        <f t="shared" ref="P136:P199" si="31">V136</f>
        <v>0</v>
      </c>
      <c r="Q136" s="126">
        <f t="shared" ref="Q136:Q199" si="32">W136</f>
        <v>0</v>
      </c>
      <c r="R136" s="126">
        <f t="shared" ref="R136:R199" si="33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26"/>
        <v>0</v>
      </c>
      <c r="I137" s="125"/>
      <c r="J137" s="62">
        <f t="shared" si="27"/>
        <v>0</v>
      </c>
      <c r="K137" s="125"/>
      <c r="L137" s="125" t="str">
        <f t="shared" si="28"/>
        <v/>
      </c>
      <c r="M137" s="37"/>
      <c r="N137" s="126">
        <f t="shared" si="29"/>
        <v>0</v>
      </c>
      <c r="O137" s="126">
        <f t="shared" si="30"/>
        <v>0</v>
      </c>
      <c r="P137" s="126">
        <f t="shared" si="31"/>
        <v>0</v>
      </c>
      <c r="Q137" s="126">
        <f t="shared" si="32"/>
        <v>0</v>
      </c>
      <c r="R137" s="126">
        <f t="shared" si="33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26"/>
        <v>0</v>
      </c>
      <c r="I138" s="125"/>
      <c r="J138" s="62">
        <f t="shared" si="27"/>
        <v>0</v>
      </c>
      <c r="K138" s="125"/>
      <c r="L138" s="125" t="str">
        <f t="shared" si="28"/>
        <v/>
      </c>
      <c r="M138" s="37"/>
      <c r="N138" s="126">
        <f t="shared" si="29"/>
        <v>0</v>
      </c>
      <c r="O138" s="126">
        <f t="shared" si="30"/>
        <v>0</v>
      </c>
      <c r="P138" s="126">
        <f t="shared" si="31"/>
        <v>0</v>
      </c>
      <c r="Q138" s="126">
        <f t="shared" si="32"/>
        <v>0</v>
      </c>
      <c r="R138" s="126">
        <f t="shared" si="33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26"/>
        <v>0</v>
      </c>
      <c r="I139" s="125"/>
      <c r="J139" s="62">
        <f t="shared" si="27"/>
        <v>0</v>
      </c>
      <c r="K139" s="125"/>
      <c r="L139" s="125" t="str">
        <f t="shared" si="28"/>
        <v/>
      </c>
      <c r="M139" s="37"/>
      <c r="N139" s="126">
        <f t="shared" si="29"/>
        <v>0</v>
      </c>
      <c r="O139" s="126">
        <f t="shared" si="30"/>
        <v>0</v>
      </c>
      <c r="P139" s="126">
        <f t="shared" si="31"/>
        <v>0</v>
      </c>
      <c r="Q139" s="126">
        <f t="shared" si="32"/>
        <v>0</v>
      </c>
      <c r="R139" s="126">
        <f t="shared" si="33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26"/>
        <v>0</v>
      </c>
      <c r="I140" s="125"/>
      <c r="J140" s="62">
        <f t="shared" si="27"/>
        <v>0</v>
      </c>
      <c r="K140" s="125"/>
      <c r="L140" s="125" t="str">
        <f t="shared" si="28"/>
        <v/>
      </c>
      <c r="M140" s="37"/>
      <c r="N140" s="126">
        <f t="shared" si="29"/>
        <v>0</v>
      </c>
      <c r="O140" s="126">
        <f t="shared" si="30"/>
        <v>0</v>
      </c>
      <c r="P140" s="126">
        <f t="shared" si="31"/>
        <v>0</v>
      </c>
      <c r="Q140" s="126">
        <f t="shared" si="32"/>
        <v>0</v>
      </c>
      <c r="R140" s="126">
        <f t="shared" si="33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26"/>
        <v>0</v>
      </c>
      <c r="I141" s="125"/>
      <c r="J141" s="62">
        <f t="shared" si="27"/>
        <v>0</v>
      </c>
      <c r="K141" s="125"/>
      <c r="L141" s="125" t="str">
        <f t="shared" si="28"/>
        <v/>
      </c>
      <c r="M141" s="37"/>
      <c r="N141" s="126">
        <f t="shared" si="29"/>
        <v>0</v>
      </c>
      <c r="O141" s="126">
        <f t="shared" si="30"/>
        <v>0</v>
      </c>
      <c r="P141" s="126">
        <f t="shared" si="31"/>
        <v>0</v>
      </c>
      <c r="Q141" s="126">
        <f t="shared" si="32"/>
        <v>0</v>
      </c>
      <c r="R141" s="126">
        <f t="shared" si="33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26"/>
        <v>0</v>
      </c>
      <c r="I142" s="125"/>
      <c r="J142" s="62">
        <f t="shared" si="27"/>
        <v>0</v>
      </c>
      <c r="K142" s="125"/>
      <c r="L142" s="125" t="str">
        <f t="shared" si="28"/>
        <v/>
      </c>
      <c r="M142" s="37"/>
      <c r="N142" s="126">
        <f t="shared" si="29"/>
        <v>0</v>
      </c>
      <c r="O142" s="126">
        <f t="shared" si="30"/>
        <v>0</v>
      </c>
      <c r="P142" s="126">
        <f t="shared" si="31"/>
        <v>0</v>
      </c>
      <c r="Q142" s="126">
        <f t="shared" si="32"/>
        <v>0</v>
      </c>
      <c r="R142" s="126">
        <f t="shared" si="33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26"/>
        <v>0</v>
      </c>
      <c r="I143" s="125"/>
      <c r="J143" s="62">
        <f t="shared" si="27"/>
        <v>0</v>
      </c>
      <c r="K143" s="125"/>
      <c r="L143" s="125" t="str">
        <f t="shared" si="28"/>
        <v/>
      </c>
      <c r="M143" s="37"/>
      <c r="N143" s="126">
        <f t="shared" si="29"/>
        <v>0</v>
      </c>
      <c r="O143" s="126">
        <f t="shared" si="30"/>
        <v>0</v>
      </c>
      <c r="P143" s="126">
        <f t="shared" si="31"/>
        <v>0</v>
      </c>
      <c r="Q143" s="126">
        <f t="shared" si="32"/>
        <v>0</v>
      </c>
      <c r="R143" s="126">
        <f t="shared" si="33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26"/>
        <v>0</v>
      </c>
      <c r="I144" s="125"/>
      <c r="J144" s="62">
        <f t="shared" si="27"/>
        <v>0</v>
      </c>
      <c r="K144" s="125"/>
      <c r="L144" s="125" t="str">
        <f t="shared" si="28"/>
        <v/>
      </c>
      <c r="M144" s="37"/>
      <c r="N144" s="126">
        <f t="shared" si="29"/>
        <v>0</v>
      </c>
      <c r="O144" s="126">
        <f t="shared" si="30"/>
        <v>0</v>
      </c>
      <c r="P144" s="126">
        <f t="shared" si="31"/>
        <v>0</v>
      </c>
      <c r="Q144" s="126">
        <f t="shared" si="32"/>
        <v>0</v>
      </c>
      <c r="R144" s="126">
        <f t="shared" si="33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26"/>
        <v>0</v>
      </c>
      <c r="I145" s="125"/>
      <c r="J145" s="62">
        <f t="shared" si="27"/>
        <v>0</v>
      </c>
      <c r="K145" s="125"/>
      <c r="L145" s="125" t="str">
        <f t="shared" si="28"/>
        <v/>
      </c>
      <c r="M145" s="37"/>
      <c r="N145" s="126">
        <f t="shared" si="29"/>
        <v>0</v>
      </c>
      <c r="O145" s="126">
        <f t="shared" si="30"/>
        <v>0</v>
      </c>
      <c r="P145" s="126">
        <f t="shared" si="31"/>
        <v>0</v>
      </c>
      <c r="Q145" s="126">
        <f t="shared" si="32"/>
        <v>0</v>
      </c>
      <c r="R145" s="126">
        <f t="shared" si="33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26"/>
        <v>0</v>
      </c>
      <c r="I146" s="125"/>
      <c r="J146" s="62">
        <f t="shared" si="27"/>
        <v>0</v>
      </c>
      <c r="K146" s="125"/>
      <c r="L146" s="125" t="str">
        <f t="shared" si="28"/>
        <v/>
      </c>
      <c r="M146" s="37"/>
      <c r="N146" s="126">
        <f t="shared" si="29"/>
        <v>0</v>
      </c>
      <c r="O146" s="126">
        <f t="shared" si="30"/>
        <v>0</v>
      </c>
      <c r="P146" s="126">
        <f t="shared" si="31"/>
        <v>0</v>
      </c>
      <c r="Q146" s="126">
        <f t="shared" si="32"/>
        <v>0</v>
      </c>
      <c r="R146" s="126">
        <f t="shared" si="33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26"/>
        <v>0</v>
      </c>
      <c r="I147" s="125"/>
      <c r="J147" s="62">
        <f t="shared" si="27"/>
        <v>0</v>
      </c>
      <c r="K147" s="125"/>
      <c r="L147" s="125" t="str">
        <f t="shared" si="28"/>
        <v/>
      </c>
      <c r="M147" s="37"/>
      <c r="N147" s="126">
        <f t="shared" si="29"/>
        <v>0</v>
      </c>
      <c r="O147" s="126">
        <f t="shared" si="30"/>
        <v>0</v>
      </c>
      <c r="P147" s="126">
        <f t="shared" si="31"/>
        <v>0</v>
      </c>
      <c r="Q147" s="126">
        <f t="shared" si="32"/>
        <v>0</v>
      </c>
      <c r="R147" s="126">
        <f t="shared" si="33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26"/>
        <v>0</v>
      </c>
      <c r="I148" s="125"/>
      <c r="J148" s="62">
        <f t="shared" si="27"/>
        <v>0</v>
      </c>
      <c r="K148" s="125"/>
      <c r="L148" s="125" t="str">
        <f t="shared" si="28"/>
        <v/>
      </c>
      <c r="M148" s="37"/>
      <c r="N148" s="126">
        <f t="shared" si="29"/>
        <v>0</v>
      </c>
      <c r="O148" s="126">
        <f t="shared" si="30"/>
        <v>0</v>
      </c>
      <c r="P148" s="126">
        <f t="shared" si="31"/>
        <v>0</v>
      </c>
      <c r="Q148" s="126">
        <f t="shared" si="32"/>
        <v>0</v>
      </c>
      <c r="R148" s="126">
        <f t="shared" si="33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26"/>
        <v>0</v>
      </c>
      <c r="I149" s="125"/>
      <c r="J149" s="62">
        <f t="shared" si="27"/>
        <v>0</v>
      </c>
      <c r="K149" s="125"/>
      <c r="L149" s="125" t="str">
        <f t="shared" si="28"/>
        <v/>
      </c>
      <c r="M149" s="37"/>
      <c r="N149" s="126">
        <f t="shared" si="29"/>
        <v>0</v>
      </c>
      <c r="O149" s="126">
        <f t="shared" si="30"/>
        <v>0</v>
      </c>
      <c r="P149" s="126">
        <f t="shared" si="31"/>
        <v>0</v>
      </c>
      <c r="Q149" s="126">
        <f t="shared" si="32"/>
        <v>0</v>
      </c>
      <c r="R149" s="126">
        <f t="shared" si="33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26"/>
        <v>0</v>
      </c>
      <c r="I150" s="125"/>
      <c r="J150" s="62">
        <f t="shared" si="27"/>
        <v>0</v>
      </c>
      <c r="K150" s="125"/>
      <c r="L150" s="125" t="str">
        <f t="shared" si="28"/>
        <v/>
      </c>
      <c r="M150" s="37"/>
      <c r="N150" s="126">
        <f t="shared" si="29"/>
        <v>0</v>
      </c>
      <c r="O150" s="126">
        <f t="shared" si="30"/>
        <v>0</v>
      </c>
      <c r="P150" s="126">
        <f t="shared" si="31"/>
        <v>0</v>
      </c>
      <c r="Q150" s="126">
        <f t="shared" si="32"/>
        <v>0</v>
      </c>
      <c r="R150" s="126">
        <f t="shared" si="33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26"/>
        <v>0</v>
      </c>
      <c r="I151" s="125"/>
      <c r="J151" s="62">
        <f t="shared" si="27"/>
        <v>0</v>
      </c>
      <c r="K151" s="125"/>
      <c r="L151" s="125" t="str">
        <f t="shared" si="28"/>
        <v/>
      </c>
      <c r="M151" s="37"/>
      <c r="N151" s="126">
        <f t="shared" si="29"/>
        <v>0</v>
      </c>
      <c r="O151" s="126">
        <f t="shared" si="30"/>
        <v>0</v>
      </c>
      <c r="P151" s="126">
        <f t="shared" si="31"/>
        <v>0</v>
      </c>
      <c r="Q151" s="126">
        <f t="shared" si="32"/>
        <v>0</v>
      </c>
      <c r="R151" s="126">
        <f t="shared" si="33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26"/>
        <v>0</v>
      </c>
      <c r="I152" s="125"/>
      <c r="J152" s="62">
        <f t="shared" si="27"/>
        <v>0</v>
      </c>
      <c r="K152" s="125"/>
      <c r="L152" s="125" t="str">
        <f t="shared" si="28"/>
        <v/>
      </c>
      <c r="M152" s="37"/>
      <c r="N152" s="126">
        <f t="shared" si="29"/>
        <v>0</v>
      </c>
      <c r="O152" s="126">
        <f t="shared" si="30"/>
        <v>0</v>
      </c>
      <c r="P152" s="126">
        <f t="shared" si="31"/>
        <v>0</v>
      </c>
      <c r="Q152" s="126">
        <f t="shared" si="32"/>
        <v>0</v>
      </c>
      <c r="R152" s="126">
        <f t="shared" si="33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26"/>
        <v>0</v>
      </c>
      <c r="I153" s="125"/>
      <c r="J153" s="62">
        <f t="shared" si="27"/>
        <v>0</v>
      </c>
      <c r="K153" s="125"/>
      <c r="L153" s="125" t="str">
        <f t="shared" si="28"/>
        <v/>
      </c>
      <c r="M153" s="37"/>
      <c r="N153" s="126">
        <f t="shared" si="29"/>
        <v>0</v>
      </c>
      <c r="O153" s="126">
        <f t="shared" si="30"/>
        <v>0</v>
      </c>
      <c r="P153" s="126">
        <f t="shared" si="31"/>
        <v>0</v>
      </c>
      <c r="Q153" s="126">
        <f t="shared" si="32"/>
        <v>0</v>
      </c>
      <c r="R153" s="126">
        <f t="shared" si="33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26"/>
        <v>0</v>
      </c>
      <c r="I154" s="125"/>
      <c r="J154" s="62">
        <f t="shared" si="27"/>
        <v>0</v>
      </c>
      <c r="K154" s="125"/>
      <c r="L154" s="125" t="str">
        <f t="shared" si="28"/>
        <v/>
      </c>
      <c r="M154" s="37"/>
      <c r="N154" s="126">
        <f t="shared" si="29"/>
        <v>0</v>
      </c>
      <c r="O154" s="126">
        <f t="shared" si="30"/>
        <v>0</v>
      </c>
      <c r="P154" s="126">
        <f t="shared" si="31"/>
        <v>0</v>
      </c>
      <c r="Q154" s="126">
        <f t="shared" si="32"/>
        <v>0</v>
      </c>
      <c r="R154" s="126">
        <f t="shared" si="33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26"/>
        <v>0</v>
      </c>
      <c r="I155" s="125"/>
      <c r="J155" s="62">
        <f t="shared" si="27"/>
        <v>0</v>
      </c>
      <c r="K155" s="125"/>
      <c r="L155" s="125" t="str">
        <f t="shared" si="28"/>
        <v/>
      </c>
      <c r="M155" s="37"/>
      <c r="N155" s="126">
        <f t="shared" si="29"/>
        <v>0</v>
      </c>
      <c r="O155" s="126">
        <f t="shared" si="30"/>
        <v>0</v>
      </c>
      <c r="P155" s="126">
        <f t="shared" si="31"/>
        <v>0</v>
      </c>
      <c r="Q155" s="126">
        <f t="shared" si="32"/>
        <v>0</v>
      </c>
      <c r="R155" s="126">
        <f t="shared" si="33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26"/>
        <v>0</v>
      </c>
      <c r="I156" s="125"/>
      <c r="J156" s="62">
        <f t="shared" si="27"/>
        <v>0</v>
      </c>
      <c r="K156" s="125"/>
      <c r="L156" s="125" t="str">
        <f t="shared" si="28"/>
        <v/>
      </c>
      <c r="M156" s="37"/>
      <c r="N156" s="126">
        <f t="shared" si="29"/>
        <v>0</v>
      </c>
      <c r="O156" s="126">
        <f t="shared" si="30"/>
        <v>0</v>
      </c>
      <c r="P156" s="126">
        <f t="shared" si="31"/>
        <v>0</v>
      </c>
      <c r="Q156" s="126">
        <f t="shared" si="32"/>
        <v>0</v>
      </c>
      <c r="R156" s="126">
        <f t="shared" si="33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26"/>
        <v>0</v>
      </c>
      <c r="I157" s="125"/>
      <c r="J157" s="62">
        <f t="shared" si="27"/>
        <v>0</v>
      </c>
      <c r="K157" s="125"/>
      <c r="L157" s="125" t="str">
        <f t="shared" si="28"/>
        <v/>
      </c>
      <c r="M157" s="37"/>
      <c r="N157" s="126">
        <f t="shared" si="29"/>
        <v>0</v>
      </c>
      <c r="O157" s="126">
        <f t="shared" si="30"/>
        <v>0</v>
      </c>
      <c r="P157" s="126">
        <f t="shared" si="31"/>
        <v>0</v>
      </c>
      <c r="Q157" s="126">
        <f t="shared" si="32"/>
        <v>0</v>
      </c>
      <c r="R157" s="126">
        <f t="shared" si="33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26"/>
        <v>0</v>
      </c>
      <c r="I158" s="125"/>
      <c r="J158" s="62">
        <f t="shared" si="27"/>
        <v>0</v>
      </c>
      <c r="K158" s="125"/>
      <c r="L158" s="125" t="str">
        <f t="shared" si="28"/>
        <v/>
      </c>
      <c r="M158" s="37"/>
      <c r="N158" s="126">
        <f t="shared" si="29"/>
        <v>0</v>
      </c>
      <c r="O158" s="126">
        <f t="shared" si="30"/>
        <v>0</v>
      </c>
      <c r="P158" s="126">
        <f t="shared" si="31"/>
        <v>0</v>
      </c>
      <c r="Q158" s="126">
        <f t="shared" si="32"/>
        <v>0</v>
      </c>
      <c r="R158" s="126">
        <f t="shared" si="33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26"/>
        <v>0</v>
      </c>
      <c r="I159" s="125"/>
      <c r="J159" s="62">
        <f t="shared" si="27"/>
        <v>0</v>
      </c>
      <c r="K159" s="125"/>
      <c r="L159" s="125" t="str">
        <f t="shared" si="28"/>
        <v/>
      </c>
      <c r="M159" s="37"/>
      <c r="N159" s="126">
        <f t="shared" si="29"/>
        <v>0</v>
      </c>
      <c r="O159" s="126">
        <f t="shared" si="30"/>
        <v>0</v>
      </c>
      <c r="P159" s="126">
        <f t="shared" si="31"/>
        <v>0</v>
      </c>
      <c r="Q159" s="126">
        <f t="shared" si="32"/>
        <v>0</v>
      </c>
      <c r="R159" s="126">
        <f t="shared" si="33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26"/>
        <v>0</v>
      </c>
      <c r="I160" s="125"/>
      <c r="J160" s="62">
        <f t="shared" si="27"/>
        <v>0</v>
      </c>
      <c r="K160" s="125"/>
      <c r="L160" s="125" t="str">
        <f t="shared" si="28"/>
        <v/>
      </c>
      <c r="M160" s="37"/>
      <c r="N160" s="126">
        <f t="shared" si="29"/>
        <v>0</v>
      </c>
      <c r="O160" s="126">
        <f t="shared" si="30"/>
        <v>0</v>
      </c>
      <c r="P160" s="126">
        <f t="shared" si="31"/>
        <v>0</v>
      </c>
      <c r="Q160" s="126">
        <f t="shared" si="32"/>
        <v>0</v>
      </c>
      <c r="R160" s="126">
        <f t="shared" si="33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26"/>
        <v>0</v>
      </c>
      <c r="I161" s="125"/>
      <c r="J161" s="62">
        <f t="shared" si="27"/>
        <v>0</v>
      </c>
      <c r="K161" s="125"/>
      <c r="L161" s="125" t="str">
        <f t="shared" si="28"/>
        <v/>
      </c>
      <c r="M161" s="37"/>
      <c r="N161" s="126">
        <f t="shared" si="29"/>
        <v>0</v>
      </c>
      <c r="O161" s="126">
        <f t="shared" si="30"/>
        <v>0</v>
      </c>
      <c r="P161" s="126">
        <f t="shared" si="31"/>
        <v>0</v>
      </c>
      <c r="Q161" s="126">
        <f t="shared" si="32"/>
        <v>0</v>
      </c>
      <c r="R161" s="126">
        <f t="shared" si="33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26"/>
        <v>0</v>
      </c>
      <c r="I162" s="125"/>
      <c r="J162" s="62">
        <f t="shared" si="27"/>
        <v>0</v>
      </c>
      <c r="K162" s="125"/>
      <c r="L162" s="125" t="str">
        <f t="shared" si="28"/>
        <v/>
      </c>
      <c r="M162" s="37"/>
      <c r="N162" s="126">
        <f t="shared" si="29"/>
        <v>0</v>
      </c>
      <c r="O162" s="126">
        <f t="shared" si="30"/>
        <v>0</v>
      </c>
      <c r="P162" s="126">
        <f t="shared" si="31"/>
        <v>0</v>
      </c>
      <c r="Q162" s="126">
        <f t="shared" si="32"/>
        <v>0</v>
      </c>
      <c r="R162" s="126">
        <f t="shared" si="33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26"/>
        <v>0</v>
      </c>
      <c r="I163" s="125"/>
      <c r="J163" s="62">
        <f t="shared" si="27"/>
        <v>0</v>
      </c>
      <c r="K163" s="125"/>
      <c r="L163" s="125" t="str">
        <f t="shared" si="28"/>
        <v/>
      </c>
      <c r="M163" s="37"/>
      <c r="N163" s="126">
        <f t="shared" si="29"/>
        <v>0</v>
      </c>
      <c r="O163" s="126">
        <f t="shared" si="30"/>
        <v>0</v>
      </c>
      <c r="P163" s="126">
        <f t="shared" si="31"/>
        <v>0</v>
      </c>
      <c r="Q163" s="126">
        <f t="shared" si="32"/>
        <v>0</v>
      </c>
      <c r="R163" s="126">
        <f t="shared" si="33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26"/>
        <v>0</v>
      </c>
      <c r="I164" s="125"/>
      <c r="J164" s="62">
        <f t="shared" si="27"/>
        <v>0</v>
      </c>
      <c r="K164" s="125"/>
      <c r="L164" s="125" t="str">
        <f t="shared" si="28"/>
        <v/>
      </c>
      <c r="M164" s="37"/>
      <c r="N164" s="126">
        <f t="shared" si="29"/>
        <v>0</v>
      </c>
      <c r="O164" s="126">
        <f t="shared" si="30"/>
        <v>0</v>
      </c>
      <c r="P164" s="126">
        <f t="shared" si="31"/>
        <v>0</v>
      </c>
      <c r="Q164" s="126">
        <f t="shared" si="32"/>
        <v>0</v>
      </c>
      <c r="R164" s="126">
        <f t="shared" si="33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26"/>
        <v>0</v>
      </c>
      <c r="I165" s="125"/>
      <c r="J165" s="62">
        <f t="shared" si="27"/>
        <v>0</v>
      </c>
      <c r="K165" s="125"/>
      <c r="L165" s="125" t="str">
        <f t="shared" si="28"/>
        <v/>
      </c>
      <c r="M165" s="37"/>
      <c r="N165" s="126">
        <f t="shared" si="29"/>
        <v>0</v>
      </c>
      <c r="O165" s="126">
        <f t="shared" si="30"/>
        <v>0</v>
      </c>
      <c r="P165" s="126">
        <f t="shared" si="31"/>
        <v>0</v>
      </c>
      <c r="Q165" s="126">
        <f t="shared" si="32"/>
        <v>0</v>
      </c>
      <c r="R165" s="126">
        <f t="shared" si="33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26"/>
        <v>0</v>
      </c>
      <c r="I166" s="125"/>
      <c r="J166" s="62">
        <f t="shared" si="27"/>
        <v>0</v>
      </c>
      <c r="K166" s="125"/>
      <c r="L166" s="125" t="str">
        <f t="shared" si="28"/>
        <v/>
      </c>
      <c r="M166" s="37"/>
      <c r="N166" s="126">
        <f t="shared" si="29"/>
        <v>0</v>
      </c>
      <c r="O166" s="126">
        <f t="shared" si="30"/>
        <v>0</v>
      </c>
      <c r="P166" s="126">
        <f t="shared" si="31"/>
        <v>0</v>
      </c>
      <c r="Q166" s="126">
        <f t="shared" si="32"/>
        <v>0</v>
      </c>
      <c r="R166" s="126">
        <f t="shared" si="33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26"/>
        <v>0</v>
      </c>
      <c r="I167" s="125"/>
      <c r="J167" s="62">
        <f t="shared" si="27"/>
        <v>0</v>
      </c>
      <c r="K167" s="125"/>
      <c r="L167" s="125" t="str">
        <f t="shared" si="28"/>
        <v/>
      </c>
      <c r="M167" s="37"/>
      <c r="N167" s="126">
        <f t="shared" si="29"/>
        <v>0</v>
      </c>
      <c r="O167" s="126">
        <f t="shared" si="30"/>
        <v>0</v>
      </c>
      <c r="P167" s="126">
        <f t="shared" si="31"/>
        <v>0</v>
      </c>
      <c r="Q167" s="126">
        <f t="shared" si="32"/>
        <v>0</v>
      </c>
      <c r="R167" s="126">
        <f t="shared" si="33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26"/>
        <v>0</v>
      </c>
      <c r="I168" s="125"/>
      <c r="J168" s="62">
        <f t="shared" si="27"/>
        <v>0</v>
      </c>
      <c r="K168" s="125"/>
      <c r="L168" s="125" t="str">
        <f t="shared" si="28"/>
        <v/>
      </c>
      <c r="M168" s="37"/>
      <c r="N168" s="126">
        <f t="shared" si="29"/>
        <v>0</v>
      </c>
      <c r="O168" s="126">
        <f t="shared" si="30"/>
        <v>0</v>
      </c>
      <c r="P168" s="126">
        <f t="shared" si="31"/>
        <v>0</v>
      </c>
      <c r="Q168" s="126">
        <f t="shared" si="32"/>
        <v>0</v>
      </c>
      <c r="R168" s="126">
        <f t="shared" si="33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26"/>
        <v>0</v>
      </c>
      <c r="I169" s="125"/>
      <c r="J169" s="62">
        <f t="shared" si="27"/>
        <v>0</v>
      </c>
      <c r="K169" s="125"/>
      <c r="L169" s="125" t="str">
        <f t="shared" si="28"/>
        <v/>
      </c>
      <c r="M169" s="37"/>
      <c r="N169" s="126">
        <f t="shared" si="29"/>
        <v>0</v>
      </c>
      <c r="O169" s="126">
        <f t="shared" si="30"/>
        <v>0</v>
      </c>
      <c r="P169" s="126">
        <f t="shared" si="31"/>
        <v>0</v>
      </c>
      <c r="Q169" s="126">
        <f t="shared" si="32"/>
        <v>0</v>
      </c>
      <c r="R169" s="126">
        <f t="shared" si="33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26"/>
        <v>0</v>
      </c>
      <c r="I170" s="125"/>
      <c r="J170" s="62">
        <f t="shared" si="27"/>
        <v>0</v>
      </c>
      <c r="K170" s="125"/>
      <c r="L170" s="125" t="str">
        <f t="shared" si="28"/>
        <v/>
      </c>
      <c r="M170" s="37"/>
      <c r="N170" s="126">
        <f t="shared" si="29"/>
        <v>0</v>
      </c>
      <c r="O170" s="126">
        <f t="shared" si="30"/>
        <v>0</v>
      </c>
      <c r="P170" s="126">
        <f t="shared" si="31"/>
        <v>0</v>
      </c>
      <c r="Q170" s="126">
        <f t="shared" si="32"/>
        <v>0</v>
      </c>
      <c r="R170" s="126">
        <f t="shared" si="33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26"/>
        <v>0</v>
      </c>
      <c r="I171" s="125"/>
      <c r="J171" s="62">
        <f t="shared" si="27"/>
        <v>0</v>
      </c>
      <c r="K171" s="125"/>
      <c r="L171" s="125" t="str">
        <f t="shared" si="28"/>
        <v/>
      </c>
      <c r="M171" s="37"/>
      <c r="N171" s="126">
        <f t="shared" si="29"/>
        <v>0</v>
      </c>
      <c r="O171" s="126">
        <f t="shared" si="30"/>
        <v>0</v>
      </c>
      <c r="P171" s="126">
        <f t="shared" si="31"/>
        <v>0</v>
      </c>
      <c r="Q171" s="126">
        <f t="shared" si="32"/>
        <v>0</v>
      </c>
      <c r="R171" s="126">
        <f t="shared" si="33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26"/>
        <v>0</v>
      </c>
      <c r="I172" s="125"/>
      <c r="J172" s="62">
        <f t="shared" si="27"/>
        <v>0</v>
      </c>
      <c r="K172" s="125"/>
      <c r="L172" s="125" t="str">
        <f t="shared" si="28"/>
        <v/>
      </c>
      <c r="M172" s="37"/>
      <c r="N172" s="126">
        <f t="shared" si="29"/>
        <v>0</v>
      </c>
      <c r="O172" s="126">
        <f t="shared" si="30"/>
        <v>0</v>
      </c>
      <c r="P172" s="126">
        <f t="shared" si="31"/>
        <v>0</v>
      </c>
      <c r="Q172" s="126">
        <f t="shared" si="32"/>
        <v>0</v>
      </c>
      <c r="R172" s="126">
        <f t="shared" si="33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26"/>
        <v>0</v>
      </c>
      <c r="I173" s="125"/>
      <c r="J173" s="62">
        <f t="shared" si="27"/>
        <v>0</v>
      </c>
      <c r="K173" s="125"/>
      <c r="L173" s="125" t="str">
        <f t="shared" si="28"/>
        <v/>
      </c>
      <c r="M173" s="37"/>
      <c r="N173" s="126">
        <f t="shared" si="29"/>
        <v>0</v>
      </c>
      <c r="O173" s="126">
        <f t="shared" si="30"/>
        <v>0</v>
      </c>
      <c r="P173" s="126">
        <f t="shared" si="31"/>
        <v>0</v>
      </c>
      <c r="Q173" s="126">
        <f t="shared" si="32"/>
        <v>0</v>
      </c>
      <c r="R173" s="126">
        <f t="shared" si="33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26"/>
        <v>0</v>
      </c>
      <c r="I174" s="125"/>
      <c r="J174" s="62">
        <f t="shared" si="27"/>
        <v>0</v>
      </c>
      <c r="K174" s="125"/>
      <c r="L174" s="125" t="str">
        <f t="shared" si="28"/>
        <v/>
      </c>
      <c r="M174" s="37"/>
      <c r="N174" s="126">
        <f t="shared" si="29"/>
        <v>0</v>
      </c>
      <c r="O174" s="126">
        <f t="shared" si="30"/>
        <v>0</v>
      </c>
      <c r="P174" s="126">
        <f t="shared" si="31"/>
        <v>0</v>
      </c>
      <c r="Q174" s="126">
        <f t="shared" si="32"/>
        <v>0</v>
      </c>
      <c r="R174" s="126">
        <f t="shared" si="33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26"/>
        <v>0</v>
      </c>
      <c r="I175" s="125"/>
      <c r="J175" s="62">
        <f t="shared" si="27"/>
        <v>0</v>
      </c>
      <c r="K175" s="125"/>
      <c r="L175" s="125" t="str">
        <f t="shared" si="28"/>
        <v/>
      </c>
      <c r="M175" s="37"/>
      <c r="N175" s="126">
        <f t="shared" si="29"/>
        <v>0</v>
      </c>
      <c r="O175" s="126">
        <f t="shared" si="30"/>
        <v>0</v>
      </c>
      <c r="P175" s="126">
        <f t="shared" si="31"/>
        <v>0</v>
      </c>
      <c r="Q175" s="126">
        <f t="shared" si="32"/>
        <v>0</v>
      </c>
      <c r="R175" s="126">
        <f t="shared" si="33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26"/>
        <v>0</v>
      </c>
      <c r="I176" s="125"/>
      <c r="J176" s="62">
        <f t="shared" si="27"/>
        <v>0</v>
      </c>
      <c r="K176" s="125"/>
      <c r="L176" s="125" t="str">
        <f t="shared" si="28"/>
        <v/>
      </c>
      <c r="M176" s="37"/>
      <c r="N176" s="126">
        <f t="shared" si="29"/>
        <v>0</v>
      </c>
      <c r="O176" s="126">
        <f t="shared" si="30"/>
        <v>0</v>
      </c>
      <c r="P176" s="126">
        <f t="shared" si="31"/>
        <v>0</v>
      </c>
      <c r="Q176" s="126">
        <f t="shared" si="32"/>
        <v>0</v>
      </c>
      <c r="R176" s="126">
        <f t="shared" si="33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26"/>
        <v>0</v>
      </c>
      <c r="I177" s="125"/>
      <c r="J177" s="62">
        <f t="shared" si="27"/>
        <v>0</v>
      </c>
      <c r="K177" s="125"/>
      <c r="L177" s="125" t="str">
        <f t="shared" si="28"/>
        <v/>
      </c>
      <c r="M177" s="37"/>
      <c r="N177" s="126">
        <f t="shared" si="29"/>
        <v>0</v>
      </c>
      <c r="O177" s="126">
        <f t="shared" si="30"/>
        <v>0</v>
      </c>
      <c r="P177" s="126">
        <f t="shared" si="31"/>
        <v>0</v>
      </c>
      <c r="Q177" s="126">
        <f t="shared" si="32"/>
        <v>0</v>
      </c>
      <c r="R177" s="126">
        <f t="shared" si="33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26"/>
        <v>0</v>
      </c>
      <c r="I178" s="125"/>
      <c r="J178" s="62">
        <f t="shared" si="27"/>
        <v>0</v>
      </c>
      <c r="K178" s="125"/>
      <c r="L178" s="125" t="str">
        <f t="shared" si="28"/>
        <v/>
      </c>
      <c r="M178" s="37"/>
      <c r="N178" s="126">
        <f t="shared" si="29"/>
        <v>0</v>
      </c>
      <c r="O178" s="126">
        <f t="shared" si="30"/>
        <v>0</v>
      </c>
      <c r="P178" s="126">
        <f t="shared" si="31"/>
        <v>0</v>
      </c>
      <c r="Q178" s="126">
        <f t="shared" si="32"/>
        <v>0</v>
      </c>
      <c r="R178" s="126">
        <f t="shared" si="33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26"/>
        <v>0</v>
      </c>
      <c r="I179" s="125"/>
      <c r="J179" s="62">
        <f t="shared" si="27"/>
        <v>0</v>
      </c>
      <c r="K179" s="125"/>
      <c r="L179" s="125" t="str">
        <f t="shared" si="28"/>
        <v/>
      </c>
      <c r="M179" s="37"/>
      <c r="N179" s="126">
        <f t="shared" si="29"/>
        <v>0</v>
      </c>
      <c r="O179" s="126">
        <f t="shared" si="30"/>
        <v>0</v>
      </c>
      <c r="P179" s="126">
        <f t="shared" si="31"/>
        <v>0</v>
      </c>
      <c r="Q179" s="126">
        <f t="shared" si="32"/>
        <v>0</v>
      </c>
      <c r="R179" s="126">
        <f t="shared" si="33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26"/>
        <v>0</v>
      </c>
      <c r="I180" s="125"/>
      <c r="J180" s="62">
        <f t="shared" si="27"/>
        <v>0</v>
      </c>
      <c r="K180" s="125"/>
      <c r="L180" s="125" t="str">
        <f t="shared" si="28"/>
        <v/>
      </c>
      <c r="M180" s="37"/>
      <c r="N180" s="126">
        <f t="shared" si="29"/>
        <v>0</v>
      </c>
      <c r="O180" s="126">
        <f t="shared" si="30"/>
        <v>0</v>
      </c>
      <c r="P180" s="126">
        <f t="shared" si="31"/>
        <v>0</v>
      </c>
      <c r="Q180" s="126">
        <f t="shared" si="32"/>
        <v>0</v>
      </c>
      <c r="R180" s="126">
        <f t="shared" si="33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26"/>
        <v>0</v>
      </c>
      <c r="I181" s="125"/>
      <c r="J181" s="62">
        <f t="shared" si="27"/>
        <v>0</v>
      </c>
      <c r="K181" s="125"/>
      <c r="L181" s="125" t="str">
        <f t="shared" si="28"/>
        <v/>
      </c>
      <c r="M181" s="37"/>
      <c r="N181" s="126">
        <f t="shared" si="29"/>
        <v>0</v>
      </c>
      <c r="O181" s="126">
        <f t="shared" si="30"/>
        <v>0</v>
      </c>
      <c r="P181" s="126">
        <f t="shared" si="31"/>
        <v>0</v>
      </c>
      <c r="Q181" s="126">
        <f t="shared" si="32"/>
        <v>0</v>
      </c>
      <c r="R181" s="126">
        <f t="shared" si="33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26"/>
        <v>0</v>
      </c>
      <c r="I182" s="125"/>
      <c r="J182" s="62">
        <f t="shared" si="27"/>
        <v>0</v>
      </c>
      <c r="K182" s="125"/>
      <c r="L182" s="125" t="str">
        <f t="shared" si="28"/>
        <v/>
      </c>
      <c r="M182" s="37"/>
      <c r="N182" s="126">
        <f t="shared" si="29"/>
        <v>0</v>
      </c>
      <c r="O182" s="126">
        <f t="shared" si="30"/>
        <v>0</v>
      </c>
      <c r="P182" s="126">
        <f t="shared" si="31"/>
        <v>0</v>
      </c>
      <c r="Q182" s="126">
        <f t="shared" si="32"/>
        <v>0</v>
      </c>
      <c r="R182" s="126">
        <f t="shared" si="33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26"/>
        <v>0</v>
      </c>
      <c r="I183" s="125"/>
      <c r="J183" s="62">
        <f t="shared" si="27"/>
        <v>0</v>
      </c>
      <c r="K183" s="125"/>
      <c r="L183" s="125" t="str">
        <f t="shared" si="28"/>
        <v/>
      </c>
      <c r="M183" s="37"/>
      <c r="N183" s="126">
        <f t="shared" si="29"/>
        <v>0</v>
      </c>
      <c r="O183" s="126">
        <f t="shared" si="30"/>
        <v>0</v>
      </c>
      <c r="P183" s="126">
        <f t="shared" si="31"/>
        <v>0</v>
      </c>
      <c r="Q183" s="126">
        <f t="shared" si="32"/>
        <v>0</v>
      </c>
      <c r="R183" s="126">
        <f t="shared" si="33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26"/>
        <v>0</v>
      </c>
      <c r="I184" s="125"/>
      <c r="J184" s="62">
        <f t="shared" si="27"/>
        <v>0</v>
      </c>
      <c r="K184" s="125"/>
      <c r="L184" s="125" t="str">
        <f t="shared" si="28"/>
        <v/>
      </c>
      <c r="M184" s="37"/>
      <c r="N184" s="126">
        <f t="shared" si="29"/>
        <v>0</v>
      </c>
      <c r="O184" s="126">
        <f t="shared" si="30"/>
        <v>0</v>
      </c>
      <c r="P184" s="126">
        <f t="shared" si="31"/>
        <v>0</v>
      </c>
      <c r="Q184" s="126">
        <f t="shared" si="32"/>
        <v>0</v>
      </c>
      <c r="R184" s="126">
        <f t="shared" si="33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26"/>
        <v>0</v>
      </c>
      <c r="I185" s="125"/>
      <c r="J185" s="62">
        <f t="shared" si="27"/>
        <v>0</v>
      </c>
      <c r="K185" s="125"/>
      <c r="L185" s="125" t="str">
        <f t="shared" si="28"/>
        <v/>
      </c>
      <c r="M185" s="37"/>
      <c r="N185" s="126">
        <f t="shared" si="29"/>
        <v>0</v>
      </c>
      <c r="O185" s="126">
        <f t="shared" si="30"/>
        <v>0</v>
      </c>
      <c r="P185" s="126">
        <f t="shared" si="31"/>
        <v>0</v>
      </c>
      <c r="Q185" s="126">
        <f t="shared" si="32"/>
        <v>0</v>
      </c>
      <c r="R185" s="126">
        <f t="shared" si="33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26"/>
        <v>0</v>
      </c>
      <c r="I186" s="125"/>
      <c r="J186" s="62">
        <f t="shared" si="27"/>
        <v>0</v>
      </c>
      <c r="K186" s="125"/>
      <c r="L186" s="125" t="str">
        <f t="shared" si="28"/>
        <v/>
      </c>
      <c r="M186" s="37"/>
      <c r="N186" s="126">
        <f t="shared" si="29"/>
        <v>0</v>
      </c>
      <c r="O186" s="126">
        <f t="shared" si="30"/>
        <v>0</v>
      </c>
      <c r="P186" s="126">
        <f t="shared" si="31"/>
        <v>0</v>
      </c>
      <c r="Q186" s="126">
        <f t="shared" si="32"/>
        <v>0</v>
      </c>
      <c r="R186" s="126">
        <f t="shared" si="33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26"/>
        <v>0</v>
      </c>
      <c r="I187" s="125"/>
      <c r="J187" s="62">
        <f t="shared" si="27"/>
        <v>0</v>
      </c>
      <c r="K187" s="125"/>
      <c r="L187" s="125" t="str">
        <f t="shared" si="28"/>
        <v/>
      </c>
      <c r="M187" s="37"/>
      <c r="N187" s="126">
        <f t="shared" si="29"/>
        <v>0</v>
      </c>
      <c r="O187" s="126">
        <f t="shared" si="30"/>
        <v>0</v>
      </c>
      <c r="P187" s="126">
        <f t="shared" si="31"/>
        <v>0</v>
      </c>
      <c r="Q187" s="126">
        <f t="shared" si="32"/>
        <v>0</v>
      </c>
      <c r="R187" s="126">
        <f t="shared" si="33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26"/>
        <v>0</v>
      </c>
      <c r="I188" s="125"/>
      <c r="J188" s="62">
        <f t="shared" si="27"/>
        <v>0</v>
      </c>
      <c r="K188" s="125"/>
      <c r="L188" s="125" t="str">
        <f t="shared" si="28"/>
        <v/>
      </c>
      <c r="M188" s="37"/>
      <c r="N188" s="126">
        <f t="shared" si="29"/>
        <v>0</v>
      </c>
      <c r="O188" s="126">
        <f t="shared" si="30"/>
        <v>0</v>
      </c>
      <c r="P188" s="126">
        <f t="shared" si="31"/>
        <v>0</v>
      </c>
      <c r="Q188" s="126">
        <f t="shared" si="32"/>
        <v>0</v>
      </c>
      <c r="R188" s="126">
        <f t="shared" si="33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26"/>
        <v>0</v>
      </c>
      <c r="I189" s="125"/>
      <c r="J189" s="62">
        <f t="shared" si="27"/>
        <v>0</v>
      </c>
      <c r="K189" s="125"/>
      <c r="L189" s="125" t="str">
        <f t="shared" si="28"/>
        <v/>
      </c>
      <c r="M189" s="37"/>
      <c r="N189" s="126">
        <f t="shared" si="29"/>
        <v>0</v>
      </c>
      <c r="O189" s="126">
        <f t="shared" si="30"/>
        <v>0</v>
      </c>
      <c r="P189" s="126">
        <f t="shared" si="31"/>
        <v>0</v>
      </c>
      <c r="Q189" s="126">
        <f t="shared" si="32"/>
        <v>0</v>
      </c>
      <c r="R189" s="126">
        <f t="shared" si="33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26"/>
        <v>0</v>
      </c>
      <c r="I190" s="125"/>
      <c r="J190" s="62">
        <f t="shared" si="27"/>
        <v>0</v>
      </c>
      <c r="K190" s="125"/>
      <c r="L190" s="125" t="str">
        <f t="shared" si="28"/>
        <v/>
      </c>
      <c r="M190" s="37"/>
      <c r="N190" s="126">
        <f t="shared" si="29"/>
        <v>0</v>
      </c>
      <c r="O190" s="126">
        <f t="shared" si="30"/>
        <v>0</v>
      </c>
      <c r="P190" s="126">
        <f t="shared" si="31"/>
        <v>0</v>
      </c>
      <c r="Q190" s="126">
        <f t="shared" si="32"/>
        <v>0</v>
      </c>
      <c r="R190" s="126">
        <f t="shared" si="33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26"/>
        <v>0</v>
      </c>
      <c r="I191" s="125"/>
      <c r="J191" s="62">
        <f t="shared" si="27"/>
        <v>0</v>
      </c>
      <c r="K191" s="125"/>
      <c r="L191" s="125" t="str">
        <f t="shared" si="28"/>
        <v/>
      </c>
      <c r="M191" s="37"/>
      <c r="N191" s="126">
        <f t="shared" si="29"/>
        <v>0</v>
      </c>
      <c r="O191" s="126">
        <f t="shared" si="30"/>
        <v>0</v>
      </c>
      <c r="P191" s="126">
        <f t="shared" si="31"/>
        <v>0</v>
      </c>
      <c r="Q191" s="126">
        <f t="shared" si="32"/>
        <v>0</v>
      </c>
      <c r="R191" s="126">
        <f t="shared" si="33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26"/>
        <v>0</v>
      </c>
      <c r="I192" s="125"/>
      <c r="J192" s="62">
        <f t="shared" si="27"/>
        <v>0</v>
      </c>
      <c r="K192" s="125"/>
      <c r="L192" s="125" t="str">
        <f t="shared" si="28"/>
        <v/>
      </c>
      <c r="M192" s="37"/>
      <c r="N192" s="126">
        <f t="shared" si="29"/>
        <v>0</v>
      </c>
      <c r="O192" s="126">
        <f t="shared" si="30"/>
        <v>0</v>
      </c>
      <c r="P192" s="126">
        <f t="shared" si="31"/>
        <v>0</v>
      </c>
      <c r="Q192" s="126">
        <f t="shared" si="32"/>
        <v>0</v>
      </c>
      <c r="R192" s="126">
        <f t="shared" si="33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26"/>
        <v>0</v>
      </c>
      <c r="I193" s="125"/>
      <c r="J193" s="62">
        <f t="shared" si="27"/>
        <v>0</v>
      </c>
      <c r="K193" s="125"/>
      <c r="L193" s="125" t="str">
        <f t="shared" si="28"/>
        <v/>
      </c>
      <c r="M193" s="37"/>
      <c r="N193" s="126">
        <f t="shared" si="29"/>
        <v>0</v>
      </c>
      <c r="O193" s="126">
        <f t="shared" si="30"/>
        <v>0</v>
      </c>
      <c r="P193" s="126">
        <f t="shared" si="31"/>
        <v>0</v>
      </c>
      <c r="Q193" s="126">
        <f t="shared" si="32"/>
        <v>0</v>
      </c>
      <c r="R193" s="126">
        <f t="shared" si="33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26"/>
        <v>0</v>
      </c>
      <c r="I194" s="125"/>
      <c r="J194" s="62">
        <f t="shared" si="27"/>
        <v>0</v>
      </c>
      <c r="K194" s="125"/>
      <c r="L194" s="125" t="str">
        <f t="shared" si="28"/>
        <v/>
      </c>
      <c r="M194" s="37"/>
      <c r="N194" s="126">
        <f t="shared" si="29"/>
        <v>0</v>
      </c>
      <c r="O194" s="126">
        <f t="shared" si="30"/>
        <v>0</v>
      </c>
      <c r="P194" s="126">
        <f t="shared" si="31"/>
        <v>0</v>
      </c>
      <c r="Q194" s="126">
        <f t="shared" si="32"/>
        <v>0</v>
      </c>
      <c r="R194" s="126">
        <f t="shared" si="33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26"/>
        <v>0</v>
      </c>
      <c r="I195" s="125"/>
      <c r="J195" s="62">
        <f t="shared" si="27"/>
        <v>0</v>
      </c>
      <c r="K195" s="125"/>
      <c r="L195" s="125" t="str">
        <f t="shared" si="28"/>
        <v/>
      </c>
      <c r="M195" s="37"/>
      <c r="N195" s="126">
        <f t="shared" si="29"/>
        <v>0</v>
      </c>
      <c r="O195" s="126">
        <f t="shared" si="30"/>
        <v>0</v>
      </c>
      <c r="P195" s="126">
        <f t="shared" si="31"/>
        <v>0</v>
      </c>
      <c r="Q195" s="126">
        <f t="shared" si="32"/>
        <v>0</v>
      </c>
      <c r="R195" s="126">
        <f t="shared" si="33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26"/>
        <v>0</v>
      </c>
      <c r="I196" s="125"/>
      <c r="J196" s="62">
        <f t="shared" si="27"/>
        <v>0</v>
      </c>
      <c r="K196" s="125"/>
      <c r="L196" s="125" t="str">
        <f t="shared" si="28"/>
        <v/>
      </c>
      <c r="M196" s="37"/>
      <c r="N196" s="126">
        <f t="shared" si="29"/>
        <v>0</v>
      </c>
      <c r="O196" s="126">
        <f t="shared" si="30"/>
        <v>0</v>
      </c>
      <c r="P196" s="126">
        <f t="shared" si="31"/>
        <v>0</v>
      </c>
      <c r="Q196" s="126">
        <f t="shared" si="32"/>
        <v>0</v>
      </c>
      <c r="R196" s="126">
        <f t="shared" si="33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26"/>
        <v>0</v>
      </c>
      <c r="I197" s="125"/>
      <c r="J197" s="62">
        <f t="shared" si="27"/>
        <v>0</v>
      </c>
      <c r="K197" s="125"/>
      <c r="L197" s="125" t="str">
        <f t="shared" si="28"/>
        <v/>
      </c>
      <c r="M197" s="37"/>
      <c r="N197" s="126">
        <f t="shared" si="29"/>
        <v>0</v>
      </c>
      <c r="O197" s="126">
        <f t="shared" si="30"/>
        <v>0</v>
      </c>
      <c r="P197" s="126">
        <f t="shared" si="31"/>
        <v>0</v>
      </c>
      <c r="Q197" s="126">
        <f t="shared" si="32"/>
        <v>0</v>
      </c>
      <c r="R197" s="126">
        <f t="shared" si="33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26"/>
        <v>0</v>
      </c>
      <c r="I198" s="125"/>
      <c r="J198" s="62">
        <f t="shared" si="27"/>
        <v>0</v>
      </c>
      <c r="K198" s="125"/>
      <c r="L198" s="125" t="str">
        <f t="shared" si="28"/>
        <v/>
      </c>
      <c r="M198" s="37"/>
      <c r="N198" s="126">
        <f t="shared" si="29"/>
        <v>0</v>
      </c>
      <c r="O198" s="126">
        <f t="shared" si="30"/>
        <v>0</v>
      </c>
      <c r="P198" s="126">
        <f t="shared" si="31"/>
        <v>0</v>
      </c>
      <c r="Q198" s="126">
        <f t="shared" si="32"/>
        <v>0</v>
      </c>
      <c r="R198" s="126">
        <f t="shared" si="33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34">_xlfn.IFNA(INDEX($N199:$R199,1,MATCH(forecastyear,$N$5:$R$5,0)),0)</f>
        <v>0</v>
      </c>
      <c r="I199" s="125"/>
      <c r="J199" s="62">
        <f t="shared" ref="J199:J262" si="35">_xlfn.IFNA(INDEX($T199:$X199,1,MATCH(forecastyear,$T$5:$X$5,0)),0)</f>
        <v>0</v>
      </c>
      <c r="K199" s="125"/>
      <c r="L199" s="125" t="str">
        <f t="shared" si="28"/>
        <v/>
      </c>
      <c r="M199" s="37"/>
      <c r="N199" s="126">
        <f t="shared" si="29"/>
        <v>0</v>
      </c>
      <c r="O199" s="126">
        <f t="shared" si="30"/>
        <v>0</v>
      </c>
      <c r="P199" s="126">
        <f t="shared" si="31"/>
        <v>0</v>
      </c>
      <c r="Q199" s="126">
        <f t="shared" si="32"/>
        <v>0</v>
      </c>
      <c r="R199" s="126">
        <f t="shared" si="33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34"/>
        <v>0</v>
      </c>
      <c r="I200" s="125"/>
      <c r="J200" s="62">
        <f t="shared" si="35"/>
        <v>0</v>
      </c>
      <c r="K200" s="125"/>
      <c r="L200" s="125" t="str">
        <f t="shared" ref="L200:L263" si="36">IF(C200="","",IF(H200&gt;J200,"NON-COMPLIANT","COMPLIANT"))</f>
        <v/>
      </c>
      <c r="M200" s="37"/>
      <c r="N200" s="126">
        <f t="shared" ref="N200:N263" si="37">T200</f>
        <v>0</v>
      </c>
      <c r="O200" s="126">
        <f t="shared" ref="O200:O263" si="38">U200</f>
        <v>0</v>
      </c>
      <c r="P200" s="126">
        <f t="shared" ref="P200:P263" si="39">V200</f>
        <v>0</v>
      </c>
      <c r="Q200" s="126">
        <f t="shared" ref="Q200:Q263" si="40">W200</f>
        <v>0</v>
      </c>
      <c r="R200" s="126">
        <f t="shared" ref="R200:R263" si="41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34"/>
        <v>0</v>
      </c>
      <c r="I201" s="125"/>
      <c r="J201" s="62">
        <f t="shared" si="35"/>
        <v>0</v>
      </c>
      <c r="K201" s="125"/>
      <c r="L201" s="125" t="str">
        <f t="shared" si="36"/>
        <v/>
      </c>
      <c r="M201" s="37"/>
      <c r="N201" s="126">
        <f t="shared" si="37"/>
        <v>0</v>
      </c>
      <c r="O201" s="126">
        <f t="shared" si="38"/>
        <v>0</v>
      </c>
      <c r="P201" s="126">
        <f t="shared" si="39"/>
        <v>0</v>
      </c>
      <c r="Q201" s="126">
        <f t="shared" si="40"/>
        <v>0</v>
      </c>
      <c r="R201" s="126">
        <f t="shared" si="41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34"/>
        <v>0</v>
      </c>
      <c r="I202" s="125"/>
      <c r="J202" s="62">
        <f t="shared" si="35"/>
        <v>0</v>
      </c>
      <c r="K202" s="125"/>
      <c r="L202" s="125" t="str">
        <f t="shared" si="36"/>
        <v/>
      </c>
      <c r="M202" s="37"/>
      <c r="N202" s="126">
        <f t="shared" si="37"/>
        <v>0</v>
      </c>
      <c r="O202" s="126">
        <f t="shared" si="38"/>
        <v>0</v>
      </c>
      <c r="P202" s="126">
        <f t="shared" si="39"/>
        <v>0</v>
      </c>
      <c r="Q202" s="126">
        <f t="shared" si="40"/>
        <v>0</v>
      </c>
      <c r="R202" s="126">
        <f t="shared" si="41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34"/>
        <v>0</v>
      </c>
      <c r="I203" s="125"/>
      <c r="J203" s="62">
        <f t="shared" si="35"/>
        <v>0</v>
      </c>
      <c r="K203" s="125"/>
      <c r="L203" s="125" t="str">
        <f t="shared" si="36"/>
        <v/>
      </c>
      <c r="M203" s="37"/>
      <c r="N203" s="126">
        <f t="shared" si="37"/>
        <v>0</v>
      </c>
      <c r="O203" s="126">
        <f t="shared" si="38"/>
        <v>0</v>
      </c>
      <c r="P203" s="126">
        <f t="shared" si="39"/>
        <v>0</v>
      </c>
      <c r="Q203" s="126">
        <f t="shared" si="40"/>
        <v>0</v>
      </c>
      <c r="R203" s="126">
        <f t="shared" si="41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34"/>
        <v>0</v>
      </c>
      <c r="I204" s="125"/>
      <c r="J204" s="62">
        <f t="shared" si="35"/>
        <v>0</v>
      </c>
      <c r="K204" s="125"/>
      <c r="L204" s="125" t="str">
        <f t="shared" si="36"/>
        <v/>
      </c>
      <c r="M204" s="37"/>
      <c r="N204" s="126">
        <f t="shared" si="37"/>
        <v>0</v>
      </c>
      <c r="O204" s="126">
        <f t="shared" si="38"/>
        <v>0</v>
      </c>
      <c r="P204" s="126">
        <f t="shared" si="39"/>
        <v>0</v>
      </c>
      <c r="Q204" s="126">
        <f t="shared" si="40"/>
        <v>0</v>
      </c>
      <c r="R204" s="126">
        <f t="shared" si="41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34"/>
        <v>0</v>
      </c>
      <c r="I205" s="125"/>
      <c r="J205" s="62">
        <f t="shared" si="35"/>
        <v>0</v>
      </c>
      <c r="K205" s="125"/>
      <c r="L205" s="125" t="str">
        <f t="shared" si="36"/>
        <v/>
      </c>
      <c r="M205" s="37"/>
      <c r="N205" s="126">
        <f t="shared" si="37"/>
        <v>0</v>
      </c>
      <c r="O205" s="126">
        <f t="shared" si="38"/>
        <v>0</v>
      </c>
      <c r="P205" s="126">
        <f t="shared" si="39"/>
        <v>0</v>
      </c>
      <c r="Q205" s="126">
        <f t="shared" si="40"/>
        <v>0</v>
      </c>
      <c r="R205" s="126">
        <f t="shared" si="41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34"/>
        <v>0</v>
      </c>
      <c r="I206" s="125"/>
      <c r="J206" s="62">
        <f t="shared" si="35"/>
        <v>0</v>
      </c>
      <c r="K206" s="125"/>
      <c r="L206" s="125" t="str">
        <f t="shared" si="36"/>
        <v/>
      </c>
      <c r="M206" s="37"/>
      <c r="N206" s="126">
        <f t="shared" si="37"/>
        <v>0</v>
      </c>
      <c r="O206" s="126">
        <f t="shared" si="38"/>
        <v>0</v>
      </c>
      <c r="P206" s="126">
        <f t="shared" si="39"/>
        <v>0</v>
      </c>
      <c r="Q206" s="126">
        <f t="shared" si="40"/>
        <v>0</v>
      </c>
      <c r="R206" s="126">
        <f t="shared" si="41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34"/>
        <v>0</v>
      </c>
      <c r="I207" s="125"/>
      <c r="J207" s="62">
        <f t="shared" si="35"/>
        <v>0</v>
      </c>
      <c r="K207" s="125"/>
      <c r="L207" s="125" t="str">
        <f t="shared" si="36"/>
        <v/>
      </c>
      <c r="M207" s="37"/>
      <c r="N207" s="126">
        <f t="shared" si="37"/>
        <v>0</v>
      </c>
      <c r="O207" s="126">
        <f t="shared" si="38"/>
        <v>0</v>
      </c>
      <c r="P207" s="126">
        <f t="shared" si="39"/>
        <v>0</v>
      </c>
      <c r="Q207" s="126">
        <f t="shared" si="40"/>
        <v>0</v>
      </c>
      <c r="R207" s="126">
        <f t="shared" si="41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34"/>
        <v>0</v>
      </c>
      <c r="I208" s="125"/>
      <c r="J208" s="62">
        <f t="shared" si="35"/>
        <v>0</v>
      </c>
      <c r="K208" s="125"/>
      <c r="L208" s="125" t="str">
        <f t="shared" si="36"/>
        <v/>
      </c>
      <c r="M208" s="37"/>
      <c r="N208" s="126">
        <f t="shared" si="37"/>
        <v>0</v>
      </c>
      <c r="O208" s="126">
        <f t="shared" si="38"/>
        <v>0</v>
      </c>
      <c r="P208" s="126">
        <f t="shared" si="39"/>
        <v>0</v>
      </c>
      <c r="Q208" s="126">
        <f t="shared" si="40"/>
        <v>0</v>
      </c>
      <c r="R208" s="126">
        <f t="shared" si="41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34"/>
        <v>0</v>
      </c>
      <c r="I209" s="125"/>
      <c r="J209" s="62">
        <f t="shared" si="35"/>
        <v>0</v>
      </c>
      <c r="K209" s="125"/>
      <c r="L209" s="125" t="str">
        <f t="shared" si="36"/>
        <v/>
      </c>
      <c r="M209" s="37"/>
      <c r="N209" s="126">
        <f t="shared" si="37"/>
        <v>0</v>
      </c>
      <c r="O209" s="126">
        <f t="shared" si="38"/>
        <v>0</v>
      </c>
      <c r="P209" s="126">
        <f t="shared" si="39"/>
        <v>0</v>
      </c>
      <c r="Q209" s="126">
        <f t="shared" si="40"/>
        <v>0</v>
      </c>
      <c r="R209" s="126">
        <f t="shared" si="41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34"/>
        <v>0</v>
      </c>
      <c r="I210" s="125"/>
      <c r="J210" s="62">
        <f t="shared" si="35"/>
        <v>0</v>
      </c>
      <c r="K210" s="125"/>
      <c r="L210" s="125" t="str">
        <f t="shared" si="36"/>
        <v/>
      </c>
      <c r="M210" s="37"/>
      <c r="N210" s="126">
        <f t="shared" si="37"/>
        <v>0</v>
      </c>
      <c r="O210" s="126">
        <f t="shared" si="38"/>
        <v>0</v>
      </c>
      <c r="P210" s="126">
        <f t="shared" si="39"/>
        <v>0</v>
      </c>
      <c r="Q210" s="126">
        <f t="shared" si="40"/>
        <v>0</v>
      </c>
      <c r="R210" s="126">
        <f t="shared" si="41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34"/>
        <v>0</v>
      </c>
      <c r="I211" s="125"/>
      <c r="J211" s="62">
        <f t="shared" si="35"/>
        <v>0</v>
      </c>
      <c r="K211" s="125"/>
      <c r="L211" s="125" t="str">
        <f t="shared" si="36"/>
        <v/>
      </c>
      <c r="M211" s="37"/>
      <c r="N211" s="126">
        <f t="shared" si="37"/>
        <v>0</v>
      </c>
      <c r="O211" s="126">
        <f t="shared" si="38"/>
        <v>0</v>
      </c>
      <c r="P211" s="126">
        <f t="shared" si="39"/>
        <v>0</v>
      </c>
      <c r="Q211" s="126">
        <f t="shared" si="40"/>
        <v>0</v>
      </c>
      <c r="R211" s="126">
        <f t="shared" si="41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34"/>
        <v>0</v>
      </c>
      <c r="I212" s="125"/>
      <c r="J212" s="62">
        <f t="shared" si="35"/>
        <v>0</v>
      </c>
      <c r="K212" s="125"/>
      <c r="L212" s="125" t="str">
        <f t="shared" si="36"/>
        <v/>
      </c>
      <c r="M212" s="37"/>
      <c r="N212" s="126">
        <f t="shared" si="37"/>
        <v>0</v>
      </c>
      <c r="O212" s="126">
        <f t="shared" si="38"/>
        <v>0</v>
      </c>
      <c r="P212" s="126">
        <f t="shared" si="39"/>
        <v>0</v>
      </c>
      <c r="Q212" s="126">
        <f t="shared" si="40"/>
        <v>0</v>
      </c>
      <c r="R212" s="126">
        <f t="shared" si="41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34"/>
        <v>0</v>
      </c>
      <c r="I213" s="125"/>
      <c r="J213" s="62">
        <f t="shared" si="35"/>
        <v>0</v>
      </c>
      <c r="K213" s="125"/>
      <c r="L213" s="125" t="str">
        <f t="shared" si="36"/>
        <v/>
      </c>
      <c r="M213" s="37"/>
      <c r="N213" s="126">
        <f t="shared" si="37"/>
        <v>0</v>
      </c>
      <c r="O213" s="126">
        <f t="shared" si="38"/>
        <v>0</v>
      </c>
      <c r="P213" s="126">
        <f t="shared" si="39"/>
        <v>0</v>
      </c>
      <c r="Q213" s="126">
        <f t="shared" si="40"/>
        <v>0</v>
      </c>
      <c r="R213" s="126">
        <f t="shared" si="41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34"/>
        <v>0</v>
      </c>
      <c r="I214" s="125"/>
      <c r="J214" s="62">
        <f t="shared" si="35"/>
        <v>0</v>
      </c>
      <c r="K214" s="125"/>
      <c r="L214" s="125" t="str">
        <f t="shared" si="36"/>
        <v/>
      </c>
      <c r="M214" s="37"/>
      <c r="N214" s="126">
        <f t="shared" si="37"/>
        <v>0</v>
      </c>
      <c r="O214" s="126">
        <f t="shared" si="38"/>
        <v>0</v>
      </c>
      <c r="P214" s="126">
        <f t="shared" si="39"/>
        <v>0</v>
      </c>
      <c r="Q214" s="126">
        <f t="shared" si="40"/>
        <v>0</v>
      </c>
      <c r="R214" s="126">
        <f t="shared" si="41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34"/>
        <v>0</v>
      </c>
      <c r="I215" s="125"/>
      <c r="J215" s="62">
        <f t="shared" si="35"/>
        <v>0</v>
      </c>
      <c r="K215" s="125"/>
      <c r="L215" s="125" t="str">
        <f t="shared" si="36"/>
        <v/>
      </c>
      <c r="M215" s="37"/>
      <c r="N215" s="126">
        <f t="shared" si="37"/>
        <v>0</v>
      </c>
      <c r="O215" s="126">
        <f t="shared" si="38"/>
        <v>0</v>
      </c>
      <c r="P215" s="126">
        <f t="shared" si="39"/>
        <v>0</v>
      </c>
      <c r="Q215" s="126">
        <f t="shared" si="40"/>
        <v>0</v>
      </c>
      <c r="R215" s="126">
        <f t="shared" si="41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34"/>
        <v>0</v>
      </c>
      <c r="I216" s="125"/>
      <c r="J216" s="62">
        <f t="shared" si="35"/>
        <v>0</v>
      </c>
      <c r="K216" s="125"/>
      <c r="L216" s="125" t="str">
        <f t="shared" si="36"/>
        <v/>
      </c>
      <c r="M216" s="37"/>
      <c r="N216" s="126">
        <f t="shared" si="37"/>
        <v>0</v>
      </c>
      <c r="O216" s="126">
        <f t="shared" si="38"/>
        <v>0</v>
      </c>
      <c r="P216" s="126">
        <f t="shared" si="39"/>
        <v>0</v>
      </c>
      <c r="Q216" s="126">
        <f t="shared" si="40"/>
        <v>0</v>
      </c>
      <c r="R216" s="126">
        <f t="shared" si="41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34"/>
        <v>0</v>
      </c>
      <c r="I217" s="125"/>
      <c r="J217" s="62">
        <f t="shared" si="35"/>
        <v>0</v>
      </c>
      <c r="K217" s="125"/>
      <c r="L217" s="125" t="str">
        <f t="shared" si="36"/>
        <v/>
      </c>
      <c r="M217" s="37"/>
      <c r="N217" s="126">
        <f t="shared" si="37"/>
        <v>0</v>
      </c>
      <c r="O217" s="126">
        <f t="shared" si="38"/>
        <v>0</v>
      </c>
      <c r="P217" s="126">
        <f t="shared" si="39"/>
        <v>0</v>
      </c>
      <c r="Q217" s="126">
        <f t="shared" si="40"/>
        <v>0</v>
      </c>
      <c r="R217" s="126">
        <f t="shared" si="41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34"/>
        <v>0</v>
      </c>
      <c r="I218" s="125"/>
      <c r="J218" s="62">
        <f t="shared" si="35"/>
        <v>0</v>
      </c>
      <c r="K218" s="125"/>
      <c r="L218" s="125" t="str">
        <f t="shared" si="36"/>
        <v/>
      </c>
      <c r="M218" s="37"/>
      <c r="N218" s="126">
        <f t="shared" si="37"/>
        <v>0</v>
      </c>
      <c r="O218" s="126">
        <f t="shared" si="38"/>
        <v>0</v>
      </c>
      <c r="P218" s="126">
        <f t="shared" si="39"/>
        <v>0</v>
      </c>
      <c r="Q218" s="126">
        <f t="shared" si="40"/>
        <v>0</v>
      </c>
      <c r="R218" s="126">
        <f t="shared" si="41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34"/>
        <v>0</v>
      </c>
      <c r="I219" s="125"/>
      <c r="J219" s="62">
        <f t="shared" si="35"/>
        <v>0</v>
      </c>
      <c r="K219" s="125"/>
      <c r="L219" s="125" t="str">
        <f t="shared" si="36"/>
        <v/>
      </c>
      <c r="M219" s="37"/>
      <c r="N219" s="126">
        <f t="shared" si="37"/>
        <v>0</v>
      </c>
      <c r="O219" s="126">
        <f t="shared" si="38"/>
        <v>0</v>
      </c>
      <c r="P219" s="126">
        <f t="shared" si="39"/>
        <v>0</v>
      </c>
      <c r="Q219" s="126">
        <f t="shared" si="40"/>
        <v>0</v>
      </c>
      <c r="R219" s="126">
        <f t="shared" si="41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34"/>
        <v>0</v>
      </c>
      <c r="I220" s="125"/>
      <c r="J220" s="62">
        <f t="shared" si="35"/>
        <v>0</v>
      </c>
      <c r="K220" s="125"/>
      <c r="L220" s="125" t="str">
        <f t="shared" si="36"/>
        <v/>
      </c>
      <c r="M220" s="37"/>
      <c r="N220" s="126">
        <f t="shared" si="37"/>
        <v>0</v>
      </c>
      <c r="O220" s="126">
        <f t="shared" si="38"/>
        <v>0</v>
      </c>
      <c r="P220" s="126">
        <f t="shared" si="39"/>
        <v>0</v>
      </c>
      <c r="Q220" s="126">
        <f t="shared" si="40"/>
        <v>0</v>
      </c>
      <c r="R220" s="126">
        <f t="shared" si="41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34"/>
        <v>0</v>
      </c>
      <c r="I221" s="125"/>
      <c r="J221" s="62">
        <f t="shared" si="35"/>
        <v>0</v>
      </c>
      <c r="K221" s="125"/>
      <c r="L221" s="125" t="str">
        <f t="shared" si="36"/>
        <v/>
      </c>
      <c r="M221" s="37"/>
      <c r="N221" s="126">
        <f t="shared" si="37"/>
        <v>0</v>
      </c>
      <c r="O221" s="126">
        <f t="shared" si="38"/>
        <v>0</v>
      </c>
      <c r="P221" s="126">
        <f t="shared" si="39"/>
        <v>0</v>
      </c>
      <c r="Q221" s="126">
        <f t="shared" si="40"/>
        <v>0</v>
      </c>
      <c r="R221" s="126">
        <f t="shared" si="41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34"/>
        <v>0</v>
      </c>
      <c r="I222" s="125"/>
      <c r="J222" s="62">
        <f t="shared" si="35"/>
        <v>0</v>
      </c>
      <c r="K222" s="125"/>
      <c r="L222" s="125" t="str">
        <f t="shared" si="36"/>
        <v/>
      </c>
      <c r="M222" s="37"/>
      <c r="N222" s="126">
        <f t="shared" si="37"/>
        <v>0</v>
      </c>
      <c r="O222" s="126">
        <f t="shared" si="38"/>
        <v>0</v>
      </c>
      <c r="P222" s="126">
        <f t="shared" si="39"/>
        <v>0</v>
      </c>
      <c r="Q222" s="126">
        <f t="shared" si="40"/>
        <v>0</v>
      </c>
      <c r="R222" s="126">
        <f t="shared" si="41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34"/>
        <v>0</v>
      </c>
      <c r="I223" s="125"/>
      <c r="J223" s="62">
        <f t="shared" si="35"/>
        <v>0</v>
      </c>
      <c r="K223" s="125"/>
      <c r="L223" s="125" t="str">
        <f t="shared" si="36"/>
        <v/>
      </c>
      <c r="M223" s="37"/>
      <c r="N223" s="126">
        <f t="shared" si="37"/>
        <v>0</v>
      </c>
      <c r="O223" s="126">
        <f t="shared" si="38"/>
        <v>0</v>
      </c>
      <c r="P223" s="126">
        <f t="shared" si="39"/>
        <v>0</v>
      </c>
      <c r="Q223" s="126">
        <f t="shared" si="40"/>
        <v>0</v>
      </c>
      <c r="R223" s="126">
        <f t="shared" si="41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34"/>
        <v>0</v>
      </c>
      <c r="I224" s="125"/>
      <c r="J224" s="62">
        <f t="shared" si="35"/>
        <v>0</v>
      </c>
      <c r="K224" s="125"/>
      <c r="L224" s="125" t="str">
        <f t="shared" si="36"/>
        <v/>
      </c>
      <c r="M224" s="37"/>
      <c r="N224" s="126">
        <f t="shared" si="37"/>
        <v>0</v>
      </c>
      <c r="O224" s="126">
        <f t="shared" si="38"/>
        <v>0</v>
      </c>
      <c r="P224" s="126">
        <f t="shared" si="39"/>
        <v>0</v>
      </c>
      <c r="Q224" s="126">
        <f t="shared" si="40"/>
        <v>0</v>
      </c>
      <c r="R224" s="126">
        <f t="shared" si="41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34"/>
        <v>0</v>
      </c>
      <c r="I225" s="125"/>
      <c r="J225" s="62">
        <f t="shared" si="35"/>
        <v>0</v>
      </c>
      <c r="K225" s="125"/>
      <c r="L225" s="125" t="str">
        <f t="shared" si="36"/>
        <v/>
      </c>
      <c r="M225" s="37"/>
      <c r="N225" s="126">
        <f t="shared" si="37"/>
        <v>0</v>
      </c>
      <c r="O225" s="126">
        <f t="shared" si="38"/>
        <v>0</v>
      </c>
      <c r="P225" s="126">
        <f t="shared" si="39"/>
        <v>0</v>
      </c>
      <c r="Q225" s="126">
        <f t="shared" si="40"/>
        <v>0</v>
      </c>
      <c r="R225" s="126">
        <f t="shared" si="41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34"/>
        <v>0</v>
      </c>
      <c r="I226" s="125"/>
      <c r="J226" s="62">
        <f t="shared" si="35"/>
        <v>0</v>
      </c>
      <c r="K226" s="125"/>
      <c r="L226" s="125" t="str">
        <f t="shared" si="36"/>
        <v/>
      </c>
      <c r="M226" s="37"/>
      <c r="N226" s="126">
        <f t="shared" si="37"/>
        <v>0</v>
      </c>
      <c r="O226" s="126">
        <f t="shared" si="38"/>
        <v>0</v>
      </c>
      <c r="P226" s="126">
        <f t="shared" si="39"/>
        <v>0</v>
      </c>
      <c r="Q226" s="126">
        <f t="shared" si="40"/>
        <v>0</v>
      </c>
      <c r="R226" s="126">
        <f t="shared" si="41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34"/>
        <v>0</v>
      </c>
      <c r="I227" s="125"/>
      <c r="J227" s="62">
        <f t="shared" si="35"/>
        <v>0</v>
      </c>
      <c r="K227" s="125"/>
      <c r="L227" s="125" t="str">
        <f t="shared" si="36"/>
        <v/>
      </c>
      <c r="M227" s="37"/>
      <c r="N227" s="126">
        <f t="shared" si="37"/>
        <v>0</v>
      </c>
      <c r="O227" s="126">
        <f t="shared" si="38"/>
        <v>0</v>
      </c>
      <c r="P227" s="126">
        <f t="shared" si="39"/>
        <v>0</v>
      </c>
      <c r="Q227" s="126">
        <f t="shared" si="40"/>
        <v>0</v>
      </c>
      <c r="R227" s="126">
        <f t="shared" si="41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34"/>
        <v>0</v>
      </c>
      <c r="I228" s="125"/>
      <c r="J228" s="62">
        <f t="shared" si="35"/>
        <v>0</v>
      </c>
      <c r="K228" s="125"/>
      <c r="L228" s="125" t="str">
        <f t="shared" si="36"/>
        <v/>
      </c>
      <c r="M228" s="37"/>
      <c r="N228" s="126">
        <f t="shared" si="37"/>
        <v>0</v>
      </c>
      <c r="O228" s="126">
        <f t="shared" si="38"/>
        <v>0</v>
      </c>
      <c r="P228" s="126">
        <f t="shared" si="39"/>
        <v>0</v>
      </c>
      <c r="Q228" s="126">
        <f t="shared" si="40"/>
        <v>0</v>
      </c>
      <c r="R228" s="126">
        <f t="shared" si="41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34"/>
        <v>0</v>
      </c>
      <c r="I229" s="125"/>
      <c r="J229" s="62">
        <f t="shared" si="35"/>
        <v>0</v>
      </c>
      <c r="K229" s="125"/>
      <c r="L229" s="125" t="str">
        <f t="shared" si="36"/>
        <v/>
      </c>
      <c r="M229" s="37"/>
      <c r="N229" s="126">
        <f t="shared" si="37"/>
        <v>0</v>
      </c>
      <c r="O229" s="126">
        <f t="shared" si="38"/>
        <v>0</v>
      </c>
      <c r="P229" s="126">
        <f t="shared" si="39"/>
        <v>0</v>
      </c>
      <c r="Q229" s="126">
        <f t="shared" si="40"/>
        <v>0</v>
      </c>
      <c r="R229" s="126">
        <f t="shared" si="41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34"/>
        <v>0</v>
      </c>
      <c r="I230" s="125"/>
      <c r="J230" s="62">
        <f t="shared" si="35"/>
        <v>0</v>
      </c>
      <c r="K230" s="125"/>
      <c r="L230" s="125" t="str">
        <f t="shared" si="36"/>
        <v/>
      </c>
      <c r="M230" s="37"/>
      <c r="N230" s="126">
        <f t="shared" si="37"/>
        <v>0</v>
      </c>
      <c r="O230" s="126">
        <f t="shared" si="38"/>
        <v>0</v>
      </c>
      <c r="P230" s="126">
        <f t="shared" si="39"/>
        <v>0</v>
      </c>
      <c r="Q230" s="126">
        <f t="shared" si="40"/>
        <v>0</v>
      </c>
      <c r="R230" s="126">
        <f t="shared" si="41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34"/>
        <v>0</v>
      </c>
      <c r="I231" s="125"/>
      <c r="J231" s="62">
        <f t="shared" si="35"/>
        <v>0</v>
      </c>
      <c r="K231" s="125"/>
      <c r="L231" s="125" t="str">
        <f t="shared" si="36"/>
        <v/>
      </c>
      <c r="M231" s="37"/>
      <c r="N231" s="126">
        <f t="shared" si="37"/>
        <v>0</v>
      </c>
      <c r="O231" s="126">
        <f t="shared" si="38"/>
        <v>0</v>
      </c>
      <c r="P231" s="126">
        <f t="shared" si="39"/>
        <v>0</v>
      </c>
      <c r="Q231" s="126">
        <f t="shared" si="40"/>
        <v>0</v>
      </c>
      <c r="R231" s="126">
        <f t="shared" si="41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34"/>
        <v>0</v>
      </c>
      <c r="I232" s="125"/>
      <c r="J232" s="62">
        <f t="shared" si="35"/>
        <v>0</v>
      </c>
      <c r="K232" s="125"/>
      <c r="L232" s="125" t="str">
        <f t="shared" si="36"/>
        <v/>
      </c>
      <c r="M232" s="37"/>
      <c r="N232" s="126">
        <f t="shared" si="37"/>
        <v>0</v>
      </c>
      <c r="O232" s="126">
        <f t="shared" si="38"/>
        <v>0</v>
      </c>
      <c r="P232" s="126">
        <f t="shared" si="39"/>
        <v>0</v>
      </c>
      <c r="Q232" s="126">
        <f t="shared" si="40"/>
        <v>0</v>
      </c>
      <c r="R232" s="126">
        <f t="shared" si="41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34"/>
        <v>0</v>
      </c>
      <c r="I233" s="125"/>
      <c r="J233" s="62">
        <f t="shared" si="35"/>
        <v>0</v>
      </c>
      <c r="K233" s="125"/>
      <c r="L233" s="125" t="str">
        <f t="shared" si="36"/>
        <v/>
      </c>
      <c r="M233" s="37"/>
      <c r="N233" s="126">
        <f t="shared" si="37"/>
        <v>0</v>
      </c>
      <c r="O233" s="126">
        <f t="shared" si="38"/>
        <v>0</v>
      </c>
      <c r="P233" s="126">
        <f t="shared" si="39"/>
        <v>0</v>
      </c>
      <c r="Q233" s="126">
        <f t="shared" si="40"/>
        <v>0</v>
      </c>
      <c r="R233" s="126">
        <f t="shared" si="41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34"/>
        <v>0</v>
      </c>
      <c r="I234" s="125"/>
      <c r="J234" s="62">
        <f t="shared" si="35"/>
        <v>0</v>
      </c>
      <c r="K234" s="125"/>
      <c r="L234" s="125" t="str">
        <f t="shared" si="36"/>
        <v/>
      </c>
      <c r="M234" s="37"/>
      <c r="N234" s="126">
        <f t="shared" si="37"/>
        <v>0</v>
      </c>
      <c r="O234" s="126">
        <f t="shared" si="38"/>
        <v>0</v>
      </c>
      <c r="P234" s="126">
        <f t="shared" si="39"/>
        <v>0</v>
      </c>
      <c r="Q234" s="126">
        <f t="shared" si="40"/>
        <v>0</v>
      </c>
      <c r="R234" s="126">
        <f t="shared" si="41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34"/>
        <v>0</v>
      </c>
      <c r="I235" s="125"/>
      <c r="J235" s="62">
        <f t="shared" si="35"/>
        <v>0</v>
      </c>
      <c r="K235" s="125"/>
      <c r="L235" s="125" t="str">
        <f t="shared" si="36"/>
        <v/>
      </c>
      <c r="M235" s="37"/>
      <c r="N235" s="126">
        <f t="shared" si="37"/>
        <v>0</v>
      </c>
      <c r="O235" s="126">
        <f t="shared" si="38"/>
        <v>0</v>
      </c>
      <c r="P235" s="126">
        <f t="shared" si="39"/>
        <v>0</v>
      </c>
      <c r="Q235" s="126">
        <f t="shared" si="40"/>
        <v>0</v>
      </c>
      <c r="R235" s="126">
        <f t="shared" si="41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34"/>
        <v>0</v>
      </c>
      <c r="I236" s="125"/>
      <c r="J236" s="62">
        <f t="shared" si="35"/>
        <v>0</v>
      </c>
      <c r="K236" s="125"/>
      <c r="L236" s="125" t="str">
        <f t="shared" si="36"/>
        <v/>
      </c>
      <c r="M236" s="37"/>
      <c r="N236" s="126">
        <f t="shared" si="37"/>
        <v>0</v>
      </c>
      <c r="O236" s="126">
        <f t="shared" si="38"/>
        <v>0</v>
      </c>
      <c r="P236" s="126">
        <f t="shared" si="39"/>
        <v>0</v>
      </c>
      <c r="Q236" s="126">
        <f t="shared" si="40"/>
        <v>0</v>
      </c>
      <c r="R236" s="126">
        <f t="shared" si="41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34"/>
        <v>0</v>
      </c>
      <c r="I237" s="125"/>
      <c r="J237" s="62">
        <f t="shared" si="35"/>
        <v>0</v>
      </c>
      <c r="K237" s="125"/>
      <c r="L237" s="125" t="str">
        <f t="shared" si="36"/>
        <v/>
      </c>
      <c r="M237" s="37"/>
      <c r="N237" s="126">
        <f t="shared" si="37"/>
        <v>0</v>
      </c>
      <c r="O237" s="126">
        <f t="shared" si="38"/>
        <v>0</v>
      </c>
      <c r="P237" s="126">
        <f t="shared" si="39"/>
        <v>0</v>
      </c>
      <c r="Q237" s="126">
        <f t="shared" si="40"/>
        <v>0</v>
      </c>
      <c r="R237" s="126">
        <f t="shared" si="41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34"/>
        <v>0</v>
      </c>
      <c r="I238" s="125"/>
      <c r="J238" s="62">
        <f t="shared" si="35"/>
        <v>0</v>
      </c>
      <c r="K238" s="125"/>
      <c r="L238" s="125" t="str">
        <f t="shared" si="36"/>
        <v/>
      </c>
      <c r="M238" s="37"/>
      <c r="N238" s="126">
        <f t="shared" si="37"/>
        <v>0</v>
      </c>
      <c r="O238" s="126">
        <f t="shared" si="38"/>
        <v>0</v>
      </c>
      <c r="P238" s="126">
        <f t="shared" si="39"/>
        <v>0</v>
      </c>
      <c r="Q238" s="126">
        <f t="shared" si="40"/>
        <v>0</v>
      </c>
      <c r="R238" s="126">
        <f t="shared" si="41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34"/>
        <v>0</v>
      </c>
      <c r="I239" s="125"/>
      <c r="J239" s="62">
        <f t="shared" si="35"/>
        <v>0</v>
      </c>
      <c r="K239" s="125"/>
      <c r="L239" s="125" t="str">
        <f t="shared" si="36"/>
        <v/>
      </c>
      <c r="M239" s="37"/>
      <c r="N239" s="126">
        <f t="shared" si="37"/>
        <v>0</v>
      </c>
      <c r="O239" s="126">
        <f t="shared" si="38"/>
        <v>0</v>
      </c>
      <c r="P239" s="126">
        <f t="shared" si="39"/>
        <v>0</v>
      </c>
      <c r="Q239" s="126">
        <f t="shared" si="40"/>
        <v>0</v>
      </c>
      <c r="R239" s="126">
        <f t="shared" si="41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34"/>
        <v>0</v>
      </c>
      <c r="I240" s="125"/>
      <c r="J240" s="62">
        <f t="shared" si="35"/>
        <v>0</v>
      </c>
      <c r="K240" s="125"/>
      <c r="L240" s="125" t="str">
        <f t="shared" si="36"/>
        <v/>
      </c>
      <c r="M240" s="37"/>
      <c r="N240" s="126">
        <f t="shared" si="37"/>
        <v>0</v>
      </c>
      <c r="O240" s="126">
        <f t="shared" si="38"/>
        <v>0</v>
      </c>
      <c r="P240" s="126">
        <f t="shared" si="39"/>
        <v>0</v>
      </c>
      <c r="Q240" s="126">
        <f t="shared" si="40"/>
        <v>0</v>
      </c>
      <c r="R240" s="126">
        <f t="shared" si="41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34"/>
        <v>0</v>
      </c>
      <c r="I241" s="125"/>
      <c r="J241" s="62">
        <f t="shared" si="35"/>
        <v>0</v>
      </c>
      <c r="K241" s="125"/>
      <c r="L241" s="125" t="str">
        <f t="shared" si="36"/>
        <v/>
      </c>
      <c r="M241" s="37"/>
      <c r="N241" s="126">
        <f t="shared" si="37"/>
        <v>0</v>
      </c>
      <c r="O241" s="126">
        <f t="shared" si="38"/>
        <v>0</v>
      </c>
      <c r="P241" s="126">
        <f t="shared" si="39"/>
        <v>0</v>
      </c>
      <c r="Q241" s="126">
        <f t="shared" si="40"/>
        <v>0</v>
      </c>
      <c r="R241" s="126">
        <f t="shared" si="41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34"/>
        <v>0</v>
      </c>
      <c r="I242" s="125"/>
      <c r="J242" s="62">
        <f t="shared" si="35"/>
        <v>0</v>
      </c>
      <c r="K242" s="125"/>
      <c r="L242" s="125" t="str">
        <f t="shared" si="36"/>
        <v/>
      </c>
      <c r="M242" s="37"/>
      <c r="N242" s="126">
        <f t="shared" si="37"/>
        <v>0</v>
      </c>
      <c r="O242" s="126">
        <f t="shared" si="38"/>
        <v>0</v>
      </c>
      <c r="P242" s="126">
        <f t="shared" si="39"/>
        <v>0</v>
      </c>
      <c r="Q242" s="126">
        <f t="shared" si="40"/>
        <v>0</v>
      </c>
      <c r="R242" s="126">
        <f t="shared" si="41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34"/>
        <v>0</v>
      </c>
      <c r="I243" s="125"/>
      <c r="J243" s="62">
        <f t="shared" si="35"/>
        <v>0</v>
      </c>
      <c r="K243" s="125"/>
      <c r="L243" s="125" t="str">
        <f t="shared" si="36"/>
        <v/>
      </c>
      <c r="M243" s="37"/>
      <c r="N243" s="126">
        <f t="shared" si="37"/>
        <v>0</v>
      </c>
      <c r="O243" s="126">
        <f t="shared" si="38"/>
        <v>0</v>
      </c>
      <c r="P243" s="126">
        <f t="shared" si="39"/>
        <v>0</v>
      </c>
      <c r="Q243" s="126">
        <f t="shared" si="40"/>
        <v>0</v>
      </c>
      <c r="R243" s="126">
        <f t="shared" si="41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34"/>
        <v>0</v>
      </c>
      <c r="I244" s="125"/>
      <c r="J244" s="62">
        <f t="shared" si="35"/>
        <v>0</v>
      </c>
      <c r="K244" s="125"/>
      <c r="L244" s="125" t="str">
        <f t="shared" si="36"/>
        <v/>
      </c>
      <c r="M244" s="37"/>
      <c r="N244" s="126">
        <f t="shared" si="37"/>
        <v>0</v>
      </c>
      <c r="O244" s="126">
        <f t="shared" si="38"/>
        <v>0</v>
      </c>
      <c r="P244" s="126">
        <f t="shared" si="39"/>
        <v>0</v>
      </c>
      <c r="Q244" s="126">
        <f t="shared" si="40"/>
        <v>0</v>
      </c>
      <c r="R244" s="126">
        <f t="shared" si="41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34"/>
        <v>0</v>
      </c>
      <c r="I245" s="125"/>
      <c r="J245" s="62">
        <f t="shared" si="35"/>
        <v>0</v>
      </c>
      <c r="K245" s="125"/>
      <c r="L245" s="125" t="str">
        <f t="shared" si="36"/>
        <v/>
      </c>
      <c r="M245" s="37"/>
      <c r="N245" s="126">
        <f t="shared" si="37"/>
        <v>0</v>
      </c>
      <c r="O245" s="126">
        <f t="shared" si="38"/>
        <v>0</v>
      </c>
      <c r="P245" s="126">
        <f t="shared" si="39"/>
        <v>0</v>
      </c>
      <c r="Q245" s="126">
        <f t="shared" si="40"/>
        <v>0</v>
      </c>
      <c r="R245" s="126">
        <f t="shared" si="41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34"/>
        <v>0</v>
      </c>
      <c r="I246" s="125"/>
      <c r="J246" s="62">
        <f t="shared" si="35"/>
        <v>0</v>
      </c>
      <c r="K246" s="125"/>
      <c r="L246" s="125" t="str">
        <f t="shared" si="36"/>
        <v/>
      </c>
      <c r="M246" s="37"/>
      <c r="N246" s="126">
        <f t="shared" si="37"/>
        <v>0</v>
      </c>
      <c r="O246" s="126">
        <f t="shared" si="38"/>
        <v>0</v>
      </c>
      <c r="P246" s="126">
        <f t="shared" si="39"/>
        <v>0</v>
      </c>
      <c r="Q246" s="126">
        <f t="shared" si="40"/>
        <v>0</v>
      </c>
      <c r="R246" s="126">
        <f t="shared" si="41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34"/>
        <v>0</v>
      </c>
      <c r="I247" s="125"/>
      <c r="J247" s="62">
        <f t="shared" si="35"/>
        <v>0</v>
      </c>
      <c r="K247" s="125"/>
      <c r="L247" s="125" t="str">
        <f t="shared" si="36"/>
        <v/>
      </c>
      <c r="M247" s="37"/>
      <c r="N247" s="126">
        <f t="shared" si="37"/>
        <v>0</v>
      </c>
      <c r="O247" s="126">
        <f t="shared" si="38"/>
        <v>0</v>
      </c>
      <c r="P247" s="126">
        <f t="shared" si="39"/>
        <v>0</v>
      </c>
      <c r="Q247" s="126">
        <f t="shared" si="40"/>
        <v>0</v>
      </c>
      <c r="R247" s="126">
        <f t="shared" si="41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34"/>
        <v>0</v>
      </c>
      <c r="I248" s="125"/>
      <c r="J248" s="62">
        <f t="shared" si="35"/>
        <v>0</v>
      </c>
      <c r="K248" s="125"/>
      <c r="L248" s="125" t="str">
        <f t="shared" si="36"/>
        <v/>
      </c>
      <c r="M248" s="37"/>
      <c r="N248" s="126">
        <f t="shared" si="37"/>
        <v>0</v>
      </c>
      <c r="O248" s="126">
        <f t="shared" si="38"/>
        <v>0</v>
      </c>
      <c r="P248" s="126">
        <f t="shared" si="39"/>
        <v>0</v>
      </c>
      <c r="Q248" s="126">
        <f t="shared" si="40"/>
        <v>0</v>
      </c>
      <c r="R248" s="126">
        <f t="shared" si="41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34"/>
        <v>0</v>
      </c>
      <c r="I249" s="125"/>
      <c r="J249" s="62">
        <f t="shared" si="35"/>
        <v>0</v>
      </c>
      <c r="K249" s="125"/>
      <c r="L249" s="125" t="str">
        <f t="shared" si="36"/>
        <v/>
      </c>
      <c r="M249" s="37"/>
      <c r="N249" s="126">
        <f t="shared" si="37"/>
        <v>0</v>
      </c>
      <c r="O249" s="126">
        <f t="shared" si="38"/>
        <v>0</v>
      </c>
      <c r="P249" s="126">
        <f t="shared" si="39"/>
        <v>0</v>
      </c>
      <c r="Q249" s="126">
        <f t="shared" si="40"/>
        <v>0</v>
      </c>
      <c r="R249" s="126">
        <f t="shared" si="41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34"/>
        <v>0</v>
      </c>
      <c r="I250" s="125"/>
      <c r="J250" s="62">
        <f t="shared" si="35"/>
        <v>0</v>
      </c>
      <c r="K250" s="125"/>
      <c r="L250" s="125" t="str">
        <f t="shared" si="36"/>
        <v/>
      </c>
      <c r="M250" s="37"/>
      <c r="N250" s="126">
        <f t="shared" si="37"/>
        <v>0</v>
      </c>
      <c r="O250" s="126">
        <f t="shared" si="38"/>
        <v>0</v>
      </c>
      <c r="P250" s="126">
        <f t="shared" si="39"/>
        <v>0</v>
      </c>
      <c r="Q250" s="126">
        <f t="shared" si="40"/>
        <v>0</v>
      </c>
      <c r="R250" s="126">
        <f t="shared" si="41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34"/>
        <v>0</v>
      </c>
      <c r="I251" s="125"/>
      <c r="J251" s="62">
        <f t="shared" si="35"/>
        <v>0</v>
      </c>
      <c r="K251" s="125"/>
      <c r="L251" s="125" t="str">
        <f t="shared" si="36"/>
        <v/>
      </c>
      <c r="M251" s="37"/>
      <c r="N251" s="126">
        <f t="shared" si="37"/>
        <v>0</v>
      </c>
      <c r="O251" s="126">
        <f t="shared" si="38"/>
        <v>0</v>
      </c>
      <c r="P251" s="126">
        <f t="shared" si="39"/>
        <v>0</v>
      </c>
      <c r="Q251" s="126">
        <f t="shared" si="40"/>
        <v>0</v>
      </c>
      <c r="R251" s="126">
        <f t="shared" si="41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34"/>
        <v>0</v>
      </c>
      <c r="I252" s="125"/>
      <c r="J252" s="62">
        <f t="shared" si="35"/>
        <v>0</v>
      </c>
      <c r="K252" s="125"/>
      <c r="L252" s="125" t="str">
        <f t="shared" si="36"/>
        <v/>
      </c>
      <c r="M252" s="37"/>
      <c r="N252" s="126">
        <f t="shared" si="37"/>
        <v>0</v>
      </c>
      <c r="O252" s="126">
        <f t="shared" si="38"/>
        <v>0</v>
      </c>
      <c r="P252" s="126">
        <f t="shared" si="39"/>
        <v>0</v>
      </c>
      <c r="Q252" s="126">
        <f t="shared" si="40"/>
        <v>0</v>
      </c>
      <c r="R252" s="126">
        <f t="shared" si="41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34"/>
        <v>0</v>
      </c>
      <c r="I253" s="125"/>
      <c r="J253" s="62">
        <f t="shared" si="35"/>
        <v>0</v>
      </c>
      <c r="K253" s="125"/>
      <c r="L253" s="125" t="str">
        <f t="shared" si="36"/>
        <v/>
      </c>
      <c r="M253" s="37"/>
      <c r="N253" s="126">
        <f t="shared" si="37"/>
        <v>0</v>
      </c>
      <c r="O253" s="126">
        <f t="shared" si="38"/>
        <v>0</v>
      </c>
      <c r="P253" s="126">
        <f t="shared" si="39"/>
        <v>0</v>
      </c>
      <c r="Q253" s="126">
        <f t="shared" si="40"/>
        <v>0</v>
      </c>
      <c r="R253" s="126">
        <f t="shared" si="41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34"/>
        <v>0</v>
      </c>
      <c r="I254" s="125"/>
      <c r="J254" s="62">
        <f t="shared" si="35"/>
        <v>0</v>
      </c>
      <c r="K254" s="125"/>
      <c r="L254" s="125" t="str">
        <f t="shared" si="36"/>
        <v/>
      </c>
      <c r="M254" s="37"/>
      <c r="N254" s="126">
        <f t="shared" si="37"/>
        <v>0</v>
      </c>
      <c r="O254" s="126">
        <f t="shared" si="38"/>
        <v>0</v>
      </c>
      <c r="P254" s="126">
        <f t="shared" si="39"/>
        <v>0</v>
      </c>
      <c r="Q254" s="126">
        <f t="shared" si="40"/>
        <v>0</v>
      </c>
      <c r="R254" s="126">
        <f t="shared" si="41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34"/>
        <v>0</v>
      </c>
      <c r="I255" s="125"/>
      <c r="J255" s="62">
        <f t="shared" si="35"/>
        <v>0</v>
      </c>
      <c r="K255" s="125"/>
      <c r="L255" s="125" t="str">
        <f t="shared" si="36"/>
        <v/>
      </c>
      <c r="M255" s="37"/>
      <c r="N255" s="126">
        <f t="shared" si="37"/>
        <v>0</v>
      </c>
      <c r="O255" s="126">
        <f t="shared" si="38"/>
        <v>0</v>
      </c>
      <c r="P255" s="126">
        <f t="shared" si="39"/>
        <v>0</v>
      </c>
      <c r="Q255" s="126">
        <f t="shared" si="40"/>
        <v>0</v>
      </c>
      <c r="R255" s="126">
        <f t="shared" si="41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34"/>
        <v>0</v>
      </c>
      <c r="I256" s="125"/>
      <c r="J256" s="62">
        <f t="shared" si="35"/>
        <v>0</v>
      </c>
      <c r="K256" s="125"/>
      <c r="L256" s="125" t="str">
        <f t="shared" si="36"/>
        <v/>
      </c>
      <c r="M256" s="37"/>
      <c r="N256" s="126">
        <f t="shared" si="37"/>
        <v>0</v>
      </c>
      <c r="O256" s="126">
        <f t="shared" si="38"/>
        <v>0</v>
      </c>
      <c r="P256" s="126">
        <f t="shared" si="39"/>
        <v>0</v>
      </c>
      <c r="Q256" s="126">
        <f t="shared" si="40"/>
        <v>0</v>
      </c>
      <c r="R256" s="126">
        <f t="shared" si="41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34"/>
        <v>0</v>
      </c>
      <c r="I257" s="125"/>
      <c r="J257" s="62">
        <f t="shared" si="35"/>
        <v>0</v>
      </c>
      <c r="K257" s="125"/>
      <c r="L257" s="125" t="str">
        <f t="shared" si="36"/>
        <v/>
      </c>
      <c r="M257" s="37"/>
      <c r="N257" s="126">
        <f t="shared" si="37"/>
        <v>0</v>
      </c>
      <c r="O257" s="126">
        <f t="shared" si="38"/>
        <v>0</v>
      </c>
      <c r="P257" s="126">
        <f t="shared" si="39"/>
        <v>0</v>
      </c>
      <c r="Q257" s="126">
        <f t="shared" si="40"/>
        <v>0</v>
      </c>
      <c r="R257" s="126">
        <f t="shared" si="41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34"/>
        <v>0</v>
      </c>
      <c r="I258" s="125"/>
      <c r="J258" s="62">
        <f t="shared" si="35"/>
        <v>0</v>
      </c>
      <c r="K258" s="125"/>
      <c r="L258" s="125" t="str">
        <f t="shared" si="36"/>
        <v/>
      </c>
      <c r="M258" s="37"/>
      <c r="N258" s="126">
        <f t="shared" si="37"/>
        <v>0</v>
      </c>
      <c r="O258" s="126">
        <f t="shared" si="38"/>
        <v>0</v>
      </c>
      <c r="P258" s="126">
        <f t="shared" si="39"/>
        <v>0</v>
      </c>
      <c r="Q258" s="126">
        <f t="shared" si="40"/>
        <v>0</v>
      </c>
      <c r="R258" s="126">
        <f t="shared" si="41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34"/>
        <v>0</v>
      </c>
      <c r="I259" s="125"/>
      <c r="J259" s="62">
        <f t="shared" si="35"/>
        <v>0</v>
      </c>
      <c r="K259" s="125"/>
      <c r="L259" s="125" t="str">
        <f t="shared" si="36"/>
        <v/>
      </c>
      <c r="M259" s="37"/>
      <c r="N259" s="126">
        <f t="shared" si="37"/>
        <v>0</v>
      </c>
      <c r="O259" s="126">
        <f t="shared" si="38"/>
        <v>0</v>
      </c>
      <c r="P259" s="126">
        <f t="shared" si="39"/>
        <v>0</v>
      </c>
      <c r="Q259" s="126">
        <f t="shared" si="40"/>
        <v>0</v>
      </c>
      <c r="R259" s="126">
        <f t="shared" si="41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34"/>
        <v>0</v>
      </c>
      <c r="I260" s="125"/>
      <c r="J260" s="62">
        <f t="shared" si="35"/>
        <v>0</v>
      </c>
      <c r="K260" s="125"/>
      <c r="L260" s="125" t="str">
        <f t="shared" si="36"/>
        <v/>
      </c>
      <c r="M260" s="37"/>
      <c r="N260" s="126">
        <f t="shared" si="37"/>
        <v>0</v>
      </c>
      <c r="O260" s="126">
        <f t="shared" si="38"/>
        <v>0</v>
      </c>
      <c r="P260" s="126">
        <f t="shared" si="39"/>
        <v>0</v>
      </c>
      <c r="Q260" s="126">
        <f t="shared" si="40"/>
        <v>0</v>
      </c>
      <c r="R260" s="126">
        <f t="shared" si="41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34"/>
        <v>0</v>
      </c>
      <c r="I261" s="125"/>
      <c r="J261" s="62">
        <f t="shared" si="35"/>
        <v>0</v>
      </c>
      <c r="K261" s="125"/>
      <c r="L261" s="125" t="str">
        <f t="shared" si="36"/>
        <v/>
      </c>
      <c r="M261" s="37"/>
      <c r="N261" s="126">
        <f t="shared" si="37"/>
        <v>0</v>
      </c>
      <c r="O261" s="126">
        <f t="shared" si="38"/>
        <v>0</v>
      </c>
      <c r="P261" s="126">
        <f t="shared" si="39"/>
        <v>0</v>
      </c>
      <c r="Q261" s="126">
        <f t="shared" si="40"/>
        <v>0</v>
      </c>
      <c r="R261" s="126">
        <f t="shared" si="41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34"/>
        <v>0</v>
      </c>
      <c r="I262" s="125"/>
      <c r="J262" s="62">
        <f t="shared" si="35"/>
        <v>0</v>
      </c>
      <c r="K262" s="125"/>
      <c r="L262" s="125" t="str">
        <f t="shared" si="36"/>
        <v/>
      </c>
      <c r="M262" s="37"/>
      <c r="N262" s="126">
        <f t="shared" si="37"/>
        <v>0</v>
      </c>
      <c r="O262" s="126">
        <f t="shared" si="38"/>
        <v>0</v>
      </c>
      <c r="P262" s="126">
        <f t="shared" si="39"/>
        <v>0</v>
      </c>
      <c r="Q262" s="126">
        <f t="shared" si="40"/>
        <v>0</v>
      </c>
      <c r="R262" s="126">
        <f t="shared" si="41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23" si="42">_xlfn.IFNA(INDEX($N263:$R263,1,MATCH(forecastyear,$N$5:$R$5,0)),0)</f>
        <v>0</v>
      </c>
      <c r="I263" s="125"/>
      <c r="J263" s="62">
        <f t="shared" ref="J263:J323" si="43">_xlfn.IFNA(INDEX($T263:$X263,1,MATCH(forecastyear,$T$5:$X$5,0)),0)</f>
        <v>0</v>
      </c>
      <c r="K263" s="125"/>
      <c r="L263" s="125" t="str">
        <f t="shared" si="36"/>
        <v/>
      </c>
      <c r="M263" s="37"/>
      <c r="N263" s="126">
        <f t="shared" si="37"/>
        <v>0</v>
      </c>
      <c r="O263" s="126">
        <f t="shared" si="38"/>
        <v>0</v>
      </c>
      <c r="P263" s="126">
        <f t="shared" si="39"/>
        <v>0</v>
      </c>
      <c r="Q263" s="126">
        <f t="shared" si="40"/>
        <v>0</v>
      </c>
      <c r="R263" s="126">
        <f t="shared" si="41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42"/>
        <v>0</v>
      </c>
      <c r="I264" s="125"/>
      <c r="J264" s="62">
        <f t="shared" si="43"/>
        <v>0</v>
      </c>
      <c r="K264" s="125"/>
      <c r="L264" s="125" t="str">
        <f t="shared" ref="L264:L323" si="44">IF(C264="","",IF(H264&gt;J264,"NON-COMPLIANT","COMPLIANT"))</f>
        <v/>
      </c>
      <c r="M264" s="37"/>
      <c r="N264" s="126">
        <f t="shared" ref="N264:N323" si="45">T264</f>
        <v>0</v>
      </c>
      <c r="O264" s="126">
        <f t="shared" ref="O264:O323" si="46">U264</f>
        <v>0</v>
      </c>
      <c r="P264" s="126">
        <f t="shared" ref="P264:P323" si="47">V264</f>
        <v>0</v>
      </c>
      <c r="Q264" s="126">
        <f t="shared" ref="Q264:Q323" si="48">W264</f>
        <v>0</v>
      </c>
      <c r="R264" s="126">
        <f t="shared" ref="R264:R323" si="49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42"/>
        <v>0</v>
      </c>
      <c r="I265" s="125"/>
      <c r="J265" s="62">
        <f t="shared" si="43"/>
        <v>0</v>
      </c>
      <c r="K265" s="125"/>
      <c r="L265" s="125" t="str">
        <f t="shared" si="44"/>
        <v/>
      </c>
      <c r="M265" s="37"/>
      <c r="N265" s="126">
        <f t="shared" si="45"/>
        <v>0</v>
      </c>
      <c r="O265" s="126">
        <f t="shared" si="46"/>
        <v>0</v>
      </c>
      <c r="P265" s="126">
        <f t="shared" si="47"/>
        <v>0</v>
      </c>
      <c r="Q265" s="126">
        <f t="shared" si="48"/>
        <v>0</v>
      </c>
      <c r="R265" s="126">
        <f t="shared" si="49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42"/>
        <v>0</v>
      </c>
      <c r="I266" s="125"/>
      <c r="J266" s="62">
        <f t="shared" si="43"/>
        <v>0</v>
      </c>
      <c r="K266" s="125"/>
      <c r="L266" s="125" t="str">
        <f t="shared" si="44"/>
        <v/>
      </c>
      <c r="M266" s="37"/>
      <c r="N266" s="126">
        <f t="shared" si="45"/>
        <v>0</v>
      </c>
      <c r="O266" s="126">
        <f t="shared" si="46"/>
        <v>0</v>
      </c>
      <c r="P266" s="126">
        <f t="shared" si="47"/>
        <v>0</v>
      </c>
      <c r="Q266" s="126">
        <f t="shared" si="48"/>
        <v>0</v>
      </c>
      <c r="R266" s="126">
        <f t="shared" si="49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42"/>
        <v>0</v>
      </c>
      <c r="I267" s="125"/>
      <c r="J267" s="62">
        <f t="shared" si="43"/>
        <v>0</v>
      </c>
      <c r="K267" s="125"/>
      <c r="L267" s="125" t="str">
        <f t="shared" si="44"/>
        <v/>
      </c>
      <c r="M267" s="37"/>
      <c r="N267" s="126">
        <f t="shared" si="45"/>
        <v>0</v>
      </c>
      <c r="O267" s="126">
        <f t="shared" si="46"/>
        <v>0</v>
      </c>
      <c r="P267" s="126">
        <f t="shared" si="47"/>
        <v>0</v>
      </c>
      <c r="Q267" s="126">
        <f t="shared" si="48"/>
        <v>0</v>
      </c>
      <c r="R267" s="126">
        <f t="shared" si="49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42"/>
        <v>0</v>
      </c>
      <c r="I268" s="125"/>
      <c r="J268" s="62">
        <f t="shared" si="43"/>
        <v>0</v>
      </c>
      <c r="K268" s="125"/>
      <c r="L268" s="125" t="str">
        <f t="shared" si="44"/>
        <v/>
      </c>
      <c r="M268" s="37"/>
      <c r="N268" s="126">
        <f t="shared" si="45"/>
        <v>0</v>
      </c>
      <c r="O268" s="126">
        <f t="shared" si="46"/>
        <v>0</v>
      </c>
      <c r="P268" s="126">
        <f t="shared" si="47"/>
        <v>0</v>
      </c>
      <c r="Q268" s="126">
        <f t="shared" si="48"/>
        <v>0</v>
      </c>
      <c r="R268" s="126">
        <f t="shared" si="49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42"/>
        <v>0</v>
      </c>
      <c r="I269" s="125"/>
      <c r="J269" s="62">
        <f t="shared" si="43"/>
        <v>0</v>
      </c>
      <c r="K269" s="125"/>
      <c r="L269" s="125" t="str">
        <f t="shared" si="44"/>
        <v/>
      </c>
      <c r="M269" s="37"/>
      <c r="N269" s="126">
        <f t="shared" si="45"/>
        <v>0</v>
      </c>
      <c r="O269" s="126">
        <f t="shared" si="46"/>
        <v>0</v>
      </c>
      <c r="P269" s="126">
        <f t="shared" si="47"/>
        <v>0</v>
      </c>
      <c r="Q269" s="126">
        <f t="shared" si="48"/>
        <v>0</v>
      </c>
      <c r="R269" s="126">
        <f t="shared" si="49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42"/>
        <v>0</v>
      </c>
      <c r="I270" s="125"/>
      <c r="J270" s="62">
        <f t="shared" si="43"/>
        <v>0</v>
      </c>
      <c r="K270" s="125"/>
      <c r="L270" s="125" t="str">
        <f t="shared" si="44"/>
        <v/>
      </c>
      <c r="M270" s="37"/>
      <c r="N270" s="126">
        <f t="shared" si="45"/>
        <v>0</v>
      </c>
      <c r="O270" s="126">
        <f t="shared" si="46"/>
        <v>0</v>
      </c>
      <c r="P270" s="126">
        <f t="shared" si="47"/>
        <v>0</v>
      </c>
      <c r="Q270" s="126">
        <f t="shared" si="48"/>
        <v>0</v>
      </c>
      <c r="R270" s="126">
        <f t="shared" si="49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42"/>
        <v>0</v>
      </c>
      <c r="I271" s="125"/>
      <c r="J271" s="62">
        <f t="shared" si="43"/>
        <v>0</v>
      </c>
      <c r="K271" s="125"/>
      <c r="L271" s="125" t="str">
        <f t="shared" si="44"/>
        <v/>
      </c>
      <c r="M271" s="37"/>
      <c r="N271" s="126">
        <f t="shared" si="45"/>
        <v>0</v>
      </c>
      <c r="O271" s="126">
        <f t="shared" si="46"/>
        <v>0</v>
      </c>
      <c r="P271" s="126">
        <f t="shared" si="47"/>
        <v>0</v>
      </c>
      <c r="Q271" s="126">
        <f t="shared" si="48"/>
        <v>0</v>
      </c>
      <c r="R271" s="126">
        <f t="shared" si="49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42"/>
        <v>0</v>
      </c>
      <c r="I272" s="125"/>
      <c r="J272" s="62">
        <f t="shared" si="43"/>
        <v>0</v>
      </c>
      <c r="K272" s="125"/>
      <c r="L272" s="125" t="str">
        <f t="shared" si="44"/>
        <v/>
      </c>
      <c r="M272" s="37"/>
      <c r="N272" s="126">
        <f t="shared" si="45"/>
        <v>0</v>
      </c>
      <c r="O272" s="126">
        <f t="shared" si="46"/>
        <v>0</v>
      </c>
      <c r="P272" s="126">
        <f t="shared" si="47"/>
        <v>0</v>
      </c>
      <c r="Q272" s="126">
        <f t="shared" si="48"/>
        <v>0</v>
      </c>
      <c r="R272" s="126">
        <f t="shared" si="49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42"/>
        <v>0</v>
      </c>
      <c r="I273" s="125"/>
      <c r="J273" s="62">
        <f t="shared" si="43"/>
        <v>0</v>
      </c>
      <c r="K273" s="125"/>
      <c r="L273" s="125" t="str">
        <f t="shared" si="44"/>
        <v/>
      </c>
      <c r="M273" s="37"/>
      <c r="N273" s="126">
        <f t="shared" si="45"/>
        <v>0</v>
      </c>
      <c r="O273" s="126">
        <f t="shared" si="46"/>
        <v>0</v>
      </c>
      <c r="P273" s="126">
        <f t="shared" si="47"/>
        <v>0</v>
      </c>
      <c r="Q273" s="126">
        <f t="shared" si="48"/>
        <v>0</v>
      </c>
      <c r="R273" s="126">
        <f t="shared" si="49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42"/>
        <v>0</v>
      </c>
      <c r="I274" s="125"/>
      <c r="J274" s="62">
        <f t="shared" si="43"/>
        <v>0</v>
      </c>
      <c r="K274" s="125"/>
      <c r="L274" s="125" t="str">
        <f t="shared" si="44"/>
        <v/>
      </c>
      <c r="M274" s="37"/>
      <c r="N274" s="126">
        <f t="shared" si="45"/>
        <v>0</v>
      </c>
      <c r="O274" s="126">
        <f t="shared" si="46"/>
        <v>0</v>
      </c>
      <c r="P274" s="126">
        <f t="shared" si="47"/>
        <v>0</v>
      </c>
      <c r="Q274" s="126">
        <f t="shared" si="48"/>
        <v>0</v>
      </c>
      <c r="R274" s="126">
        <f t="shared" si="49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42"/>
        <v>0</v>
      </c>
      <c r="I275" s="125"/>
      <c r="J275" s="62">
        <f t="shared" si="43"/>
        <v>0</v>
      </c>
      <c r="K275" s="125"/>
      <c r="L275" s="125" t="str">
        <f t="shared" si="44"/>
        <v/>
      </c>
      <c r="M275" s="37"/>
      <c r="N275" s="126">
        <f t="shared" si="45"/>
        <v>0</v>
      </c>
      <c r="O275" s="126">
        <f t="shared" si="46"/>
        <v>0</v>
      </c>
      <c r="P275" s="126">
        <f t="shared" si="47"/>
        <v>0</v>
      </c>
      <c r="Q275" s="126">
        <f t="shared" si="48"/>
        <v>0</v>
      </c>
      <c r="R275" s="126">
        <f t="shared" si="49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42"/>
        <v>0</v>
      </c>
      <c r="I276" s="125"/>
      <c r="J276" s="62">
        <f t="shared" si="43"/>
        <v>0</v>
      </c>
      <c r="K276" s="125"/>
      <c r="L276" s="125" t="str">
        <f t="shared" si="44"/>
        <v/>
      </c>
      <c r="M276" s="37"/>
      <c r="N276" s="126">
        <f t="shared" si="45"/>
        <v>0</v>
      </c>
      <c r="O276" s="126">
        <f t="shared" si="46"/>
        <v>0</v>
      </c>
      <c r="P276" s="126">
        <f t="shared" si="47"/>
        <v>0</v>
      </c>
      <c r="Q276" s="126">
        <f t="shared" si="48"/>
        <v>0</v>
      </c>
      <c r="R276" s="126">
        <f t="shared" si="49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42"/>
        <v>0</v>
      </c>
      <c r="I277" s="125"/>
      <c r="J277" s="62">
        <f t="shared" si="43"/>
        <v>0</v>
      </c>
      <c r="K277" s="125"/>
      <c r="L277" s="125" t="str">
        <f t="shared" si="44"/>
        <v/>
      </c>
      <c r="M277" s="37"/>
      <c r="N277" s="126">
        <f t="shared" si="45"/>
        <v>0</v>
      </c>
      <c r="O277" s="126">
        <f t="shared" si="46"/>
        <v>0</v>
      </c>
      <c r="P277" s="126">
        <f t="shared" si="47"/>
        <v>0</v>
      </c>
      <c r="Q277" s="126">
        <f t="shared" si="48"/>
        <v>0</v>
      </c>
      <c r="R277" s="126">
        <f t="shared" si="49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42"/>
        <v>0</v>
      </c>
      <c r="I278" s="125"/>
      <c r="J278" s="62">
        <f t="shared" si="43"/>
        <v>0</v>
      </c>
      <c r="K278" s="125"/>
      <c r="L278" s="125" t="str">
        <f t="shared" si="44"/>
        <v/>
      </c>
      <c r="M278" s="37"/>
      <c r="N278" s="126">
        <f t="shared" si="45"/>
        <v>0</v>
      </c>
      <c r="O278" s="126">
        <f t="shared" si="46"/>
        <v>0</v>
      </c>
      <c r="P278" s="126">
        <f t="shared" si="47"/>
        <v>0</v>
      </c>
      <c r="Q278" s="126">
        <f t="shared" si="48"/>
        <v>0</v>
      </c>
      <c r="R278" s="126">
        <f t="shared" si="49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42"/>
        <v>0</v>
      </c>
      <c r="I279" s="125"/>
      <c r="J279" s="62">
        <f t="shared" si="43"/>
        <v>0</v>
      </c>
      <c r="K279" s="125"/>
      <c r="L279" s="125" t="str">
        <f t="shared" si="44"/>
        <v/>
      </c>
      <c r="M279" s="37"/>
      <c r="N279" s="126">
        <f t="shared" si="45"/>
        <v>0</v>
      </c>
      <c r="O279" s="126">
        <f t="shared" si="46"/>
        <v>0</v>
      </c>
      <c r="P279" s="126">
        <f t="shared" si="47"/>
        <v>0</v>
      </c>
      <c r="Q279" s="126">
        <f t="shared" si="48"/>
        <v>0</v>
      </c>
      <c r="R279" s="126">
        <f t="shared" si="49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42"/>
        <v>0</v>
      </c>
      <c r="I280" s="125"/>
      <c r="J280" s="62">
        <f t="shared" si="43"/>
        <v>0</v>
      </c>
      <c r="K280" s="125"/>
      <c r="L280" s="125" t="str">
        <f t="shared" si="44"/>
        <v/>
      </c>
      <c r="M280" s="37"/>
      <c r="N280" s="126">
        <f t="shared" si="45"/>
        <v>0</v>
      </c>
      <c r="O280" s="126">
        <f t="shared" si="46"/>
        <v>0</v>
      </c>
      <c r="P280" s="126">
        <f t="shared" si="47"/>
        <v>0</v>
      </c>
      <c r="Q280" s="126">
        <f t="shared" si="48"/>
        <v>0</v>
      </c>
      <c r="R280" s="126">
        <f t="shared" si="49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42"/>
        <v>0</v>
      </c>
      <c r="I281" s="125"/>
      <c r="J281" s="62">
        <f t="shared" si="43"/>
        <v>0</v>
      </c>
      <c r="K281" s="125"/>
      <c r="L281" s="125" t="str">
        <f t="shared" si="44"/>
        <v/>
      </c>
      <c r="M281" s="37"/>
      <c r="N281" s="126">
        <f t="shared" si="45"/>
        <v>0</v>
      </c>
      <c r="O281" s="126">
        <f t="shared" si="46"/>
        <v>0</v>
      </c>
      <c r="P281" s="126">
        <f t="shared" si="47"/>
        <v>0</v>
      </c>
      <c r="Q281" s="126">
        <f t="shared" si="48"/>
        <v>0</v>
      </c>
      <c r="R281" s="126">
        <f t="shared" si="49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42"/>
        <v>0</v>
      </c>
      <c r="I282" s="125"/>
      <c r="J282" s="62">
        <f t="shared" si="43"/>
        <v>0</v>
      </c>
      <c r="K282" s="125"/>
      <c r="L282" s="125" t="str">
        <f t="shared" si="44"/>
        <v/>
      </c>
      <c r="M282" s="37"/>
      <c r="N282" s="126">
        <f t="shared" si="45"/>
        <v>0</v>
      </c>
      <c r="O282" s="126">
        <f t="shared" si="46"/>
        <v>0</v>
      </c>
      <c r="P282" s="126">
        <f t="shared" si="47"/>
        <v>0</v>
      </c>
      <c r="Q282" s="126">
        <f t="shared" si="48"/>
        <v>0</v>
      </c>
      <c r="R282" s="126">
        <f t="shared" si="49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42"/>
        <v>0</v>
      </c>
      <c r="I283" s="125"/>
      <c r="J283" s="62">
        <f t="shared" si="43"/>
        <v>0</v>
      </c>
      <c r="K283" s="125"/>
      <c r="L283" s="125" t="str">
        <f t="shared" si="44"/>
        <v/>
      </c>
      <c r="M283" s="37"/>
      <c r="N283" s="126">
        <f t="shared" si="45"/>
        <v>0</v>
      </c>
      <c r="O283" s="126">
        <f t="shared" si="46"/>
        <v>0</v>
      </c>
      <c r="P283" s="126">
        <f t="shared" si="47"/>
        <v>0</v>
      </c>
      <c r="Q283" s="126">
        <f t="shared" si="48"/>
        <v>0</v>
      </c>
      <c r="R283" s="126">
        <f t="shared" si="49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42"/>
        <v>0</v>
      </c>
      <c r="I284" s="125"/>
      <c r="J284" s="62">
        <f t="shared" si="43"/>
        <v>0</v>
      </c>
      <c r="K284" s="125"/>
      <c r="L284" s="125" t="str">
        <f t="shared" si="44"/>
        <v/>
      </c>
      <c r="M284" s="37"/>
      <c r="N284" s="126">
        <f t="shared" si="45"/>
        <v>0</v>
      </c>
      <c r="O284" s="126">
        <f t="shared" si="46"/>
        <v>0</v>
      </c>
      <c r="P284" s="126">
        <f t="shared" si="47"/>
        <v>0</v>
      </c>
      <c r="Q284" s="126">
        <f t="shared" si="48"/>
        <v>0</v>
      </c>
      <c r="R284" s="126">
        <f t="shared" si="49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42"/>
        <v>0</v>
      </c>
      <c r="I285" s="125"/>
      <c r="J285" s="62">
        <f t="shared" si="43"/>
        <v>0</v>
      </c>
      <c r="K285" s="125"/>
      <c r="L285" s="125" t="str">
        <f t="shared" si="44"/>
        <v/>
      </c>
      <c r="M285" s="37"/>
      <c r="N285" s="126">
        <f t="shared" si="45"/>
        <v>0</v>
      </c>
      <c r="O285" s="126">
        <f t="shared" si="46"/>
        <v>0</v>
      </c>
      <c r="P285" s="126">
        <f t="shared" si="47"/>
        <v>0</v>
      </c>
      <c r="Q285" s="126">
        <f t="shared" si="48"/>
        <v>0</v>
      </c>
      <c r="R285" s="126">
        <f t="shared" si="49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42"/>
        <v>0</v>
      </c>
      <c r="I286" s="125"/>
      <c r="J286" s="62">
        <f t="shared" si="43"/>
        <v>0</v>
      </c>
      <c r="K286" s="125"/>
      <c r="L286" s="125" t="str">
        <f t="shared" si="44"/>
        <v/>
      </c>
      <c r="M286" s="37"/>
      <c r="N286" s="126">
        <f t="shared" si="45"/>
        <v>0</v>
      </c>
      <c r="O286" s="126">
        <f t="shared" si="46"/>
        <v>0</v>
      </c>
      <c r="P286" s="126">
        <f t="shared" si="47"/>
        <v>0</v>
      </c>
      <c r="Q286" s="126">
        <f t="shared" si="48"/>
        <v>0</v>
      </c>
      <c r="R286" s="126">
        <f t="shared" si="49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42"/>
        <v>0</v>
      </c>
      <c r="I287" s="125"/>
      <c r="J287" s="62">
        <f t="shared" si="43"/>
        <v>0</v>
      </c>
      <c r="K287" s="125"/>
      <c r="L287" s="125" t="str">
        <f t="shared" si="44"/>
        <v/>
      </c>
      <c r="M287" s="37"/>
      <c r="N287" s="126">
        <f t="shared" si="45"/>
        <v>0</v>
      </c>
      <c r="O287" s="126">
        <f t="shared" si="46"/>
        <v>0</v>
      </c>
      <c r="P287" s="126">
        <f t="shared" si="47"/>
        <v>0</v>
      </c>
      <c r="Q287" s="126">
        <f t="shared" si="48"/>
        <v>0</v>
      </c>
      <c r="R287" s="126">
        <f t="shared" si="49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42"/>
        <v>0</v>
      </c>
      <c r="I288" s="125"/>
      <c r="J288" s="62">
        <f t="shared" si="43"/>
        <v>0</v>
      </c>
      <c r="K288" s="125"/>
      <c r="L288" s="125" t="str">
        <f t="shared" si="44"/>
        <v/>
      </c>
      <c r="M288" s="37"/>
      <c r="N288" s="126">
        <f t="shared" si="45"/>
        <v>0</v>
      </c>
      <c r="O288" s="126">
        <f t="shared" si="46"/>
        <v>0</v>
      </c>
      <c r="P288" s="126">
        <f t="shared" si="47"/>
        <v>0</v>
      </c>
      <c r="Q288" s="126">
        <f t="shared" si="48"/>
        <v>0</v>
      </c>
      <c r="R288" s="126">
        <f t="shared" si="49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42"/>
        <v>0</v>
      </c>
      <c r="I289" s="125"/>
      <c r="J289" s="62">
        <f t="shared" si="43"/>
        <v>0</v>
      </c>
      <c r="K289" s="125"/>
      <c r="L289" s="125" t="str">
        <f t="shared" si="44"/>
        <v/>
      </c>
      <c r="M289" s="37"/>
      <c r="N289" s="126">
        <f t="shared" si="45"/>
        <v>0</v>
      </c>
      <c r="O289" s="126">
        <f t="shared" si="46"/>
        <v>0</v>
      </c>
      <c r="P289" s="126">
        <f t="shared" si="47"/>
        <v>0</v>
      </c>
      <c r="Q289" s="126">
        <f t="shared" si="48"/>
        <v>0</v>
      </c>
      <c r="R289" s="126">
        <f t="shared" si="49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42"/>
        <v>0</v>
      </c>
      <c r="I290" s="125"/>
      <c r="J290" s="62">
        <f t="shared" si="43"/>
        <v>0</v>
      </c>
      <c r="K290" s="125"/>
      <c r="L290" s="125" t="str">
        <f t="shared" si="44"/>
        <v/>
      </c>
      <c r="M290" s="37"/>
      <c r="N290" s="126">
        <f t="shared" si="45"/>
        <v>0</v>
      </c>
      <c r="O290" s="126">
        <f t="shared" si="46"/>
        <v>0</v>
      </c>
      <c r="P290" s="126">
        <f t="shared" si="47"/>
        <v>0</v>
      </c>
      <c r="Q290" s="126">
        <f t="shared" si="48"/>
        <v>0</v>
      </c>
      <c r="R290" s="126">
        <f t="shared" si="49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42"/>
        <v>0</v>
      </c>
      <c r="I291" s="125"/>
      <c r="J291" s="62">
        <f t="shared" si="43"/>
        <v>0</v>
      </c>
      <c r="K291" s="125"/>
      <c r="L291" s="125" t="str">
        <f t="shared" si="44"/>
        <v/>
      </c>
      <c r="M291" s="37"/>
      <c r="N291" s="126">
        <f t="shared" si="45"/>
        <v>0</v>
      </c>
      <c r="O291" s="126">
        <f t="shared" si="46"/>
        <v>0</v>
      </c>
      <c r="P291" s="126">
        <f t="shared" si="47"/>
        <v>0</v>
      </c>
      <c r="Q291" s="126">
        <f t="shared" si="48"/>
        <v>0</v>
      </c>
      <c r="R291" s="126">
        <f t="shared" si="49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42"/>
        <v>0</v>
      </c>
      <c r="I292" s="125"/>
      <c r="J292" s="62">
        <f t="shared" si="43"/>
        <v>0</v>
      </c>
      <c r="K292" s="125"/>
      <c r="L292" s="125" t="str">
        <f t="shared" si="44"/>
        <v/>
      </c>
      <c r="M292" s="37"/>
      <c r="N292" s="126">
        <f t="shared" si="45"/>
        <v>0</v>
      </c>
      <c r="O292" s="126">
        <f t="shared" si="46"/>
        <v>0</v>
      </c>
      <c r="P292" s="126">
        <f t="shared" si="47"/>
        <v>0</v>
      </c>
      <c r="Q292" s="126">
        <f t="shared" si="48"/>
        <v>0</v>
      </c>
      <c r="R292" s="126">
        <f t="shared" si="49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42"/>
        <v>0</v>
      </c>
      <c r="I293" s="125"/>
      <c r="J293" s="62">
        <f t="shared" si="43"/>
        <v>0</v>
      </c>
      <c r="K293" s="125"/>
      <c r="L293" s="125" t="str">
        <f t="shared" si="44"/>
        <v/>
      </c>
      <c r="M293" s="37"/>
      <c r="N293" s="126">
        <f t="shared" si="45"/>
        <v>0</v>
      </c>
      <c r="O293" s="126">
        <f t="shared" si="46"/>
        <v>0</v>
      </c>
      <c r="P293" s="126">
        <f t="shared" si="47"/>
        <v>0</v>
      </c>
      <c r="Q293" s="126">
        <f t="shared" si="48"/>
        <v>0</v>
      </c>
      <c r="R293" s="126">
        <f t="shared" si="49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42"/>
        <v>0</v>
      </c>
      <c r="I294" s="125"/>
      <c r="J294" s="62">
        <f t="shared" si="43"/>
        <v>0</v>
      </c>
      <c r="K294" s="125"/>
      <c r="L294" s="125" t="str">
        <f t="shared" si="44"/>
        <v/>
      </c>
      <c r="M294" s="37"/>
      <c r="N294" s="126">
        <f t="shared" si="45"/>
        <v>0</v>
      </c>
      <c r="O294" s="126">
        <f t="shared" si="46"/>
        <v>0</v>
      </c>
      <c r="P294" s="126">
        <f t="shared" si="47"/>
        <v>0</v>
      </c>
      <c r="Q294" s="126">
        <f t="shared" si="48"/>
        <v>0</v>
      </c>
      <c r="R294" s="126">
        <f t="shared" si="49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42"/>
        <v>0</v>
      </c>
      <c r="I295" s="125"/>
      <c r="J295" s="62">
        <f t="shared" si="43"/>
        <v>0</v>
      </c>
      <c r="K295" s="125"/>
      <c r="L295" s="125" t="str">
        <f t="shared" si="44"/>
        <v/>
      </c>
      <c r="M295" s="37"/>
      <c r="N295" s="126">
        <f t="shared" si="45"/>
        <v>0</v>
      </c>
      <c r="O295" s="126">
        <f t="shared" si="46"/>
        <v>0</v>
      </c>
      <c r="P295" s="126">
        <f t="shared" si="47"/>
        <v>0</v>
      </c>
      <c r="Q295" s="126">
        <f t="shared" si="48"/>
        <v>0</v>
      </c>
      <c r="R295" s="126">
        <f t="shared" si="49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42"/>
        <v>0</v>
      </c>
      <c r="I296" s="125"/>
      <c r="J296" s="62">
        <f t="shared" si="43"/>
        <v>0</v>
      </c>
      <c r="K296" s="125"/>
      <c r="L296" s="125" t="str">
        <f t="shared" si="44"/>
        <v/>
      </c>
      <c r="M296" s="37"/>
      <c r="N296" s="126">
        <f t="shared" si="45"/>
        <v>0</v>
      </c>
      <c r="O296" s="126">
        <f t="shared" si="46"/>
        <v>0</v>
      </c>
      <c r="P296" s="126">
        <f t="shared" si="47"/>
        <v>0</v>
      </c>
      <c r="Q296" s="126">
        <f t="shared" si="48"/>
        <v>0</v>
      </c>
      <c r="R296" s="126">
        <f t="shared" si="49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42"/>
        <v>0</v>
      </c>
      <c r="I297" s="125"/>
      <c r="J297" s="62">
        <f t="shared" si="43"/>
        <v>0</v>
      </c>
      <c r="K297" s="125"/>
      <c r="L297" s="125" t="str">
        <f t="shared" si="44"/>
        <v/>
      </c>
      <c r="M297" s="37"/>
      <c r="N297" s="126">
        <f t="shared" si="45"/>
        <v>0</v>
      </c>
      <c r="O297" s="126">
        <f t="shared" si="46"/>
        <v>0</v>
      </c>
      <c r="P297" s="126">
        <f t="shared" si="47"/>
        <v>0</v>
      </c>
      <c r="Q297" s="126">
        <f t="shared" si="48"/>
        <v>0</v>
      </c>
      <c r="R297" s="126">
        <f t="shared" si="49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42"/>
        <v>0</v>
      </c>
      <c r="I298" s="125"/>
      <c r="J298" s="62">
        <f t="shared" si="43"/>
        <v>0</v>
      </c>
      <c r="K298" s="125"/>
      <c r="L298" s="125" t="str">
        <f t="shared" si="44"/>
        <v/>
      </c>
      <c r="M298" s="37"/>
      <c r="N298" s="126">
        <f t="shared" si="45"/>
        <v>0</v>
      </c>
      <c r="O298" s="126">
        <f t="shared" si="46"/>
        <v>0</v>
      </c>
      <c r="P298" s="126">
        <f t="shared" si="47"/>
        <v>0</v>
      </c>
      <c r="Q298" s="126">
        <f t="shared" si="48"/>
        <v>0</v>
      </c>
      <c r="R298" s="126">
        <f t="shared" si="49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42"/>
        <v>0</v>
      </c>
      <c r="I299" s="125"/>
      <c r="J299" s="62">
        <f t="shared" si="43"/>
        <v>0</v>
      </c>
      <c r="K299" s="125"/>
      <c r="L299" s="125" t="str">
        <f t="shared" si="44"/>
        <v/>
      </c>
      <c r="M299" s="37"/>
      <c r="N299" s="126">
        <f t="shared" si="45"/>
        <v>0</v>
      </c>
      <c r="O299" s="126">
        <f t="shared" si="46"/>
        <v>0</v>
      </c>
      <c r="P299" s="126">
        <f t="shared" si="47"/>
        <v>0</v>
      </c>
      <c r="Q299" s="126">
        <f t="shared" si="48"/>
        <v>0</v>
      </c>
      <c r="R299" s="126">
        <f t="shared" si="49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42"/>
        <v>0</v>
      </c>
      <c r="I300" s="125"/>
      <c r="J300" s="62">
        <f t="shared" si="43"/>
        <v>0</v>
      </c>
      <c r="K300" s="125"/>
      <c r="L300" s="125" t="str">
        <f t="shared" si="44"/>
        <v/>
      </c>
      <c r="M300" s="37"/>
      <c r="N300" s="126">
        <f t="shared" si="45"/>
        <v>0</v>
      </c>
      <c r="O300" s="126">
        <f t="shared" si="46"/>
        <v>0</v>
      </c>
      <c r="P300" s="126">
        <f t="shared" si="47"/>
        <v>0</v>
      </c>
      <c r="Q300" s="126">
        <f t="shared" si="48"/>
        <v>0</v>
      </c>
      <c r="R300" s="126">
        <f t="shared" si="49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42"/>
        <v>0</v>
      </c>
      <c r="I301" s="125"/>
      <c r="J301" s="62">
        <f t="shared" si="43"/>
        <v>0</v>
      </c>
      <c r="K301" s="125"/>
      <c r="L301" s="125" t="str">
        <f t="shared" si="44"/>
        <v/>
      </c>
      <c r="M301" s="37"/>
      <c r="N301" s="126">
        <f t="shared" si="45"/>
        <v>0</v>
      </c>
      <c r="O301" s="126">
        <f t="shared" si="46"/>
        <v>0</v>
      </c>
      <c r="P301" s="126">
        <f t="shared" si="47"/>
        <v>0</v>
      </c>
      <c r="Q301" s="126">
        <f t="shared" si="48"/>
        <v>0</v>
      </c>
      <c r="R301" s="126">
        <f t="shared" si="49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42"/>
        <v>0</v>
      </c>
      <c r="I302" s="125"/>
      <c r="J302" s="62">
        <f t="shared" si="43"/>
        <v>0</v>
      </c>
      <c r="K302" s="125"/>
      <c r="L302" s="125" t="str">
        <f t="shared" si="44"/>
        <v/>
      </c>
      <c r="M302" s="37"/>
      <c r="N302" s="126">
        <f t="shared" si="45"/>
        <v>0</v>
      </c>
      <c r="O302" s="126">
        <f t="shared" si="46"/>
        <v>0</v>
      </c>
      <c r="P302" s="126">
        <f t="shared" si="47"/>
        <v>0</v>
      </c>
      <c r="Q302" s="126">
        <f t="shared" si="48"/>
        <v>0</v>
      </c>
      <c r="R302" s="126">
        <f t="shared" si="49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42"/>
        <v>0</v>
      </c>
      <c r="I303" s="125"/>
      <c r="J303" s="62">
        <f t="shared" si="43"/>
        <v>0</v>
      </c>
      <c r="K303" s="125"/>
      <c r="L303" s="125" t="str">
        <f t="shared" si="44"/>
        <v/>
      </c>
      <c r="M303" s="37"/>
      <c r="N303" s="126">
        <f t="shared" si="45"/>
        <v>0</v>
      </c>
      <c r="O303" s="126">
        <f t="shared" si="46"/>
        <v>0</v>
      </c>
      <c r="P303" s="126">
        <f t="shared" si="47"/>
        <v>0</v>
      </c>
      <c r="Q303" s="126">
        <f t="shared" si="48"/>
        <v>0</v>
      </c>
      <c r="R303" s="126">
        <f t="shared" si="49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42"/>
        <v>0</v>
      </c>
      <c r="I304" s="125"/>
      <c r="J304" s="62">
        <f t="shared" si="43"/>
        <v>0</v>
      </c>
      <c r="K304" s="125"/>
      <c r="L304" s="125" t="str">
        <f t="shared" si="44"/>
        <v/>
      </c>
      <c r="M304" s="37"/>
      <c r="N304" s="126">
        <f t="shared" si="45"/>
        <v>0</v>
      </c>
      <c r="O304" s="126">
        <f t="shared" si="46"/>
        <v>0</v>
      </c>
      <c r="P304" s="126">
        <f t="shared" si="47"/>
        <v>0</v>
      </c>
      <c r="Q304" s="126">
        <f t="shared" si="48"/>
        <v>0</v>
      </c>
      <c r="R304" s="126">
        <f t="shared" si="49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42"/>
        <v>0</v>
      </c>
      <c r="I305" s="125"/>
      <c r="J305" s="62">
        <f t="shared" si="43"/>
        <v>0</v>
      </c>
      <c r="K305" s="125"/>
      <c r="L305" s="125" t="str">
        <f t="shared" si="44"/>
        <v/>
      </c>
      <c r="M305" s="37"/>
      <c r="N305" s="126">
        <f t="shared" si="45"/>
        <v>0</v>
      </c>
      <c r="O305" s="126">
        <f t="shared" si="46"/>
        <v>0</v>
      </c>
      <c r="P305" s="126">
        <f t="shared" si="47"/>
        <v>0</v>
      </c>
      <c r="Q305" s="126">
        <f t="shared" si="48"/>
        <v>0</v>
      </c>
      <c r="R305" s="126">
        <f t="shared" si="49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42"/>
        <v>0</v>
      </c>
      <c r="I306" s="125"/>
      <c r="J306" s="62">
        <f t="shared" si="43"/>
        <v>0</v>
      </c>
      <c r="K306" s="125"/>
      <c r="L306" s="125" t="str">
        <f t="shared" si="44"/>
        <v/>
      </c>
      <c r="M306" s="37"/>
      <c r="N306" s="126">
        <f t="shared" si="45"/>
        <v>0</v>
      </c>
      <c r="O306" s="126">
        <f t="shared" si="46"/>
        <v>0</v>
      </c>
      <c r="P306" s="126">
        <f t="shared" si="47"/>
        <v>0</v>
      </c>
      <c r="Q306" s="126">
        <f t="shared" si="48"/>
        <v>0</v>
      </c>
      <c r="R306" s="126">
        <f t="shared" si="49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42"/>
        <v>0</v>
      </c>
      <c r="I307" s="125"/>
      <c r="J307" s="62">
        <f t="shared" si="43"/>
        <v>0</v>
      </c>
      <c r="K307" s="125"/>
      <c r="L307" s="125" t="str">
        <f t="shared" si="44"/>
        <v/>
      </c>
      <c r="M307" s="37"/>
      <c r="N307" s="126">
        <f t="shared" si="45"/>
        <v>0</v>
      </c>
      <c r="O307" s="126">
        <f t="shared" si="46"/>
        <v>0</v>
      </c>
      <c r="P307" s="126">
        <f t="shared" si="47"/>
        <v>0</v>
      </c>
      <c r="Q307" s="126">
        <f t="shared" si="48"/>
        <v>0</v>
      </c>
      <c r="R307" s="126">
        <f t="shared" si="49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42"/>
        <v>0</v>
      </c>
      <c r="I308" s="125"/>
      <c r="J308" s="62">
        <f t="shared" si="43"/>
        <v>0</v>
      </c>
      <c r="K308" s="125"/>
      <c r="L308" s="125" t="str">
        <f t="shared" si="44"/>
        <v/>
      </c>
      <c r="M308" s="37"/>
      <c r="N308" s="126">
        <f t="shared" si="45"/>
        <v>0</v>
      </c>
      <c r="O308" s="126">
        <f t="shared" si="46"/>
        <v>0</v>
      </c>
      <c r="P308" s="126">
        <f t="shared" si="47"/>
        <v>0</v>
      </c>
      <c r="Q308" s="126">
        <f t="shared" si="48"/>
        <v>0</v>
      </c>
      <c r="R308" s="126">
        <f t="shared" si="49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42"/>
        <v>0</v>
      </c>
      <c r="I309" s="125"/>
      <c r="J309" s="62">
        <f t="shared" si="43"/>
        <v>0</v>
      </c>
      <c r="K309" s="125"/>
      <c r="L309" s="125" t="str">
        <f t="shared" si="44"/>
        <v/>
      </c>
      <c r="M309" s="37"/>
      <c r="N309" s="126">
        <f t="shared" si="45"/>
        <v>0</v>
      </c>
      <c r="O309" s="126">
        <f t="shared" si="46"/>
        <v>0</v>
      </c>
      <c r="P309" s="126">
        <f t="shared" si="47"/>
        <v>0</v>
      </c>
      <c r="Q309" s="126">
        <f t="shared" si="48"/>
        <v>0</v>
      </c>
      <c r="R309" s="126">
        <f t="shared" si="49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42"/>
        <v>0</v>
      </c>
      <c r="I310" s="125"/>
      <c r="J310" s="62">
        <f t="shared" si="43"/>
        <v>0</v>
      </c>
      <c r="K310" s="125"/>
      <c r="L310" s="125" t="str">
        <f t="shared" si="44"/>
        <v/>
      </c>
      <c r="M310" s="37"/>
      <c r="N310" s="126">
        <f t="shared" si="45"/>
        <v>0</v>
      </c>
      <c r="O310" s="126">
        <f t="shared" si="46"/>
        <v>0</v>
      </c>
      <c r="P310" s="126">
        <f t="shared" si="47"/>
        <v>0</v>
      </c>
      <c r="Q310" s="126">
        <f t="shared" si="48"/>
        <v>0</v>
      </c>
      <c r="R310" s="126">
        <f t="shared" si="49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42"/>
        <v>0</v>
      </c>
      <c r="I311" s="125"/>
      <c r="J311" s="62">
        <f t="shared" si="43"/>
        <v>0</v>
      </c>
      <c r="K311" s="125"/>
      <c r="L311" s="125" t="str">
        <f t="shared" si="44"/>
        <v/>
      </c>
      <c r="M311" s="37"/>
      <c r="N311" s="126">
        <f t="shared" si="45"/>
        <v>0</v>
      </c>
      <c r="O311" s="126">
        <f t="shared" si="46"/>
        <v>0</v>
      </c>
      <c r="P311" s="126">
        <f t="shared" si="47"/>
        <v>0</v>
      </c>
      <c r="Q311" s="126">
        <f t="shared" si="48"/>
        <v>0</v>
      </c>
      <c r="R311" s="126">
        <f t="shared" si="49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42"/>
        <v>0</v>
      </c>
      <c r="I312" s="125"/>
      <c r="J312" s="62">
        <f t="shared" si="43"/>
        <v>0</v>
      </c>
      <c r="K312" s="125"/>
      <c r="L312" s="125" t="str">
        <f t="shared" si="44"/>
        <v/>
      </c>
      <c r="M312" s="37"/>
      <c r="N312" s="126">
        <f t="shared" si="45"/>
        <v>0</v>
      </c>
      <c r="O312" s="126">
        <f t="shared" si="46"/>
        <v>0</v>
      </c>
      <c r="P312" s="126">
        <f t="shared" si="47"/>
        <v>0</v>
      </c>
      <c r="Q312" s="126">
        <f t="shared" si="48"/>
        <v>0</v>
      </c>
      <c r="R312" s="126">
        <f t="shared" si="49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42"/>
        <v>0</v>
      </c>
      <c r="I313" s="125"/>
      <c r="J313" s="62">
        <f t="shared" si="43"/>
        <v>0</v>
      </c>
      <c r="K313" s="125"/>
      <c r="L313" s="125" t="str">
        <f t="shared" si="44"/>
        <v/>
      </c>
      <c r="M313" s="37"/>
      <c r="N313" s="126">
        <f t="shared" si="45"/>
        <v>0</v>
      </c>
      <c r="O313" s="126">
        <f t="shared" si="46"/>
        <v>0</v>
      </c>
      <c r="P313" s="126">
        <f t="shared" si="47"/>
        <v>0</v>
      </c>
      <c r="Q313" s="126">
        <f t="shared" si="48"/>
        <v>0</v>
      </c>
      <c r="R313" s="126">
        <f t="shared" si="49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42"/>
        <v>0</v>
      </c>
      <c r="I314" s="125"/>
      <c r="J314" s="62">
        <f t="shared" si="43"/>
        <v>0</v>
      </c>
      <c r="K314" s="125"/>
      <c r="L314" s="125" t="str">
        <f t="shared" si="44"/>
        <v/>
      </c>
      <c r="M314" s="37"/>
      <c r="N314" s="126">
        <f t="shared" si="45"/>
        <v>0</v>
      </c>
      <c r="O314" s="126">
        <f t="shared" si="46"/>
        <v>0</v>
      </c>
      <c r="P314" s="126">
        <f t="shared" si="47"/>
        <v>0</v>
      </c>
      <c r="Q314" s="126">
        <f t="shared" si="48"/>
        <v>0</v>
      </c>
      <c r="R314" s="126">
        <f t="shared" si="49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42"/>
        <v>0</v>
      </c>
      <c r="I315" s="125"/>
      <c r="J315" s="62">
        <f t="shared" si="43"/>
        <v>0</v>
      </c>
      <c r="K315" s="125"/>
      <c r="L315" s="125" t="str">
        <f t="shared" si="44"/>
        <v/>
      </c>
      <c r="M315" s="37"/>
      <c r="N315" s="126">
        <f t="shared" si="45"/>
        <v>0</v>
      </c>
      <c r="O315" s="126">
        <f t="shared" si="46"/>
        <v>0</v>
      </c>
      <c r="P315" s="126">
        <f t="shared" si="47"/>
        <v>0</v>
      </c>
      <c r="Q315" s="126">
        <f t="shared" si="48"/>
        <v>0</v>
      </c>
      <c r="R315" s="126">
        <f t="shared" si="49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42"/>
        <v>0</v>
      </c>
      <c r="I316" s="125"/>
      <c r="J316" s="62">
        <f t="shared" si="43"/>
        <v>0</v>
      </c>
      <c r="K316" s="125"/>
      <c r="L316" s="125" t="str">
        <f t="shared" si="44"/>
        <v/>
      </c>
      <c r="M316" s="37"/>
      <c r="N316" s="126">
        <f t="shared" si="45"/>
        <v>0</v>
      </c>
      <c r="O316" s="126">
        <f t="shared" si="46"/>
        <v>0</v>
      </c>
      <c r="P316" s="126">
        <f t="shared" si="47"/>
        <v>0</v>
      </c>
      <c r="Q316" s="126">
        <f t="shared" si="48"/>
        <v>0</v>
      </c>
      <c r="R316" s="126">
        <f t="shared" si="49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42"/>
        <v>0</v>
      </c>
      <c r="I317" s="125"/>
      <c r="J317" s="62">
        <f t="shared" si="43"/>
        <v>0</v>
      </c>
      <c r="K317" s="125"/>
      <c r="L317" s="125" t="str">
        <f t="shared" si="44"/>
        <v/>
      </c>
      <c r="M317" s="37"/>
      <c r="N317" s="126">
        <f t="shared" si="45"/>
        <v>0</v>
      </c>
      <c r="O317" s="126">
        <f t="shared" si="46"/>
        <v>0</v>
      </c>
      <c r="P317" s="126">
        <f t="shared" si="47"/>
        <v>0</v>
      </c>
      <c r="Q317" s="126">
        <f t="shared" si="48"/>
        <v>0</v>
      </c>
      <c r="R317" s="126">
        <f t="shared" si="49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42"/>
        <v>0</v>
      </c>
      <c r="I318" s="125"/>
      <c r="J318" s="62">
        <f t="shared" si="43"/>
        <v>0</v>
      </c>
      <c r="K318" s="125"/>
      <c r="L318" s="125" t="str">
        <f t="shared" si="44"/>
        <v/>
      </c>
      <c r="M318" s="37"/>
      <c r="N318" s="126">
        <f t="shared" si="45"/>
        <v>0</v>
      </c>
      <c r="O318" s="126">
        <f t="shared" si="46"/>
        <v>0</v>
      </c>
      <c r="P318" s="126">
        <f t="shared" si="47"/>
        <v>0</v>
      </c>
      <c r="Q318" s="126">
        <f t="shared" si="48"/>
        <v>0</v>
      </c>
      <c r="R318" s="126">
        <f t="shared" si="49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42"/>
        <v>0</v>
      </c>
      <c r="I319" s="125"/>
      <c r="J319" s="62">
        <f t="shared" si="43"/>
        <v>0</v>
      </c>
      <c r="K319" s="125"/>
      <c r="L319" s="125" t="str">
        <f t="shared" si="44"/>
        <v/>
      </c>
      <c r="M319" s="37"/>
      <c r="N319" s="126">
        <f t="shared" si="45"/>
        <v>0</v>
      </c>
      <c r="O319" s="126">
        <f t="shared" si="46"/>
        <v>0</v>
      </c>
      <c r="P319" s="126">
        <f t="shared" si="47"/>
        <v>0</v>
      </c>
      <c r="Q319" s="126">
        <f t="shared" si="48"/>
        <v>0</v>
      </c>
      <c r="R319" s="126">
        <f t="shared" si="49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42"/>
        <v>0</v>
      </c>
      <c r="I320" s="125"/>
      <c r="J320" s="62">
        <f t="shared" si="43"/>
        <v>0</v>
      </c>
      <c r="K320" s="125"/>
      <c r="L320" s="125" t="str">
        <f t="shared" si="44"/>
        <v/>
      </c>
      <c r="M320" s="37"/>
      <c r="N320" s="126">
        <f t="shared" si="45"/>
        <v>0</v>
      </c>
      <c r="O320" s="126">
        <f t="shared" si="46"/>
        <v>0</v>
      </c>
      <c r="P320" s="126">
        <f t="shared" si="47"/>
        <v>0</v>
      </c>
      <c r="Q320" s="126">
        <f t="shared" si="48"/>
        <v>0</v>
      </c>
      <c r="R320" s="126">
        <f t="shared" si="49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42"/>
        <v>0</v>
      </c>
      <c r="I321" s="125"/>
      <c r="J321" s="62">
        <f t="shared" si="43"/>
        <v>0</v>
      </c>
      <c r="K321" s="125"/>
      <c r="L321" s="125" t="str">
        <f t="shared" si="44"/>
        <v/>
      </c>
      <c r="M321" s="37"/>
      <c r="N321" s="126">
        <f t="shared" si="45"/>
        <v>0</v>
      </c>
      <c r="O321" s="126">
        <f t="shared" si="46"/>
        <v>0</v>
      </c>
      <c r="P321" s="126">
        <f t="shared" si="47"/>
        <v>0</v>
      </c>
      <c r="Q321" s="126">
        <f t="shared" si="48"/>
        <v>0</v>
      </c>
      <c r="R321" s="126">
        <f t="shared" si="49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42"/>
        <v>0</v>
      </c>
      <c r="I322" s="125"/>
      <c r="J322" s="62">
        <f t="shared" si="43"/>
        <v>0</v>
      </c>
      <c r="K322" s="125"/>
      <c r="L322" s="125" t="str">
        <f t="shared" si="44"/>
        <v/>
      </c>
      <c r="M322" s="37"/>
      <c r="N322" s="126">
        <f t="shared" si="45"/>
        <v>0</v>
      </c>
      <c r="O322" s="126">
        <f t="shared" si="46"/>
        <v>0</v>
      </c>
      <c r="P322" s="126">
        <f t="shared" si="47"/>
        <v>0</v>
      </c>
      <c r="Q322" s="126">
        <f t="shared" si="48"/>
        <v>0</v>
      </c>
      <c r="R322" s="126">
        <f t="shared" si="49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42"/>
        <v>0</v>
      </c>
      <c r="I323" s="125"/>
      <c r="J323" s="62">
        <f t="shared" si="43"/>
        <v>0</v>
      </c>
      <c r="K323" s="125"/>
      <c r="L323" s="125" t="str">
        <f t="shared" si="44"/>
        <v/>
      </c>
      <c r="M323" s="37"/>
      <c r="N323" s="126">
        <f t="shared" si="45"/>
        <v>0</v>
      </c>
      <c r="O323" s="126">
        <f t="shared" si="46"/>
        <v>0</v>
      </c>
      <c r="P323" s="126">
        <f t="shared" si="47"/>
        <v>0</v>
      </c>
      <c r="Q323" s="126">
        <f t="shared" si="48"/>
        <v>0</v>
      </c>
      <c r="R323" s="126">
        <f t="shared" si="49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autoFilter ref="B7:C17" xr:uid="{00000000-0001-0000-0300-000000000000}"/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3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  <dataValidation type="list" allowBlank="1" showInputMessage="1" showErrorMessage="1" sqref="G7:G323" xr:uid="{00000000-0002-0000-0300-000002000000}"/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'Lookup Tables'!$G$9:$G$17</xm:f>
          </x14:formula1>
          <xm:sqref>E89:E323</xm:sqref>
        </x14:dataValidation>
        <x14:dataValidation type="list" allowBlank="1" showInputMessage="1" showErrorMessage="1" xr:uid="{00000000-0002-0000-0300-000004000000}">
          <x14:formula1>
            <xm:f>'Lookup Tables'!$G$29:$G$37</xm:f>
          </x14:formula1>
          <xm:sqref>F89:F323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382E-0049-4B01-AB4C-5F45CD730CDD}">
  <sheetPr>
    <tabColor theme="4" tint="0.79998168889431442"/>
  </sheetPr>
  <dimension ref="A1:AD72"/>
  <sheetViews>
    <sheetView workbookViewId="0">
      <selection activeCell="H26" sqref="H26"/>
    </sheetView>
  </sheetViews>
  <sheetFormatPr defaultColWidth="0" defaultRowHeight="11.25" customHeight="1" zeroHeight="1" outlineLevelRow="1" x14ac:dyDescent="0.2"/>
  <cols>
    <col min="1" max="2" width="1.42578125" style="5" customWidth="1"/>
    <col min="3" max="3" width="42.7109375" style="5" bestFit="1" customWidth="1"/>
    <col min="4" max="4" width="14.7109375" style="5" customWidth="1"/>
    <col min="5" max="5" width="14.28515625" style="5" customWidth="1"/>
    <col min="6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31.5703125" style="5" customWidth="1"/>
    <col min="26" max="26" width="1.42578125" style="5" customWidth="1"/>
    <col min="27" max="27" width="3.28515625" style="6" customWidth="1"/>
    <col min="28" max="16384" width="8" style="5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Y1" s="6"/>
      <c r="Z1" s="10"/>
      <c r="AA1" s="167"/>
    </row>
    <row r="2" spans="1:30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5"/>
      <c r="Z2" s="14"/>
      <c r="AA2" s="158" t="s">
        <v>256</v>
      </c>
    </row>
    <row r="3" spans="1:30" x14ac:dyDescent="0.2">
      <c r="A3" s="16"/>
      <c r="B3" s="16"/>
      <c r="C3" s="16"/>
      <c r="D3" s="16"/>
      <c r="E3" s="16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20"/>
      <c r="AA3" s="159" t="str">
        <f>IF(COUNTIF(AA5:AA51,"CHECK")&gt;0,"CHECK","OK")</f>
        <v>OK</v>
      </c>
    </row>
    <row r="4" spans="1:30" x14ac:dyDescent="0.2">
      <c r="A4" s="21"/>
      <c r="B4" s="21"/>
      <c r="C4" s="21"/>
      <c r="D4" s="21"/>
      <c r="E4" s="21"/>
      <c r="F4" s="22"/>
      <c r="G4" s="22"/>
      <c r="H4" s="23"/>
      <c r="I4" s="23"/>
      <c r="J4" s="23"/>
      <c r="K4" s="23"/>
      <c r="L4" s="23"/>
      <c r="M4" s="23"/>
      <c r="N4" s="182" t="s">
        <v>202</v>
      </c>
      <c r="O4" s="182"/>
      <c r="P4" s="182"/>
      <c r="Q4" s="182"/>
      <c r="R4" s="182"/>
      <c r="S4" s="22"/>
      <c r="T4" s="182" t="s">
        <v>203</v>
      </c>
      <c r="U4" s="182"/>
      <c r="V4" s="182"/>
      <c r="W4" s="182"/>
      <c r="X4" s="182"/>
      <c r="Y4" s="21"/>
      <c r="Z4" s="21"/>
      <c r="AB4" s="21"/>
      <c r="AC4" s="21"/>
      <c r="AD4" s="21"/>
    </row>
    <row r="5" spans="1:30" ht="12.75" x14ac:dyDescent="0.2">
      <c r="A5" s="24"/>
      <c r="B5" s="25" t="s">
        <v>125</v>
      </c>
      <c r="C5" s="24"/>
      <c r="D5" s="26" t="s">
        <v>442</v>
      </c>
      <c r="E5" s="26" t="s">
        <v>183</v>
      </c>
      <c r="F5" s="26" t="str">
        <f>'Ancillary Network Services'!E5</f>
        <v>Unit</v>
      </c>
      <c r="G5" s="26"/>
      <c r="H5" s="30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30" t="str">
        <f>'Ancillary Network Services'!N5</f>
        <v>2024–25</v>
      </c>
      <c r="O5" s="30" t="str">
        <f>'Ancillary Network Services'!O5</f>
        <v>2025–26</v>
      </c>
      <c r="P5" s="30" t="str">
        <f>'Ancillary Network Services'!P5</f>
        <v>2026–27</v>
      </c>
      <c r="Q5" s="30" t="str">
        <f>'Ancillary Network Services'!Q5</f>
        <v>2027–28</v>
      </c>
      <c r="R5" s="30" t="str">
        <f>'Ancillary Network Services'!R5</f>
        <v>2028–29</v>
      </c>
      <c r="S5" s="26"/>
      <c r="T5" s="30" t="str">
        <f>'Ancillary Network Services'!T5</f>
        <v>2024–25</v>
      </c>
      <c r="U5" s="30" t="str">
        <f>'Ancillary Network Services'!U5</f>
        <v>2025–26</v>
      </c>
      <c r="V5" s="30" t="str">
        <f>'Ancillary Network Services'!V5</f>
        <v>2026–27</v>
      </c>
      <c r="W5" s="30" t="str">
        <f>'Ancillary Network Services'!W5</f>
        <v>2027–28</v>
      </c>
      <c r="X5" s="30" t="str">
        <f>'Ancillary Network Services'!X5</f>
        <v>2028–29</v>
      </c>
      <c r="Y5" s="39" t="s">
        <v>6</v>
      </c>
      <c r="Z5" s="34"/>
      <c r="AA5" s="162"/>
      <c r="AB5" s="34"/>
      <c r="AC5" s="34"/>
      <c r="AD5" s="34"/>
    </row>
    <row r="6" spans="1:30" x14ac:dyDescent="0.2">
      <c r="A6" s="35"/>
      <c r="B6" s="35"/>
      <c r="C6" s="35"/>
      <c r="D6" s="35"/>
      <c r="E6" s="35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161"/>
      <c r="AB6" s="35"/>
      <c r="AC6" s="35"/>
      <c r="AD6" s="35"/>
    </row>
    <row r="7" spans="1:30" ht="12.75" customHeight="1" x14ac:dyDescent="0.2">
      <c r="A7" s="35"/>
      <c r="B7" s="35"/>
      <c r="C7" s="172" t="s">
        <v>424</v>
      </c>
      <c r="D7" s="172"/>
      <c r="E7" s="124"/>
      <c r="F7" s="54"/>
      <c r="G7" s="61"/>
      <c r="H7" s="62">
        <f t="shared" ref="H7" si="0">_xlfn.IFNA(INDEX($N7:$R7,1,MATCH(forecastyear,$N$5:$R$5,0)),0)</f>
        <v>0</v>
      </c>
      <c r="I7" s="125"/>
      <c r="J7" s="62">
        <f t="shared" ref="J7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 t="shared" ref="N7:R22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Inputs'!K$20)*(1-'General Inputs'!K$22)+'General Inputs'!K$26,2)</f>
        <v>0</v>
      </c>
      <c r="V7" s="128">
        <f>ROUND(ROUND(U7,2)*(1+'General Inputs'!L$20)*(1-'General Inputs'!L$22)+'General Inputs'!L$26,2)</f>
        <v>0</v>
      </c>
      <c r="W7" s="128">
        <f>ROUND(ROUND(V7,2)*(1+'General Inputs'!M$20)*(1-'General Inputs'!M$22)+'General Inputs'!M$26,2)</f>
        <v>0</v>
      </c>
      <c r="X7" s="128">
        <f>ROUND(ROUND(W7,2)*(1+'General Inputs'!N$20)*(1-'General Inputs'!N$22)+'General Inputs'!N$26,2)</f>
        <v>0</v>
      </c>
      <c r="Y7" s="35"/>
      <c r="Z7" s="35"/>
      <c r="AA7" s="161" t="str" cm="1">
        <f t="array" ref="AA7">IF(SUMPRODUCT(--_xlfn.ISFORMULA(U7:X7))+SUMPRODUCT(--_xlfn.ISFORMULA(H7:L7))=7,"OK","CHECK")</f>
        <v>OK</v>
      </c>
      <c r="AB7" s="35"/>
      <c r="AC7" s="35"/>
      <c r="AD7" s="35"/>
    </row>
    <row r="8" spans="1:30" ht="12.75" customHeight="1" x14ac:dyDescent="0.2">
      <c r="A8" s="35"/>
      <c r="B8" s="35"/>
      <c r="C8" s="124" t="s">
        <v>425</v>
      </c>
      <c r="D8" s="124" t="s">
        <v>443</v>
      </c>
      <c r="E8" s="124"/>
      <c r="F8" s="54" t="s">
        <v>33</v>
      </c>
      <c r="G8" s="61"/>
      <c r="H8" s="62">
        <f t="shared" ref="H8" si="3">_xlfn.IFNA(INDEX($N8:$R8,1,MATCH(forecastyear,$N$5:$R$5,0)),0)</f>
        <v>168.74</v>
      </c>
      <c r="I8" s="125"/>
      <c r="J8" s="62">
        <f t="shared" ref="J8" si="4">_xlfn.IFNA(INDEX($T8:$X8,1,MATCH(forecastyear,$T$5:$X$5,0)),0)</f>
        <v>168.74</v>
      </c>
      <c r="K8" s="125"/>
      <c r="L8" s="125" t="str">
        <f t="shared" ref="L8:L49" si="5">IF(C8="","",IF(H8&gt;J8,"NON-COMPLIANT","COMPLIANT"))</f>
        <v>COMPLIANT</v>
      </c>
      <c r="M8" s="37"/>
      <c r="N8" s="126">
        <f t="shared" si="2"/>
        <v>168.74</v>
      </c>
      <c r="O8" s="126">
        <f t="shared" si="2"/>
        <v>175.8</v>
      </c>
      <c r="P8" s="126">
        <f t="shared" si="2"/>
        <v>182.22</v>
      </c>
      <c r="Q8" s="126">
        <f t="shared" si="2"/>
        <v>188.77</v>
      </c>
      <c r="R8" s="126">
        <f t="shared" si="2"/>
        <v>195.82</v>
      </c>
      <c r="S8" s="37"/>
      <c r="T8" s="127">
        <v>168.74</v>
      </c>
      <c r="U8" s="128">
        <f>ROUND(ROUND(T8,2)*(1+'General Inputs'!K$20)*(1-'General Inputs'!K$22)+'General Inputs'!K$26,2)</f>
        <v>175.8</v>
      </c>
      <c r="V8" s="128">
        <f>ROUND(ROUND(U8,2)*(1+'General Inputs'!L$20)*(1-'General Inputs'!L$22)+'General Inputs'!L$26,2)</f>
        <v>182.22</v>
      </c>
      <c r="W8" s="128">
        <f>ROUND(ROUND(V8,2)*(1+'General Inputs'!M$20)*(1-'General Inputs'!M$22)+'General Inputs'!M$26,2)</f>
        <v>188.77</v>
      </c>
      <c r="X8" s="128">
        <f>ROUND(ROUND(W8,2)*(1+'General Inputs'!N$20)*(1-'General Inputs'!N$22)+'General Inputs'!N$26,2)</f>
        <v>195.82</v>
      </c>
      <c r="Y8" s="35"/>
      <c r="Z8" s="35"/>
      <c r="AA8" s="161" t="str" cm="1">
        <f t="array" ref="AA8">IF(SUMPRODUCT(--_xlfn.ISFORMULA(U8:X8))+SUMPRODUCT(--_xlfn.ISFORMULA(H8:L8))=7,"OK","CHECK")</f>
        <v>OK</v>
      </c>
      <c r="AB8" s="35"/>
      <c r="AC8" s="35"/>
      <c r="AD8" s="35"/>
    </row>
    <row r="9" spans="1:30" x14ac:dyDescent="0.2">
      <c r="A9" s="35"/>
      <c r="B9" s="35"/>
      <c r="C9" s="124" t="s">
        <v>426</v>
      </c>
      <c r="D9" s="124" t="s">
        <v>444</v>
      </c>
      <c r="E9" s="124"/>
      <c r="F9" s="54" t="s">
        <v>33</v>
      </c>
      <c r="G9" s="61"/>
      <c r="H9" s="62">
        <f t="shared" ref="H9" si="6">_xlfn.IFNA(INDEX($N9:$R9,1,MATCH(forecastyear,$N$5:$R$5,0)),0)</f>
        <v>295.3</v>
      </c>
      <c r="I9" s="125"/>
      <c r="J9" s="62">
        <f t="shared" ref="J9" si="7">_xlfn.IFNA(INDEX($T9:$X9,1,MATCH(forecastyear,$T$5:$X$5,0)),0)</f>
        <v>295.3</v>
      </c>
      <c r="K9" s="125"/>
      <c r="L9" s="125" t="str">
        <f t="shared" si="5"/>
        <v>COMPLIANT</v>
      </c>
      <c r="M9" s="37"/>
      <c r="N9" s="126">
        <f t="shared" si="2"/>
        <v>295.3</v>
      </c>
      <c r="O9" s="126">
        <f t="shared" si="2"/>
        <v>307.64999999999998</v>
      </c>
      <c r="P9" s="126">
        <f t="shared" si="2"/>
        <v>318.88</v>
      </c>
      <c r="Q9" s="126">
        <f t="shared" si="2"/>
        <v>330.34</v>
      </c>
      <c r="R9" s="126">
        <f t="shared" si="2"/>
        <v>342.68</v>
      </c>
      <c r="S9" s="37"/>
      <c r="T9" s="127">
        <v>295.3</v>
      </c>
      <c r="U9" s="128">
        <f>ROUND(ROUND(T9,2)*(1+'General Inputs'!K$20)*(1-'General Inputs'!K$22)+'General Inputs'!K$26,2)</f>
        <v>307.64999999999998</v>
      </c>
      <c r="V9" s="128">
        <f>ROUND(ROUND(U9,2)*(1+'General Inputs'!L$20)*(1-'General Inputs'!L$22)+'General Inputs'!L$26,2)</f>
        <v>318.88</v>
      </c>
      <c r="W9" s="128">
        <f>ROUND(ROUND(V9,2)*(1+'General Inputs'!M$20)*(1-'General Inputs'!M$22)+'General Inputs'!M$26,2)</f>
        <v>330.34</v>
      </c>
      <c r="X9" s="128">
        <f>ROUND(ROUND(W9,2)*(1+'General Inputs'!N$20)*(1-'General Inputs'!N$22)+'General Inputs'!N$26,2)</f>
        <v>342.68</v>
      </c>
      <c r="Y9" s="35"/>
      <c r="Z9" s="35"/>
      <c r="AA9" s="161" t="str" cm="1">
        <f t="array" ref="AA9">IF(SUMPRODUCT(--_xlfn.ISFORMULA(U9:X9))+SUMPRODUCT(--_xlfn.ISFORMULA(H9:L9))=7,"OK","CHECK")</f>
        <v>OK</v>
      </c>
      <c r="AB9" s="35"/>
      <c r="AC9" s="35"/>
      <c r="AD9" s="35"/>
    </row>
    <row r="10" spans="1:30" x14ac:dyDescent="0.2">
      <c r="A10" s="35"/>
      <c r="B10" s="35"/>
      <c r="C10" s="124" t="s">
        <v>427</v>
      </c>
      <c r="D10" s="124" t="s">
        <v>443</v>
      </c>
      <c r="E10" s="124"/>
      <c r="F10" s="54" t="s">
        <v>33</v>
      </c>
      <c r="G10" s="61"/>
      <c r="H10" s="62">
        <f t="shared" ref="H10" si="8">_xlfn.IFNA(INDEX($N10:$R10,1,MATCH(forecastyear,$N$5:$R$5,0)),0)</f>
        <v>157.76</v>
      </c>
      <c r="I10" s="125"/>
      <c r="J10" s="62">
        <f t="shared" ref="J10" si="9">_xlfn.IFNA(INDEX($T10:$X10,1,MATCH(forecastyear,$T$5:$X$5,0)),0)</f>
        <v>157.76</v>
      </c>
      <c r="K10" s="125"/>
      <c r="L10" s="125" t="str">
        <f t="shared" si="5"/>
        <v>COMPLIANT</v>
      </c>
      <c r="M10" s="37"/>
      <c r="N10" s="126">
        <f t="shared" si="2"/>
        <v>157.76</v>
      </c>
      <c r="O10" s="126">
        <f t="shared" si="2"/>
        <v>164.36</v>
      </c>
      <c r="P10" s="126">
        <f t="shared" si="2"/>
        <v>170.36</v>
      </c>
      <c r="Q10" s="126">
        <f t="shared" si="2"/>
        <v>176.48</v>
      </c>
      <c r="R10" s="126">
        <f t="shared" si="2"/>
        <v>183.07</v>
      </c>
      <c r="S10" s="37"/>
      <c r="T10" s="127">
        <v>157.76</v>
      </c>
      <c r="U10" s="128">
        <f>ROUND(ROUND(T10,2)*(1+'General Inputs'!K$20)*(1-'General Inputs'!K$22)+'General Inputs'!K$26,2)</f>
        <v>164.36</v>
      </c>
      <c r="V10" s="128">
        <f>ROUND(ROUND(U10,2)*(1+'General Inputs'!L$20)*(1-'General Inputs'!L$22)+'General Inputs'!L$26,2)</f>
        <v>170.36</v>
      </c>
      <c r="W10" s="128">
        <f>ROUND(ROUND(V10,2)*(1+'General Inputs'!M$20)*(1-'General Inputs'!M$22)+'General Inputs'!M$26,2)</f>
        <v>176.48</v>
      </c>
      <c r="X10" s="128">
        <f>ROUND(ROUND(W10,2)*(1+'General Inputs'!N$20)*(1-'General Inputs'!N$22)+'General Inputs'!N$26,2)</f>
        <v>183.07</v>
      </c>
      <c r="Y10" s="35"/>
      <c r="Z10" s="35"/>
      <c r="AA10" s="161" t="str" cm="1">
        <f t="array" ref="AA10">IF(SUMPRODUCT(--_xlfn.ISFORMULA(U10:X10))+SUMPRODUCT(--_xlfn.ISFORMULA(H10:L10))=7,"OK","CHECK")</f>
        <v>OK</v>
      </c>
      <c r="AB10" s="35"/>
      <c r="AC10" s="35"/>
      <c r="AD10" s="35"/>
    </row>
    <row r="11" spans="1:30" x14ac:dyDescent="0.2">
      <c r="A11" s="35"/>
      <c r="B11" s="35"/>
      <c r="C11" s="124" t="s">
        <v>428</v>
      </c>
      <c r="D11" s="124" t="s">
        <v>444</v>
      </c>
      <c r="E11" s="124"/>
      <c r="F11" s="54" t="s">
        <v>33</v>
      </c>
      <c r="G11" s="61"/>
      <c r="H11" s="62">
        <f t="shared" ref="H11" si="10">_xlfn.IFNA(INDEX($N11:$R11,1,MATCH(forecastyear,$N$5:$R$5,0)),0)</f>
        <v>276.07</v>
      </c>
      <c r="I11" s="125"/>
      <c r="J11" s="62">
        <f t="shared" ref="J11" si="11">_xlfn.IFNA(INDEX($T11:$X11,1,MATCH(forecastyear,$T$5:$X$5,0)),0)</f>
        <v>276.07</v>
      </c>
      <c r="K11" s="125"/>
      <c r="L11" s="125" t="str">
        <f t="shared" si="5"/>
        <v>COMPLIANT</v>
      </c>
      <c r="M11" s="37"/>
      <c r="N11" s="126">
        <f t="shared" si="2"/>
        <v>276.07</v>
      </c>
      <c r="O11" s="126">
        <f t="shared" si="2"/>
        <v>287.61</v>
      </c>
      <c r="P11" s="126">
        <f t="shared" si="2"/>
        <v>298.11</v>
      </c>
      <c r="Q11" s="126">
        <f t="shared" si="2"/>
        <v>308.82</v>
      </c>
      <c r="R11" s="126">
        <f t="shared" si="2"/>
        <v>320.35000000000002</v>
      </c>
      <c r="S11" s="37"/>
      <c r="T11" s="127">
        <v>276.07</v>
      </c>
      <c r="U11" s="128">
        <f>ROUND(ROUND(T11,2)*(1+'General Inputs'!K$20)*(1-'General Inputs'!K$22)+'General Inputs'!K$26,2)</f>
        <v>287.61</v>
      </c>
      <c r="V11" s="128">
        <f>ROUND(ROUND(U11,2)*(1+'General Inputs'!L$20)*(1-'General Inputs'!L$22)+'General Inputs'!L$26,2)</f>
        <v>298.11</v>
      </c>
      <c r="W11" s="128">
        <f>ROUND(ROUND(V11,2)*(1+'General Inputs'!M$20)*(1-'General Inputs'!M$22)+'General Inputs'!M$26,2)</f>
        <v>308.82</v>
      </c>
      <c r="X11" s="128">
        <f>ROUND(ROUND(W11,2)*(1+'General Inputs'!N$20)*(1-'General Inputs'!N$22)+'General Inputs'!N$26,2)</f>
        <v>320.35000000000002</v>
      </c>
      <c r="Y11" s="35"/>
      <c r="Z11" s="35"/>
      <c r="AA11" s="161" t="str" cm="1">
        <f t="array" ref="AA11">IF(SUMPRODUCT(--_xlfn.ISFORMULA(U11:X11))+SUMPRODUCT(--_xlfn.ISFORMULA(H11:L11))=7,"OK","CHECK")</f>
        <v>OK</v>
      </c>
      <c r="AB11" s="35"/>
      <c r="AC11" s="35"/>
      <c r="AD11" s="35"/>
    </row>
    <row r="12" spans="1:30" x14ac:dyDescent="0.2">
      <c r="A12" s="35"/>
      <c r="B12" s="35"/>
      <c r="C12" s="124" t="s">
        <v>429</v>
      </c>
      <c r="D12" s="124" t="s">
        <v>443</v>
      </c>
      <c r="E12" s="124"/>
      <c r="F12" s="54" t="s">
        <v>33</v>
      </c>
      <c r="G12" s="61"/>
      <c r="H12" s="62">
        <f t="shared" ref="H12" si="12">_xlfn.IFNA(INDEX($N12:$R12,1,MATCH(forecastyear,$N$5:$R$5,0)),0)</f>
        <v>108.65</v>
      </c>
      <c r="I12" s="125"/>
      <c r="J12" s="62">
        <f t="shared" ref="J12" si="13">_xlfn.IFNA(INDEX($T12:$X12,1,MATCH(forecastyear,$T$5:$X$5,0)),0)</f>
        <v>108.65</v>
      </c>
      <c r="K12" s="125"/>
      <c r="L12" s="125" t="str">
        <f t="shared" si="5"/>
        <v>COMPLIANT</v>
      </c>
      <c r="M12" s="37"/>
      <c r="N12" s="126">
        <f t="shared" si="2"/>
        <v>108.65</v>
      </c>
      <c r="O12" s="126">
        <f t="shared" si="2"/>
        <v>113.19</v>
      </c>
      <c r="P12" s="126">
        <f t="shared" si="2"/>
        <v>117.32</v>
      </c>
      <c r="Q12" s="126">
        <f t="shared" si="2"/>
        <v>121.53</v>
      </c>
      <c r="R12" s="126">
        <f t="shared" si="2"/>
        <v>126.07</v>
      </c>
      <c r="S12" s="37"/>
      <c r="T12" s="127">
        <v>108.65</v>
      </c>
      <c r="U12" s="128">
        <f>ROUND(ROUND(T12,2)*(1+'General Inputs'!K$20)*(1-'General Inputs'!K$22)+'General Inputs'!K$26,2)</f>
        <v>113.19</v>
      </c>
      <c r="V12" s="128">
        <f>ROUND(ROUND(U12,2)*(1+'General Inputs'!L$20)*(1-'General Inputs'!L$22)+'General Inputs'!L$26,2)</f>
        <v>117.32</v>
      </c>
      <c r="W12" s="128">
        <f>ROUND(ROUND(V12,2)*(1+'General Inputs'!M$20)*(1-'General Inputs'!M$22)+'General Inputs'!M$26,2)</f>
        <v>121.53</v>
      </c>
      <c r="X12" s="128">
        <f>ROUND(ROUND(W12,2)*(1+'General Inputs'!N$20)*(1-'General Inputs'!N$22)+'General Inputs'!N$26,2)</f>
        <v>126.07</v>
      </c>
      <c r="Y12" s="35"/>
      <c r="Z12" s="35"/>
      <c r="AA12" s="161" t="str" cm="1">
        <f t="array" ref="AA12">IF(SUMPRODUCT(--_xlfn.ISFORMULA(U12:X12))+SUMPRODUCT(--_xlfn.ISFORMULA(H12:L12))=7,"OK","CHECK")</f>
        <v>OK</v>
      </c>
      <c r="AB12" s="35"/>
      <c r="AC12" s="35"/>
      <c r="AD12" s="35"/>
    </row>
    <row r="13" spans="1:30" x14ac:dyDescent="0.2">
      <c r="A13" s="35"/>
      <c r="B13" s="35"/>
      <c r="C13" s="124" t="s">
        <v>430</v>
      </c>
      <c r="D13" s="124" t="s">
        <v>444</v>
      </c>
      <c r="E13" s="124"/>
      <c r="F13" s="54" t="s">
        <v>33</v>
      </c>
      <c r="G13" s="61"/>
      <c r="H13" s="62">
        <f t="shared" ref="H13" si="14">_xlfn.IFNA(INDEX($N13:$R13,1,MATCH(forecastyear,$N$5:$R$5,0)),0)</f>
        <v>108.65</v>
      </c>
      <c r="I13" s="125"/>
      <c r="J13" s="62">
        <f t="shared" ref="J13" si="15">_xlfn.IFNA(INDEX($T13:$X13,1,MATCH(forecastyear,$T$5:$X$5,0)),0)</f>
        <v>108.65</v>
      </c>
      <c r="K13" s="125"/>
      <c r="L13" s="125" t="str">
        <f t="shared" si="5"/>
        <v>COMPLIANT</v>
      </c>
      <c r="M13" s="37"/>
      <c r="N13" s="126">
        <f t="shared" si="2"/>
        <v>108.65</v>
      </c>
      <c r="O13" s="126">
        <f t="shared" si="2"/>
        <v>113.19</v>
      </c>
      <c r="P13" s="126">
        <f t="shared" si="2"/>
        <v>117.32</v>
      </c>
      <c r="Q13" s="126">
        <f t="shared" si="2"/>
        <v>121.53</v>
      </c>
      <c r="R13" s="126">
        <f t="shared" si="2"/>
        <v>126.07</v>
      </c>
      <c r="S13" s="37"/>
      <c r="T13" s="127">
        <v>108.65</v>
      </c>
      <c r="U13" s="128">
        <f>ROUND(ROUND(T13,2)*(1+'General Inputs'!K$20)*(1-'General Inputs'!K$22)+'General Inputs'!K$26,2)</f>
        <v>113.19</v>
      </c>
      <c r="V13" s="128">
        <f>ROUND(ROUND(U13,2)*(1+'General Inputs'!L$20)*(1-'General Inputs'!L$22)+'General Inputs'!L$26,2)</f>
        <v>117.32</v>
      </c>
      <c r="W13" s="128">
        <f>ROUND(ROUND(V13,2)*(1+'General Inputs'!M$20)*(1-'General Inputs'!M$22)+'General Inputs'!M$26,2)</f>
        <v>121.53</v>
      </c>
      <c r="X13" s="128">
        <f>ROUND(ROUND(W13,2)*(1+'General Inputs'!N$20)*(1-'General Inputs'!N$22)+'General Inputs'!N$26,2)</f>
        <v>126.07</v>
      </c>
      <c r="Y13" s="35"/>
      <c r="Z13" s="35"/>
      <c r="AA13" s="161" t="str" cm="1">
        <f t="array" ref="AA13">IF(SUMPRODUCT(--_xlfn.ISFORMULA(U13:X13))+SUMPRODUCT(--_xlfn.ISFORMULA(H13:L13))=7,"OK","CHECK")</f>
        <v>OK</v>
      </c>
      <c r="AB13" s="35"/>
      <c r="AC13" s="35"/>
      <c r="AD13" s="35"/>
    </row>
    <row r="14" spans="1:30" x14ac:dyDescent="0.2">
      <c r="A14" s="35"/>
      <c r="B14" s="35"/>
      <c r="C14" s="124"/>
      <c r="D14" s="124"/>
      <c r="E14" s="124"/>
      <c r="F14" s="54"/>
      <c r="G14" s="61"/>
      <c r="H14" s="62">
        <f t="shared" ref="H14" si="16">_xlfn.IFNA(INDEX($N14:$R14,1,MATCH(forecastyear,$N$5:$R$5,0)),0)</f>
        <v>0</v>
      </c>
      <c r="I14" s="125"/>
      <c r="J14" s="62">
        <f t="shared" ref="J14" si="17">_xlfn.IFNA(INDEX($T14:$X14,1,MATCH(forecastyear,$T$5:$X$5,0)),0)</f>
        <v>0</v>
      </c>
      <c r="K14" s="125"/>
      <c r="L14" s="125" t="str">
        <f t="shared" si="5"/>
        <v/>
      </c>
      <c r="M14" s="37"/>
      <c r="N14" s="126">
        <f t="shared" si="2"/>
        <v>0</v>
      </c>
      <c r="O14" s="126">
        <f t="shared" si="2"/>
        <v>0</v>
      </c>
      <c r="P14" s="126">
        <f t="shared" si="2"/>
        <v>0</v>
      </c>
      <c r="Q14" s="126">
        <f t="shared" si="2"/>
        <v>0</v>
      </c>
      <c r="R14" s="126">
        <f t="shared" si="2"/>
        <v>0</v>
      </c>
      <c r="S14" s="37"/>
      <c r="T14" s="127"/>
      <c r="U14" s="128">
        <f>ROUND(ROUND(T14,2)*(1+'General Inputs'!K$20)*(1-'General Inputs'!K$22)+'General Inputs'!K$26,2)</f>
        <v>0</v>
      </c>
      <c r="V14" s="128">
        <f>ROUND(ROUND(U14,2)*(1+'General Inputs'!L$20)*(1-'General Inputs'!L$22)+'General Inputs'!L$26,2)</f>
        <v>0</v>
      </c>
      <c r="W14" s="128">
        <f>ROUND(ROUND(V14,2)*(1+'General Inputs'!M$20)*(1-'General Inputs'!M$22)+'General Inputs'!M$26,2)</f>
        <v>0</v>
      </c>
      <c r="X14" s="128">
        <f>ROUND(ROUND(W14,2)*(1+'General Inputs'!N$20)*(1-'General Inputs'!N$22)+'General Inputs'!N$26,2)</f>
        <v>0</v>
      </c>
      <c r="Y14" s="35"/>
      <c r="Z14" s="35"/>
      <c r="AA14" s="161" t="str" cm="1">
        <f t="array" ref="AA14">IF(SUMPRODUCT(--_xlfn.ISFORMULA(U14:X14))+SUMPRODUCT(--_xlfn.ISFORMULA(H14:L14))=7,"OK","CHECK")</f>
        <v>OK</v>
      </c>
      <c r="AB14" s="35"/>
      <c r="AC14" s="35"/>
      <c r="AD14" s="35"/>
    </row>
    <row r="15" spans="1:30" x14ac:dyDescent="0.2">
      <c r="A15" s="35"/>
      <c r="B15" s="35"/>
      <c r="C15" s="172" t="s">
        <v>431</v>
      </c>
      <c r="D15" s="172"/>
      <c r="E15" s="124"/>
      <c r="F15" s="54"/>
      <c r="G15" s="61"/>
      <c r="H15" s="62">
        <f t="shared" ref="H15" si="18">_xlfn.IFNA(INDEX($N15:$R15,1,MATCH(forecastyear,$N$5:$R$5,0)),0)</f>
        <v>0</v>
      </c>
      <c r="I15" s="125"/>
      <c r="J15" s="62">
        <f t="shared" ref="J15" si="19">_xlfn.IFNA(INDEX($T15:$X15,1,MATCH(forecastyear,$T$5:$X$5,0)),0)</f>
        <v>0</v>
      </c>
      <c r="K15" s="125"/>
      <c r="L15" s="125" t="str">
        <f t="shared" si="5"/>
        <v>COMPLIANT</v>
      </c>
      <c r="M15" s="37"/>
      <c r="N15" s="126">
        <f t="shared" si="2"/>
        <v>0</v>
      </c>
      <c r="O15" s="126">
        <f t="shared" si="2"/>
        <v>0</v>
      </c>
      <c r="P15" s="126">
        <f t="shared" si="2"/>
        <v>0</v>
      </c>
      <c r="Q15" s="126">
        <f t="shared" si="2"/>
        <v>0</v>
      </c>
      <c r="R15" s="126">
        <f t="shared" si="2"/>
        <v>0</v>
      </c>
      <c r="S15" s="37"/>
      <c r="T15" s="127"/>
      <c r="U15" s="128">
        <f>ROUND(ROUND(T15,2)*(1+'General Inputs'!K$20)*(1-'General Inputs'!K$22)+'General Inputs'!K$26,2)</f>
        <v>0</v>
      </c>
      <c r="V15" s="128">
        <f>ROUND(ROUND(U15,2)*(1+'General Inputs'!L$20)*(1-'General Inputs'!L$22)+'General Inputs'!L$26,2)</f>
        <v>0</v>
      </c>
      <c r="W15" s="128">
        <f>ROUND(ROUND(V15,2)*(1+'General Inputs'!M$20)*(1-'General Inputs'!M$22)+'General Inputs'!M$26,2)</f>
        <v>0</v>
      </c>
      <c r="X15" s="128">
        <f>ROUND(ROUND(W15,2)*(1+'General Inputs'!N$20)*(1-'General Inputs'!N$22)+'General Inputs'!N$26,2)</f>
        <v>0</v>
      </c>
      <c r="Y15" s="35"/>
      <c r="Z15" s="35"/>
      <c r="AA15" s="161" t="str" cm="1">
        <f t="array" ref="AA15">IF(SUMPRODUCT(--_xlfn.ISFORMULA(U15:X15))+SUMPRODUCT(--_xlfn.ISFORMULA(H15:L15))=7,"OK","CHECK")</f>
        <v>OK</v>
      </c>
      <c r="AB15" s="35"/>
      <c r="AC15" s="35"/>
      <c r="AD15" s="35"/>
    </row>
    <row r="16" spans="1:30" x14ac:dyDescent="0.2">
      <c r="A16" s="35"/>
      <c r="B16" s="35"/>
      <c r="C16" s="124" t="s">
        <v>432</v>
      </c>
      <c r="D16" s="124" t="s">
        <v>443</v>
      </c>
      <c r="E16" s="124"/>
      <c r="F16" s="54" t="s">
        <v>33</v>
      </c>
      <c r="G16" s="61"/>
      <c r="H16" s="62">
        <f t="shared" ref="H16" si="20">_xlfn.IFNA(INDEX($N16:$R16,1,MATCH(forecastyear,$N$5:$R$5,0)),0)</f>
        <v>110.02</v>
      </c>
      <c r="I16" s="125"/>
      <c r="J16" s="62">
        <f t="shared" ref="J16" si="21">_xlfn.IFNA(INDEX($T16:$X16,1,MATCH(forecastyear,$T$5:$X$5,0)),0)</f>
        <v>110.02</v>
      </c>
      <c r="K16" s="125"/>
      <c r="L16" s="125" t="str">
        <f t="shared" si="5"/>
        <v>COMPLIANT</v>
      </c>
      <c r="M16" s="37"/>
      <c r="N16" s="126">
        <f t="shared" si="2"/>
        <v>110.02</v>
      </c>
      <c r="O16" s="126">
        <f t="shared" si="2"/>
        <v>114.62</v>
      </c>
      <c r="P16" s="126">
        <f t="shared" si="2"/>
        <v>118.81</v>
      </c>
      <c r="Q16" s="126">
        <f t="shared" si="2"/>
        <v>123.08</v>
      </c>
      <c r="R16" s="126">
        <f t="shared" si="2"/>
        <v>127.68</v>
      </c>
      <c r="S16" s="37"/>
      <c r="T16" s="127">
        <v>110.02</v>
      </c>
      <c r="U16" s="128">
        <f>ROUND(ROUND(T16,2)*(1+'General Inputs'!K$20)*(1-'General Inputs'!K$22)+'General Inputs'!K$26,2)</f>
        <v>114.62</v>
      </c>
      <c r="V16" s="128">
        <f>ROUND(ROUND(U16,2)*(1+'General Inputs'!L$20)*(1-'General Inputs'!L$22)+'General Inputs'!L$26,2)</f>
        <v>118.81</v>
      </c>
      <c r="W16" s="128">
        <f>ROUND(ROUND(V16,2)*(1+'General Inputs'!M$20)*(1-'General Inputs'!M$22)+'General Inputs'!M$26,2)</f>
        <v>123.08</v>
      </c>
      <c r="X16" s="128">
        <f>ROUND(ROUND(W16,2)*(1+'General Inputs'!N$20)*(1-'General Inputs'!N$22)+'General Inputs'!N$26,2)</f>
        <v>127.68</v>
      </c>
      <c r="Y16" s="35"/>
      <c r="Z16" s="35"/>
      <c r="AA16" s="161" t="str" cm="1">
        <f t="array" ref="AA16">IF(SUMPRODUCT(--_xlfn.ISFORMULA(U16:X16))+SUMPRODUCT(--_xlfn.ISFORMULA(H16:L16))=7,"OK","CHECK")</f>
        <v>OK</v>
      </c>
      <c r="AB16" s="35"/>
      <c r="AC16" s="35"/>
      <c r="AD16" s="35"/>
    </row>
    <row r="17" spans="1:30" x14ac:dyDescent="0.2">
      <c r="A17" s="35"/>
      <c r="B17" s="35"/>
      <c r="C17" s="124" t="s">
        <v>433</v>
      </c>
      <c r="D17" s="124" t="s">
        <v>443</v>
      </c>
      <c r="E17" s="124"/>
      <c r="F17" s="54" t="s">
        <v>33</v>
      </c>
      <c r="G17" s="61"/>
      <c r="H17" s="62">
        <f t="shared" ref="H17" si="22">_xlfn.IFNA(INDEX($N17:$R17,1,MATCH(forecastyear,$N$5:$R$5,0)),0)</f>
        <v>182.25</v>
      </c>
      <c r="I17" s="125"/>
      <c r="J17" s="62">
        <f t="shared" ref="J17" si="23">_xlfn.IFNA(INDEX($T17:$X17,1,MATCH(forecastyear,$T$5:$X$5,0)),0)</f>
        <v>182.25</v>
      </c>
      <c r="K17" s="125"/>
      <c r="L17" s="125" t="str">
        <f t="shared" si="5"/>
        <v>COMPLIANT</v>
      </c>
      <c r="M17" s="37"/>
      <c r="N17" s="126">
        <f t="shared" si="2"/>
        <v>182.25</v>
      </c>
      <c r="O17" s="126">
        <f t="shared" si="2"/>
        <v>189.87</v>
      </c>
      <c r="P17" s="126">
        <f t="shared" si="2"/>
        <v>196.8</v>
      </c>
      <c r="Q17" s="126">
        <f t="shared" si="2"/>
        <v>203.87</v>
      </c>
      <c r="R17" s="126">
        <f t="shared" si="2"/>
        <v>211.48</v>
      </c>
      <c r="S17" s="37"/>
      <c r="T17" s="127">
        <v>182.25</v>
      </c>
      <c r="U17" s="128">
        <f>ROUND(ROUND(T17,2)*(1+'General Inputs'!K$20)*(1-'General Inputs'!K$22)+'General Inputs'!K$26,2)</f>
        <v>189.87</v>
      </c>
      <c r="V17" s="128">
        <f>ROUND(ROUND(U17,2)*(1+'General Inputs'!L$20)*(1-'General Inputs'!L$22)+'General Inputs'!L$26,2)</f>
        <v>196.8</v>
      </c>
      <c r="W17" s="128">
        <f>ROUND(ROUND(V17,2)*(1+'General Inputs'!M$20)*(1-'General Inputs'!M$22)+'General Inputs'!M$26,2)</f>
        <v>203.87</v>
      </c>
      <c r="X17" s="128">
        <f>ROUND(ROUND(W17,2)*(1+'General Inputs'!N$20)*(1-'General Inputs'!N$22)+'General Inputs'!N$26,2)</f>
        <v>211.48</v>
      </c>
      <c r="Y17" s="35"/>
      <c r="Z17" s="35"/>
      <c r="AA17" s="161" t="str" cm="1">
        <f t="array" ref="AA17">IF(SUMPRODUCT(--_xlfn.ISFORMULA(U17:X17))+SUMPRODUCT(--_xlfn.ISFORMULA(H17:L17))=7,"OK","CHECK")</f>
        <v>OK</v>
      </c>
      <c r="AB17" s="35"/>
      <c r="AC17" s="35"/>
      <c r="AD17" s="35"/>
    </row>
    <row r="18" spans="1:30" x14ac:dyDescent="0.2">
      <c r="A18" s="35"/>
      <c r="B18" s="35"/>
      <c r="C18" s="124" t="s">
        <v>434</v>
      </c>
      <c r="D18" s="124" t="s">
        <v>443</v>
      </c>
      <c r="E18" s="124"/>
      <c r="F18" s="54" t="s">
        <v>33</v>
      </c>
      <c r="G18" s="61"/>
      <c r="H18" s="62">
        <f t="shared" ref="H18" si="24">_xlfn.IFNA(INDEX($N18:$R18,1,MATCH(forecastyear,$N$5:$R$5,0)),0)</f>
        <v>187.57</v>
      </c>
      <c r="I18" s="125"/>
      <c r="J18" s="62">
        <f t="shared" ref="J18" si="25">_xlfn.IFNA(INDEX($T18:$X18,1,MATCH(forecastyear,$T$5:$X$5,0)),0)</f>
        <v>187.57</v>
      </c>
      <c r="K18" s="125"/>
      <c r="L18" s="125" t="str">
        <f t="shared" si="5"/>
        <v>COMPLIANT</v>
      </c>
      <c r="M18" s="37"/>
      <c r="N18" s="126">
        <f t="shared" si="2"/>
        <v>187.57</v>
      </c>
      <c r="O18" s="126">
        <f t="shared" si="2"/>
        <v>195.41</v>
      </c>
      <c r="P18" s="126">
        <f t="shared" si="2"/>
        <v>202.55</v>
      </c>
      <c r="Q18" s="126">
        <f t="shared" si="2"/>
        <v>209.83</v>
      </c>
      <c r="R18" s="126">
        <f t="shared" si="2"/>
        <v>217.67</v>
      </c>
      <c r="S18" s="37"/>
      <c r="T18" s="127">
        <v>187.57</v>
      </c>
      <c r="U18" s="128">
        <f>ROUND(ROUND(T18,2)*(1+'General Inputs'!K$20)*(1-'General Inputs'!K$22)+'General Inputs'!K$26,2)</f>
        <v>195.41</v>
      </c>
      <c r="V18" s="128">
        <f>ROUND(ROUND(U18,2)*(1+'General Inputs'!L$20)*(1-'General Inputs'!L$22)+'General Inputs'!L$26,2)</f>
        <v>202.55</v>
      </c>
      <c r="W18" s="128">
        <f>ROUND(ROUND(V18,2)*(1+'General Inputs'!M$20)*(1-'General Inputs'!M$22)+'General Inputs'!M$26,2)</f>
        <v>209.83</v>
      </c>
      <c r="X18" s="128">
        <f>ROUND(ROUND(W18,2)*(1+'General Inputs'!N$20)*(1-'General Inputs'!N$22)+'General Inputs'!N$26,2)</f>
        <v>217.67</v>
      </c>
      <c r="Y18" s="35"/>
      <c r="Z18" s="35"/>
      <c r="AA18" s="161" t="str" cm="1">
        <f t="array" ref="AA18">IF(SUMPRODUCT(--_xlfn.ISFORMULA(U18:X18))+SUMPRODUCT(--_xlfn.ISFORMULA(H18:L18))=7,"OK","CHECK")</f>
        <v>OK</v>
      </c>
      <c r="AB18" s="35"/>
      <c r="AC18" s="35"/>
      <c r="AD18" s="35"/>
    </row>
    <row r="19" spans="1:30" x14ac:dyDescent="0.2">
      <c r="A19" s="35"/>
      <c r="B19" s="35"/>
      <c r="C19" s="124" t="s">
        <v>435</v>
      </c>
      <c r="D19" s="124" t="s">
        <v>443</v>
      </c>
      <c r="E19" s="124"/>
      <c r="F19" s="54" t="s">
        <v>33</v>
      </c>
      <c r="G19" s="61"/>
      <c r="H19" s="62">
        <f t="shared" ref="H19" si="26">_xlfn.IFNA(INDEX($N19:$R19,1,MATCH(forecastyear,$N$5:$R$5,0)),0)</f>
        <v>186.02</v>
      </c>
      <c r="I19" s="125"/>
      <c r="J19" s="62">
        <f t="shared" ref="J19" si="27">_xlfn.IFNA(INDEX($T19:$X19,1,MATCH(forecastyear,$T$5:$X$5,0)),0)</f>
        <v>186.02</v>
      </c>
      <c r="K19" s="125"/>
      <c r="L19" s="125" t="str">
        <f t="shared" si="5"/>
        <v>COMPLIANT</v>
      </c>
      <c r="M19" s="37"/>
      <c r="N19" s="126">
        <f t="shared" si="2"/>
        <v>186.02</v>
      </c>
      <c r="O19" s="126">
        <f t="shared" si="2"/>
        <v>193.8</v>
      </c>
      <c r="P19" s="126">
        <f t="shared" si="2"/>
        <v>200.88</v>
      </c>
      <c r="Q19" s="126">
        <f t="shared" si="2"/>
        <v>208.1</v>
      </c>
      <c r="R19" s="126">
        <f t="shared" si="2"/>
        <v>215.87</v>
      </c>
      <c r="S19" s="37"/>
      <c r="T19" s="127">
        <v>186.02</v>
      </c>
      <c r="U19" s="128">
        <f>ROUND(ROUND(T19,2)*(1+'General Inputs'!K$20)*(1-'General Inputs'!K$22)+'General Inputs'!K$26,2)</f>
        <v>193.8</v>
      </c>
      <c r="V19" s="128">
        <f>ROUND(ROUND(U19,2)*(1+'General Inputs'!L$20)*(1-'General Inputs'!L$22)+'General Inputs'!L$26,2)</f>
        <v>200.88</v>
      </c>
      <c r="W19" s="128">
        <f>ROUND(ROUND(V19,2)*(1+'General Inputs'!M$20)*(1-'General Inputs'!M$22)+'General Inputs'!M$26,2)</f>
        <v>208.1</v>
      </c>
      <c r="X19" s="128">
        <f>ROUND(ROUND(W19,2)*(1+'General Inputs'!N$20)*(1-'General Inputs'!N$22)+'General Inputs'!N$26,2)</f>
        <v>215.87</v>
      </c>
      <c r="Y19" s="35"/>
      <c r="Z19" s="35"/>
      <c r="AA19" s="161" t="str" cm="1">
        <f t="array" ref="AA19">IF(SUMPRODUCT(--_xlfn.ISFORMULA(U19:X19))+SUMPRODUCT(--_xlfn.ISFORMULA(H19:L19))=7,"OK","CHECK")</f>
        <v>OK</v>
      </c>
      <c r="AB19" s="35"/>
      <c r="AC19" s="35"/>
      <c r="AD19" s="35"/>
    </row>
    <row r="20" spans="1:30" x14ac:dyDescent="0.2">
      <c r="A20" s="35"/>
      <c r="B20" s="35"/>
      <c r="C20" s="124" t="s">
        <v>436</v>
      </c>
      <c r="D20" s="124" t="s">
        <v>443</v>
      </c>
      <c r="E20" s="124"/>
      <c r="F20" s="54" t="s">
        <v>33</v>
      </c>
      <c r="G20" s="61"/>
      <c r="H20" s="62">
        <f t="shared" ref="H20" si="28">_xlfn.IFNA(INDEX($N20:$R20,1,MATCH(forecastyear,$N$5:$R$5,0)),0)</f>
        <v>207.47</v>
      </c>
      <c r="I20" s="125"/>
      <c r="J20" s="62">
        <f t="shared" ref="J20" si="29">_xlfn.IFNA(INDEX($T20:$X20,1,MATCH(forecastyear,$T$5:$X$5,0)),0)</f>
        <v>207.47</v>
      </c>
      <c r="K20" s="125"/>
      <c r="L20" s="125" t="str">
        <f t="shared" si="5"/>
        <v>COMPLIANT</v>
      </c>
      <c r="M20" s="37"/>
      <c r="N20" s="126">
        <f t="shared" si="2"/>
        <v>207.47</v>
      </c>
      <c r="O20" s="126">
        <f t="shared" si="2"/>
        <v>216.15</v>
      </c>
      <c r="P20" s="126">
        <f t="shared" si="2"/>
        <v>224.04</v>
      </c>
      <c r="Q20" s="126">
        <f t="shared" si="2"/>
        <v>232.09</v>
      </c>
      <c r="R20" s="126">
        <f t="shared" si="2"/>
        <v>240.76</v>
      </c>
      <c r="S20" s="37"/>
      <c r="T20" s="127">
        <v>207.47</v>
      </c>
      <c r="U20" s="128">
        <f>ROUND(ROUND(T20,2)*(1+'General Inputs'!K$20)*(1-'General Inputs'!K$22)+'General Inputs'!K$26,2)</f>
        <v>216.15</v>
      </c>
      <c r="V20" s="128">
        <f>ROUND(ROUND(U20,2)*(1+'General Inputs'!L$20)*(1-'General Inputs'!L$22)+'General Inputs'!L$26,2)</f>
        <v>224.04</v>
      </c>
      <c r="W20" s="128">
        <f>ROUND(ROUND(V20,2)*(1+'General Inputs'!M$20)*(1-'General Inputs'!M$22)+'General Inputs'!M$26,2)</f>
        <v>232.09</v>
      </c>
      <c r="X20" s="128">
        <f>ROUND(ROUND(W20,2)*(1+'General Inputs'!N$20)*(1-'General Inputs'!N$22)+'General Inputs'!N$26,2)</f>
        <v>240.76</v>
      </c>
      <c r="Y20" s="35"/>
      <c r="Z20" s="35"/>
      <c r="AA20" s="161" t="str" cm="1">
        <f t="array" ref="AA20">IF(SUMPRODUCT(--_xlfn.ISFORMULA(U20:X20))+SUMPRODUCT(--_xlfn.ISFORMULA(H20:L20))=7,"OK","CHECK")</f>
        <v>OK</v>
      </c>
      <c r="AB20" s="35"/>
      <c r="AC20" s="35"/>
      <c r="AD20" s="35"/>
    </row>
    <row r="21" spans="1:30" x14ac:dyDescent="0.2">
      <c r="A21" s="35"/>
      <c r="B21" s="35"/>
      <c r="C21" s="124" t="s">
        <v>437</v>
      </c>
      <c r="D21" s="124" t="s">
        <v>443</v>
      </c>
      <c r="E21" s="124"/>
      <c r="F21" s="54" t="s">
        <v>33</v>
      </c>
      <c r="G21" s="61"/>
      <c r="H21" s="62">
        <f t="shared" ref="H21" si="30">_xlfn.IFNA(INDEX($N21:$R21,1,MATCH(forecastyear,$N$5:$R$5,0)),0)</f>
        <v>155.9</v>
      </c>
      <c r="I21" s="125"/>
      <c r="J21" s="62">
        <f t="shared" ref="J21" si="31">_xlfn.IFNA(INDEX($T21:$X21,1,MATCH(forecastyear,$T$5:$X$5,0)),0)</f>
        <v>155.9</v>
      </c>
      <c r="K21" s="125"/>
      <c r="L21" s="125" t="str">
        <f t="shared" si="5"/>
        <v>COMPLIANT</v>
      </c>
      <c r="M21" s="37"/>
      <c r="N21" s="126">
        <f t="shared" si="2"/>
        <v>155.9</v>
      </c>
      <c r="O21" s="126">
        <f t="shared" si="2"/>
        <v>162.41999999999999</v>
      </c>
      <c r="P21" s="126">
        <f t="shared" si="2"/>
        <v>168.35</v>
      </c>
      <c r="Q21" s="126">
        <f t="shared" si="2"/>
        <v>174.4</v>
      </c>
      <c r="R21" s="126">
        <f t="shared" si="2"/>
        <v>180.91</v>
      </c>
      <c r="S21" s="37"/>
      <c r="T21" s="127">
        <v>155.9</v>
      </c>
      <c r="U21" s="128">
        <f>ROUND(ROUND(T21,2)*(1+'General Inputs'!K$20)*(1-'General Inputs'!K$22)+'General Inputs'!K$26,2)</f>
        <v>162.41999999999999</v>
      </c>
      <c r="V21" s="128">
        <f>ROUND(ROUND(U21,2)*(1+'General Inputs'!L$20)*(1-'General Inputs'!L$22)+'General Inputs'!L$26,2)</f>
        <v>168.35</v>
      </c>
      <c r="W21" s="128">
        <f>ROUND(ROUND(V21,2)*(1+'General Inputs'!M$20)*(1-'General Inputs'!M$22)+'General Inputs'!M$26,2)</f>
        <v>174.4</v>
      </c>
      <c r="X21" s="128">
        <f>ROUND(ROUND(W21,2)*(1+'General Inputs'!N$20)*(1-'General Inputs'!N$22)+'General Inputs'!N$26,2)</f>
        <v>180.91</v>
      </c>
      <c r="Y21" s="35"/>
      <c r="Z21" s="35"/>
      <c r="AA21" s="161" t="str" cm="1">
        <f t="array" ref="AA21">IF(SUMPRODUCT(--_xlfn.ISFORMULA(U21:X21))+SUMPRODUCT(--_xlfn.ISFORMULA(H21:L21))=7,"OK","CHECK")</f>
        <v>OK</v>
      </c>
      <c r="AB21" s="35"/>
      <c r="AC21" s="35"/>
      <c r="AD21" s="35"/>
    </row>
    <row r="22" spans="1:30" x14ac:dyDescent="0.2">
      <c r="A22" s="35"/>
      <c r="B22" s="35"/>
      <c r="C22" s="124" t="s">
        <v>438</v>
      </c>
      <c r="D22" s="124" t="s">
        <v>443</v>
      </c>
      <c r="E22" s="124"/>
      <c r="F22" s="54" t="s">
        <v>33</v>
      </c>
      <c r="G22" s="61"/>
      <c r="H22" s="62">
        <f t="shared" ref="H22" si="32">_xlfn.IFNA(INDEX($N22:$R22,1,MATCH(forecastyear,$N$5:$R$5,0)),0)</f>
        <v>134.77000000000001</v>
      </c>
      <c r="I22" s="125"/>
      <c r="J22" s="62">
        <f t="shared" ref="J22" si="33">_xlfn.IFNA(INDEX($T22:$X22,1,MATCH(forecastyear,$T$5:$X$5,0)),0)</f>
        <v>134.77000000000001</v>
      </c>
      <c r="K22" s="125"/>
      <c r="L22" s="125" t="str">
        <f t="shared" si="5"/>
        <v>COMPLIANT</v>
      </c>
      <c r="M22" s="37"/>
      <c r="N22" s="126">
        <f t="shared" si="2"/>
        <v>134.77000000000001</v>
      </c>
      <c r="O22" s="126">
        <f t="shared" si="2"/>
        <v>140.41</v>
      </c>
      <c r="P22" s="126">
        <f t="shared" si="2"/>
        <v>145.54</v>
      </c>
      <c r="Q22" s="126">
        <f t="shared" si="2"/>
        <v>150.77000000000001</v>
      </c>
      <c r="R22" s="126">
        <f t="shared" si="2"/>
        <v>156.4</v>
      </c>
      <c r="S22" s="37"/>
      <c r="T22" s="127">
        <v>134.77000000000001</v>
      </c>
      <c r="U22" s="128">
        <f>ROUND(ROUND(T22,2)*(1+'General Inputs'!K$20)*(1-'General Inputs'!K$22)+'General Inputs'!K$26,2)</f>
        <v>140.41</v>
      </c>
      <c r="V22" s="128">
        <f>ROUND(ROUND(U22,2)*(1+'General Inputs'!L$20)*(1-'General Inputs'!L$22)+'General Inputs'!L$26,2)</f>
        <v>145.54</v>
      </c>
      <c r="W22" s="128">
        <f>ROUND(ROUND(V22,2)*(1+'General Inputs'!M$20)*(1-'General Inputs'!M$22)+'General Inputs'!M$26,2)</f>
        <v>150.77000000000001</v>
      </c>
      <c r="X22" s="128">
        <f>ROUND(ROUND(W22,2)*(1+'General Inputs'!N$20)*(1-'General Inputs'!N$22)+'General Inputs'!N$26,2)</f>
        <v>156.4</v>
      </c>
      <c r="Y22" s="35"/>
      <c r="Z22" s="35"/>
      <c r="AA22" s="161" t="str" cm="1">
        <f t="array" ref="AA22">IF(SUMPRODUCT(--_xlfn.ISFORMULA(U22:X22))+SUMPRODUCT(--_xlfn.ISFORMULA(H22:L22))=7,"OK","CHECK")</f>
        <v>OK</v>
      </c>
      <c r="AB22" s="35"/>
      <c r="AC22" s="35"/>
      <c r="AD22" s="35"/>
    </row>
    <row r="23" spans="1:30" x14ac:dyDescent="0.2">
      <c r="A23" s="35"/>
      <c r="B23" s="35"/>
      <c r="C23" s="124" t="s">
        <v>439</v>
      </c>
      <c r="D23" s="124" t="s">
        <v>443</v>
      </c>
      <c r="E23" s="124"/>
      <c r="F23" s="54" t="s">
        <v>33</v>
      </c>
      <c r="G23" s="61"/>
      <c r="H23" s="62">
        <f t="shared" ref="H23" si="34">_xlfn.IFNA(INDEX($N23:$R23,1,MATCH(forecastyear,$N$5:$R$5,0)),0)</f>
        <v>110.02</v>
      </c>
      <c r="I23" s="125"/>
      <c r="J23" s="62">
        <f t="shared" ref="J23" si="35">_xlfn.IFNA(INDEX($T23:$X23,1,MATCH(forecastyear,$T$5:$X$5,0)),0)</f>
        <v>110.02</v>
      </c>
      <c r="K23" s="125"/>
      <c r="L23" s="125" t="str">
        <f t="shared" si="5"/>
        <v>COMPLIANT</v>
      </c>
      <c r="M23" s="37"/>
      <c r="N23" s="126">
        <f t="shared" ref="N23:R42" si="36">T23</f>
        <v>110.02</v>
      </c>
      <c r="O23" s="126">
        <f t="shared" si="36"/>
        <v>114.62</v>
      </c>
      <c r="P23" s="126">
        <f t="shared" si="36"/>
        <v>118.81</v>
      </c>
      <c r="Q23" s="126">
        <f t="shared" si="36"/>
        <v>123.08</v>
      </c>
      <c r="R23" s="126">
        <f t="shared" si="36"/>
        <v>127.68</v>
      </c>
      <c r="S23" s="37"/>
      <c r="T23" s="127">
        <v>110.02</v>
      </c>
      <c r="U23" s="128">
        <f>ROUND(ROUND(T23,2)*(1+'General Inputs'!K$20)*(1-'General Inputs'!K$22)+'General Inputs'!K$26,2)</f>
        <v>114.62</v>
      </c>
      <c r="V23" s="128">
        <f>ROUND(ROUND(U23,2)*(1+'General Inputs'!L$20)*(1-'General Inputs'!L$22)+'General Inputs'!L$26,2)</f>
        <v>118.81</v>
      </c>
      <c r="W23" s="128">
        <f>ROUND(ROUND(V23,2)*(1+'General Inputs'!M$20)*(1-'General Inputs'!M$22)+'General Inputs'!M$26,2)</f>
        <v>123.08</v>
      </c>
      <c r="X23" s="128">
        <f>ROUND(ROUND(W23,2)*(1+'General Inputs'!N$20)*(1-'General Inputs'!N$22)+'General Inputs'!N$26,2)</f>
        <v>127.68</v>
      </c>
      <c r="Y23" s="35"/>
      <c r="Z23" s="35"/>
      <c r="AA23" s="161" t="str" cm="1">
        <f t="array" ref="AA23">IF(SUMPRODUCT(--_xlfn.ISFORMULA(U23:X23))+SUMPRODUCT(--_xlfn.ISFORMULA(H23:L23))=7,"OK","CHECK")</f>
        <v>OK</v>
      </c>
      <c r="AB23" s="35"/>
      <c r="AC23" s="35"/>
      <c r="AD23" s="35"/>
    </row>
    <row r="24" spans="1:30" x14ac:dyDescent="0.2">
      <c r="A24" s="35"/>
      <c r="B24" s="35"/>
      <c r="C24" s="124" t="s">
        <v>440</v>
      </c>
      <c r="D24" s="124" t="s">
        <v>444</v>
      </c>
      <c r="E24" s="124"/>
      <c r="F24" s="54" t="s">
        <v>33</v>
      </c>
      <c r="G24" s="61"/>
      <c r="H24" s="62">
        <f t="shared" ref="H24" si="37">_xlfn.IFNA(INDEX($N24:$R24,1,MATCH(forecastyear,$N$5:$R$5,0)),0)</f>
        <v>235.87</v>
      </c>
      <c r="I24" s="125"/>
      <c r="J24" s="62">
        <f t="shared" ref="J24" si="38">_xlfn.IFNA(INDEX($T24:$X24,1,MATCH(forecastyear,$T$5:$X$5,0)),0)</f>
        <v>235.87</v>
      </c>
      <c r="K24" s="125"/>
      <c r="L24" s="125" t="str">
        <f t="shared" si="5"/>
        <v>COMPLIANT</v>
      </c>
      <c r="M24" s="37"/>
      <c r="N24" s="126">
        <f t="shared" si="36"/>
        <v>235.87</v>
      </c>
      <c r="O24" s="126">
        <f t="shared" si="36"/>
        <v>245.73</v>
      </c>
      <c r="P24" s="126">
        <f t="shared" si="36"/>
        <v>254.7</v>
      </c>
      <c r="Q24" s="126">
        <f t="shared" si="36"/>
        <v>263.85000000000002</v>
      </c>
      <c r="R24" s="126">
        <f t="shared" si="36"/>
        <v>273.7</v>
      </c>
      <c r="S24" s="37"/>
      <c r="T24" s="127">
        <v>235.87</v>
      </c>
      <c r="U24" s="128">
        <f>ROUND(ROUND(T24,2)*(1+'General Inputs'!K$20)*(1-'General Inputs'!K$22)+'General Inputs'!K$26,2)</f>
        <v>245.73</v>
      </c>
      <c r="V24" s="128">
        <f>ROUND(ROUND(U24,2)*(1+'General Inputs'!L$20)*(1-'General Inputs'!L$22)+'General Inputs'!L$26,2)</f>
        <v>254.7</v>
      </c>
      <c r="W24" s="128">
        <f>ROUND(ROUND(V24,2)*(1+'General Inputs'!M$20)*(1-'General Inputs'!M$22)+'General Inputs'!M$26,2)</f>
        <v>263.85000000000002</v>
      </c>
      <c r="X24" s="128">
        <f>ROUND(ROUND(W24,2)*(1+'General Inputs'!N$20)*(1-'General Inputs'!N$22)+'General Inputs'!N$26,2)</f>
        <v>273.7</v>
      </c>
      <c r="Y24" s="35"/>
      <c r="Z24" s="35"/>
      <c r="AA24" s="161" t="str" cm="1">
        <f t="array" ref="AA24">IF(SUMPRODUCT(--_xlfn.ISFORMULA(U24:X24))+SUMPRODUCT(--_xlfn.ISFORMULA(H24:L24))=7,"OK","CHECK")</f>
        <v>OK</v>
      </c>
      <c r="AB24" s="35"/>
      <c r="AC24" s="35"/>
      <c r="AD24" s="35"/>
    </row>
    <row r="25" spans="1:30" x14ac:dyDescent="0.2">
      <c r="A25" s="35"/>
      <c r="B25" s="35"/>
      <c r="C25" s="124" t="s">
        <v>441</v>
      </c>
      <c r="D25" s="124" t="s">
        <v>444</v>
      </c>
      <c r="E25" s="124"/>
      <c r="F25" s="54" t="s">
        <v>33</v>
      </c>
      <c r="G25" s="61"/>
      <c r="H25" s="62">
        <f t="shared" ref="H25" si="39">_xlfn.IFNA(INDEX($N25:$R25,1,MATCH(forecastyear,$N$5:$R$5,0)),0)</f>
        <v>272.83</v>
      </c>
      <c r="I25" s="125"/>
      <c r="J25" s="62">
        <f t="shared" ref="J25" si="40">_xlfn.IFNA(INDEX($T25:$X25,1,MATCH(forecastyear,$T$5:$X$5,0)),0)</f>
        <v>272.83</v>
      </c>
      <c r="K25" s="125"/>
      <c r="L25" s="125" t="str">
        <f t="shared" si="5"/>
        <v>COMPLIANT</v>
      </c>
      <c r="M25" s="37"/>
      <c r="N25" s="126">
        <f t="shared" si="36"/>
        <v>272.83</v>
      </c>
      <c r="O25" s="126">
        <f t="shared" si="36"/>
        <v>284.24</v>
      </c>
      <c r="P25" s="126">
        <f t="shared" si="36"/>
        <v>294.62</v>
      </c>
      <c r="Q25" s="126">
        <f t="shared" si="36"/>
        <v>305.2</v>
      </c>
      <c r="R25" s="126">
        <f t="shared" si="36"/>
        <v>316.60000000000002</v>
      </c>
      <c r="S25" s="37"/>
      <c r="T25" s="127">
        <v>272.83</v>
      </c>
      <c r="U25" s="128">
        <f>ROUND(ROUND(T25,2)*(1+'General Inputs'!K$20)*(1-'General Inputs'!K$22)+'General Inputs'!K$26,2)</f>
        <v>284.24</v>
      </c>
      <c r="V25" s="128">
        <f>ROUND(ROUND(U25,2)*(1+'General Inputs'!L$20)*(1-'General Inputs'!L$22)+'General Inputs'!L$26,2)</f>
        <v>294.62</v>
      </c>
      <c r="W25" s="128">
        <f>ROUND(ROUND(V25,2)*(1+'General Inputs'!M$20)*(1-'General Inputs'!M$22)+'General Inputs'!M$26,2)</f>
        <v>305.2</v>
      </c>
      <c r="X25" s="128">
        <f>ROUND(ROUND(W25,2)*(1+'General Inputs'!N$20)*(1-'General Inputs'!N$22)+'General Inputs'!N$26,2)</f>
        <v>316.60000000000002</v>
      </c>
      <c r="Y25" s="35"/>
      <c r="Z25" s="35"/>
      <c r="AA25" s="161" t="str" cm="1">
        <f t="array" ref="AA25">IF(SUMPRODUCT(--_xlfn.ISFORMULA(U25:X25))+SUMPRODUCT(--_xlfn.ISFORMULA(H25:L25))=7,"OK","CHECK")</f>
        <v>OK</v>
      </c>
      <c r="AB25" s="35"/>
      <c r="AC25" s="35"/>
      <c r="AD25" s="35"/>
    </row>
    <row r="26" spans="1:30" x14ac:dyDescent="0.2">
      <c r="A26" s="35"/>
      <c r="B26" s="35"/>
      <c r="C26" s="124" t="s">
        <v>433</v>
      </c>
      <c r="D26" s="124" t="s">
        <v>444</v>
      </c>
      <c r="E26" s="124"/>
      <c r="F26" s="54" t="s">
        <v>33</v>
      </c>
      <c r="G26" s="61"/>
      <c r="H26" s="62">
        <f t="shared" ref="H26" si="41">_xlfn.IFNA(INDEX($N26:$R26,1,MATCH(forecastyear,$N$5:$R$5,0)),0)</f>
        <v>318.95</v>
      </c>
      <c r="I26" s="125"/>
      <c r="J26" s="62">
        <f t="shared" ref="J26" si="42">_xlfn.IFNA(INDEX($T26:$X26,1,MATCH(forecastyear,$T$5:$X$5,0)),0)</f>
        <v>318.95</v>
      </c>
      <c r="K26" s="125"/>
      <c r="L26" s="125" t="str">
        <f t="shared" si="5"/>
        <v>COMPLIANT</v>
      </c>
      <c r="M26" s="37"/>
      <c r="N26" s="126">
        <f t="shared" si="36"/>
        <v>318.95</v>
      </c>
      <c r="O26" s="126">
        <f t="shared" si="36"/>
        <v>332.29</v>
      </c>
      <c r="P26" s="126">
        <f t="shared" si="36"/>
        <v>344.42</v>
      </c>
      <c r="Q26" s="126">
        <f t="shared" si="36"/>
        <v>356.79</v>
      </c>
      <c r="R26" s="126">
        <f t="shared" si="36"/>
        <v>370.12</v>
      </c>
      <c r="S26" s="37"/>
      <c r="T26" s="127">
        <v>318.95</v>
      </c>
      <c r="U26" s="128">
        <f>ROUND(ROUND(T26,2)*(1+'General Inputs'!K$20)*(1-'General Inputs'!K$22)+'General Inputs'!K$26,2)</f>
        <v>332.29</v>
      </c>
      <c r="V26" s="128">
        <f>ROUND(ROUND(U26,2)*(1+'General Inputs'!L$20)*(1-'General Inputs'!L$22)+'General Inputs'!L$26,2)</f>
        <v>344.42</v>
      </c>
      <c r="W26" s="128">
        <f>ROUND(ROUND(V26,2)*(1+'General Inputs'!M$20)*(1-'General Inputs'!M$22)+'General Inputs'!M$26,2)</f>
        <v>356.79</v>
      </c>
      <c r="X26" s="128">
        <f>ROUND(ROUND(W26,2)*(1+'General Inputs'!N$20)*(1-'General Inputs'!N$22)+'General Inputs'!N$26,2)</f>
        <v>370.12</v>
      </c>
      <c r="Y26" s="35"/>
      <c r="Z26" s="35"/>
      <c r="AA26" s="161" t="str" cm="1">
        <f t="array" ref="AA26">IF(SUMPRODUCT(--_xlfn.ISFORMULA(U26:X26))+SUMPRODUCT(--_xlfn.ISFORMULA(H26:L26))=7,"OK","CHECK")</f>
        <v>OK</v>
      </c>
      <c r="AB26" s="35"/>
      <c r="AC26" s="35"/>
      <c r="AD26" s="35"/>
    </row>
    <row r="27" spans="1:30" x14ac:dyDescent="0.2">
      <c r="A27" s="35"/>
      <c r="B27" s="35"/>
      <c r="C27" s="124"/>
      <c r="D27" s="124"/>
      <c r="E27" s="124"/>
      <c r="F27" s="54"/>
      <c r="G27" s="61"/>
      <c r="H27" s="62">
        <f t="shared" ref="H27" si="43">_xlfn.IFNA(INDEX($N27:$R27,1,MATCH(forecastyear,$N$5:$R$5,0)),0)</f>
        <v>0</v>
      </c>
      <c r="I27" s="125"/>
      <c r="J27" s="62">
        <f t="shared" ref="J27" si="44">_xlfn.IFNA(INDEX($T27:$X27,1,MATCH(forecastyear,$T$5:$X$5,0)),0)</f>
        <v>0</v>
      </c>
      <c r="K27" s="125"/>
      <c r="L27" s="125" t="str">
        <f t="shared" si="5"/>
        <v/>
      </c>
      <c r="M27" s="37"/>
      <c r="N27" s="126">
        <f t="shared" si="36"/>
        <v>0</v>
      </c>
      <c r="O27" s="126">
        <f t="shared" si="36"/>
        <v>0</v>
      </c>
      <c r="P27" s="126">
        <f t="shared" si="36"/>
        <v>0</v>
      </c>
      <c r="Q27" s="126">
        <f t="shared" si="36"/>
        <v>0</v>
      </c>
      <c r="R27" s="126">
        <f t="shared" si="36"/>
        <v>0</v>
      </c>
      <c r="S27" s="37"/>
      <c r="T27" s="127"/>
      <c r="U27" s="128">
        <f>ROUND(ROUND(T27,2)*(1+'General Inputs'!K$20)*(1-'General Inputs'!K$22)+'General Inputs'!K$26,2)</f>
        <v>0</v>
      </c>
      <c r="V27" s="128">
        <f>ROUND(ROUND(U27,2)*(1+'General Inputs'!L$20)*(1-'General Inputs'!L$22)+'General Inputs'!L$26,2)</f>
        <v>0</v>
      </c>
      <c r="W27" s="128">
        <f>ROUND(ROUND(V27,2)*(1+'General Inputs'!M$20)*(1-'General Inputs'!M$22)+'General Inputs'!M$26,2)</f>
        <v>0</v>
      </c>
      <c r="X27" s="128">
        <f>ROUND(ROUND(W27,2)*(1+'General Inputs'!N$20)*(1-'General Inputs'!N$22)+'General Inputs'!N$26,2)</f>
        <v>0</v>
      </c>
      <c r="Y27" s="35"/>
      <c r="Z27" s="35"/>
      <c r="AA27" s="161" t="str" cm="1">
        <f t="array" ref="AA27">IF(SUMPRODUCT(--_xlfn.ISFORMULA(U27:X27))+SUMPRODUCT(--_xlfn.ISFORMULA(H27:L27))=7,"OK","CHECK")</f>
        <v>OK</v>
      </c>
      <c r="AB27" s="35"/>
      <c r="AC27" s="35"/>
      <c r="AD27" s="35"/>
    </row>
    <row r="28" spans="1:30" x14ac:dyDescent="0.2">
      <c r="A28" s="35"/>
      <c r="B28" s="35"/>
      <c r="C28" s="124"/>
      <c r="D28" s="124"/>
      <c r="E28" s="124"/>
      <c r="F28" s="54"/>
      <c r="G28" s="61"/>
      <c r="H28" s="62">
        <f t="shared" ref="H28" si="45">_xlfn.IFNA(INDEX($N28:$R28,1,MATCH(forecastyear,$N$5:$R$5,0)),0)</f>
        <v>0</v>
      </c>
      <c r="I28" s="125"/>
      <c r="J28" s="62">
        <f t="shared" ref="J28" si="46">_xlfn.IFNA(INDEX($T28:$X28,1,MATCH(forecastyear,$T$5:$X$5,0)),0)</f>
        <v>0</v>
      </c>
      <c r="K28" s="125"/>
      <c r="L28" s="125" t="str">
        <f t="shared" si="5"/>
        <v/>
      </c>
      <c r="M28" s="37"/>
      <c r="N28" s="126">
        <f t="shared" si="36"/>
        <v>0</v>
      </c>
      <c r="O28" s="126">
        <f t="shared" si="36"/>
        <v>0</v>
      </c>
      <c r="P28" s="126">
        <f t="shared" si="36"/>
        <v>0</v>
      </c>
      <c r="Q28" s="126">
        <f t="shared" si="36"/>
        <v>0</v>
      </c>
      <c r="R28" s="126">
        <f t="shared" si="36"/>
        <v>0</v>
      </c>
      <c r="S28" s="37"/>
      <c r="T28" s="127"/>
      <c r="U28" s="128">
        <f>ROUND(ROUND(T28,2)*(1+'General Inputs'!K$20)*(1-'General Inputs'!K$22)+'General Inputs'!K$26,2)</f>
        <v>0</v>
      </c>
      <c r="V28" s="128">
        <f>ROUND(ROUND(U28,2)*(1+'General Inputs'!L$20)*(1-'General Inputs'!L$22)+'General Inputs'!L$26,2)</f>
        <v>0</v>
      </c>
      <c r="W28" s="128">
        <f>ROUND(ROUND(V28,2)*(1+'General Inputs'!M$20)*(1-'General Inputs'!M$22)+'General Inputs'!M$26,2)</f>
        <v>0</v>
      </c>
      <c r="X28" s="128">
        <f>ROUND(ROUND(W28,2)*(1+'General Inputs'!N$20)*(1-'General Inputs'!N$22)+'General Inputs'!N$26,2)</f>
        <v>0</v>
      </c>
      <c r="Y28" s="35"/>
      <c r="Z28" s="35"/>
      <c r="AA28" s="161" t="str" cm="1">
        <f t="array" ref="AA28">IF(SUMPRODUCT(--_xlfn.ISFORMULA(U28:X28))+SUMPRODUCT(--_xlfn.ISFORMULA(H28:L28))=7,"OK","CHECK")</f>
        <v>OK</v>
      </c>
      <c r="AB28" s="35"/>
      <c r="AC28" s="35"/>
      <c r="AD28" s="35"/>
    </row>
    <row r="29" spans="1:30" x14ac:dyDescent="0.2">
      <c r="A29" s="35"/>
      <c r="B29" s="35"/>
      <c r="C29" s="124"/>
      <c r="D29" s="124"/>
      <c r="E29" s="124"/>
      <c r="F29" s="54"/>
      <c r="G29" s="61"/>
      <c r="H29" s="62">
        <f t="shared" ref="H29" si="47">_xlfn.IFNA(INDEX($N29:$R29,1,MATCH(forecastyear,$N$5:$R$5,0)),0)</f>
        <v>0</v>
      </c>
      <c r="I29" s="125"/>
      <c r="J29" s="62">
        <f t="shared" ref="J29" si="48">_xlfn.IFNA(INDEX($T29:$X29,1,MATCH(forecastyear,$T$5:$X$5,0)),0)</f>
        <v>0</v>
      </c>
      <c r="K29" s="125"/>
      <c r="L29" s="125" t="str">
        <f t="shared" si="5"/>
        <v/>
      </c>
      <c r="M29" s="37"/>
      <c r="N29" s="126">
        <f t="shared" si="36"/>
        <v>0</v>
      </c>
      <c r="O29" s="126">
        <f t="shared" si="36"/>
        <v>0</v>
      </c>
      <c r="P29" s="126">
        <f t="shared" si="36"/>
        <v>0</v>
      </c>
      <c r="Q29" s="126">
        <f t="shared" si="36"/>
        <v>0</v>
      </c>
      <c r="R29" s="126">
        <f t="shared" si="36"/>
        <v>0</v>
      </c>
      <c r="S29" s="37"/>
      <c r="T29" s="127"/>
      <c r="U29" s="128">
        <f>ROUND(ROUND(T29,2)*(1+'General Inputs'!K$20)*(1-'General Inputs'!K$22)+'General Inputs'!K$26,2)</f>
        <v>0</v>
      </c>
      <c r="V29" s="128">
        <f>ROUND(ROUND(U29,2)*(1+'General Inputs'!L$20)*(1-'General Inputs'!L$22)+'General Inputs'!L$26,2)</f>
        <v>0</v>
      </c>
      <c r="W29" s="128">
        <f>ROUND(ROUND(V29,2)*(1+'General Inputs'!M$20)*(1-'General Inputs'!M$22)+'General Inputs'!M$26,2)</f>
        <v>0</v>
      </c>
      <c r="X29" s="128">
        <f>ROUND(ROUND(W29,2)*(1+'General Inputs'!N$20)*(1-'General Inputs'!N$22)+'General Inputs'!N$26,2)</f>
        <v>0</v>
      </c>
      <c r="Y29" s="35"/>
      <c r="Z29" s="35"/>
      <c r="AA29" s="161" t="str" cm="1">
        <f t="array" ref="AA29">IF(SUMPRODUCT(--_xlfn.ISFORMULA(U29:X29))+SUMPRODUCT(--_xlfn.ISFORMULA(H29:L29))=7,"OK","CHECK")</f>
        <v>OK</v>
      </c>
      <c r="AB29" s="35"/>
      <c r="AC29" s="35"/>
      <c r="AD29" s="35"/>
    </row>
    <row r="30" spans="1:30" hidden="1" outlineLevel="1" x14ac:dyDescent="0.2">
      <c r="A30" s="35"/>
      <c r="B30" s="35"/>
      <c r="C30" s="124"/>
      <c r="D30" s="124"/>
      <c r="E30" s="124"/>
      <c r="F30" s="54" t="s">
        <v>33</v>
      </c>
      <c r="G30" s="61"/>
      <c r="H30" s="62">
        <f t="shared" ref="H30" si="49">_xlfn.IFNA(INDEX($N30:$R30,1,MATCH(forecastyear,$N$5:$R$5,0)),0)</f>
        <v>0</v>
      </c>
      <c r="I30" s="125"/>
      <c r="J30" s="62">
        <f t="shared" ref="J30" si="50">_xlfn.IFNA(INDEX($T30:$X30,1,MATCH(forecastyear,$T$5:$X$5,0)),0)</f>
        <v>0</v>
      </c>
      <c r="K30" s="125"/>
      <c r="L30" s="125" t="str">
        <f t="shared" si="5"/>
        <v/>
      </c>
      <c r="M30" s="37"/>
      <c r="N30" s="126">
        <f t="shared" si="36"/>
        <v>0</v>
      </c>
      <c r="O30" s="126">
        <f t="shared" si="36"/>
        <v>0</v>
      </c>
      <c r="P30" s="126">
        <f t="shared" si="36"/>
        <v>0</v>
      </c>
      <c r="Q30" s="126">
        <f t="shared" si="36"/>
        <v>0</v>
      </c>
      <c r="R30" s="126">
        <f t="shared" si="36"/>
        <v>0</v>
      </c>
      <c r="S30" s="37"/>
      <c r="T30" s="127"/>
      <c r="U30" s="128">
        <f>ROUND(ROUND(T30,2)*(1+'General Inputs'!K$20)*(1-'General Inputs'!K$22)+'General Inputs'!K$26,2)</f>
        <v>0</v>
      </c>
      <c r="V30" s="128">
        <f>ROUND(ROUND(U30,2)*(1+'General Inputs'!L$20)*(1-'General Inputs'!L$22)+'General Inputs'!L$26,2)</f>
        <v>0</v>
      </c>
      <c r="W30" s="128">
        <f>ROUND(ROUND(V30,2)*(1+'General Inputs'!M$20)*(1-'General Inputs'!M$22)+'General Inputs'!M$26,2)</f>
        <v>0</v>
      </c>
      <c r="X30" s="128">
        <f>ROUND(ROUND(W30,2)*(1+'General Inputs'!N$20)*(1-'General Inputs'!N$22)+'General Inputs'!N$26,2)</f>
        <v>0</v>
      </c>
      <c r="Y30" s="35"/>
      <c r="Z30" s="35"/>
      <c r="AA30" s="161" t="str" cm="1">
        <f t="array" ref="AA30">IF(SUMPRODUCT(--_xlfn.ISFORMULA(U30:X30))+SUMPRODUCT(--_xlfn.ISFORMULA(H30:L30))=7,"OK","CHECK")</f>
        <v>OK</v>
      </c>
      <c r="AB30" s="35"/>
      <c r="AC30" s="35"/>
      <c r="AD30" s="35"/>
    </row>
    <row r="31" spans="1:30" hidden="1" outlineLevel="1" x14ac:dyDescent="0.2">
      <c r="A31" s="35"/>
      <c r="B31" s="35"/>
      <c r="C31" s="124"/>
      <c r="D31" s="124"/>
      <c r="E31" s="124"/>
      <c r="F31" s="54" t="s">
        <v>33</v>
      </c>
      <c r="G31" s="61"/>
      <c r="H31" s="62">
        <f t="shared" ref="H31" si="51">_xlfn.IFNA(INDEX($N31:$R31,1,MATCH(forecastyear,$N$5:$R$5,0)),0)</f>
        <v>0</v>
      </c>
      <c r="I31" s="125"/>
      <c r="J31" s="62">
        <f t="shared" ref="J31" si="52">_xlfn.IFNA(INDEX($T31:$X31,1,MATCH(forecastyear,$T$5:$X$5,0)),0)</f>
        <v>0</v>
      </c>
      <c r="K31" s="125"/>
      <c r="L31" s="125" t="str">
        <f t="shared" si="5"/>
        <v/>
      </c>
      <c r="M31" s="37"/>
      <c r="N31" s="126">
        <f t="shared" si="36"/>
        <v>0</v>
      </c>
      <c r="O31" s="126">
        <f t="shared" si="36"/>
        <v>0</v>
      </c>
      <c r="P31" s="126">
        <f t="shared" si="36"/>
        <v>0</v>
      </c>
      <c r="Q31" s="126">
        <f t="shared" si="36"/>
        <v>0</v>
      </c>
      <c r="R31" s="126">
        <f t="shared" si="36"/>
        <v>0</v>
      </c>
      <c r="S31" s="37"/>
      <c r="T31" s="127"/>
      <c r="U31" s="128">
        <f>ROUND(ROUND(T31,2)*(1+'General Inputs'!K$20)*(1-'General Inputs'!K$22)+'General Inputs'!K$26,2)</f>
        <v>0</v>
      </c>
      <c r="V31" s="128">
        <f>ROUND(ROUND(U31,2)*(1+'General Inputs'!L$20)*(1-'General Inputs'!L$22)+'General Inputs'!L$26,2)</f>
        <v>0</v>
      </c>
      <c r="W31" s="128">
        <f>ROUND(ROUND(V31,2)*(1+'General Inputs'!M$20)*(1-'General Inputs'!M$22)+'General Inputs'!M$26,2)</f>
        <v>0</v>
      </c>
      <c r="X31" s="128">
        <f>ROUND(ROUND(W31,2)*(1+'General Inputs'!N$20)*(1-'General Inputs'!N$22)+'General Inputs'!N$26,2)</f>
        <v>0</v>
      </c>
      <c r="Y31" s="35"/>
      <c r="Z31" s="35"/>
      <c r="AA31" s="161" t="str" cm="1">
        <f t="array" ref="AA31">IF(SUMPRODUCT(--_xlfn.ISFORMULA(U31:X31))+SUMPRODUCT(--_xlfn.ISFORMULA(H31:L31))=7,"OK","CHECK")</f>
        <v>OK</v>
      </c>
      <c r="AB31" s="35"/>
      <c r="AC31" s="35"/>
      <c r="AD31" s="35"/>
    </row>
    <row r="32" spans="1:30" hidden="1" outlineLevel="1" x14ac:dyDescent="0.2">
      <c r="A32" s="35"/>
      <c r="B32" s="35"/>
      <c r="C32" s="124"/>
      <c r="D32" s="124"/>
      <c r="E32" s="124"/>
      <c r="F32" s="54" t="s">
        <v>33</v>
      </c>
      <c r="G32" s="61"/>
      <c r="H32" s="62">
        <f t="shared" ref="H32" si="53">_xlfn.IFNA(INDEX($N32:$R32,1,MATCH(forecastyear,$N$5:$R$5,0)),0)</f>
        <v>0</v>
      </c>
      <c r="I32" s="125"/>
      <c r="J32" s="62">
        <f t="shared" ref="J32" si="54">_xlfn.IFNA(INDEX($T32:$X32,1,MATCH(forecastyear,$T$5:$X$5,0)),0)</f>
        <v>0</v>
      </c>
      <c r="K32" s="125"/>
      <c r="L32" s="125" t="str">
        <f t="shared" si="5"/>
        <v/>
      </c>
      <c r="M32" s="37"/>
      <c r="N32" s="126">
        <f t="shared" si="36"/>
        <v>0</v>
      </c>
      <c r="O32" s="126">
        <f t="shared" si="36"/>
        <v>0</v>
      </c>
      <c r="P32" s="126">
        <f t="shared" si="36"/>
        <v>0</v>
      </c>
      <c r="Q32" s="126">
        <f t="shared" si="36"/>
        <v>0</v>
      </c>
      <c r="R32" s="126">
        <f t="shared" si="36"/>
        <v>0</v>
      </c>
      <c r="S32" s="37"/>
      <c r="T32" s="127"/>
      <c r="U32" s="128">
        <f>ROUND(ROUND(T32,2)*(1+'General Inputs'!K$20)*(1-'General Inputs'!K$22)+'General Inputs'!K$26,2)</f>
        <v>0</v>
      </c>
      <c r="V32" s="128">
        <f>ROUND(ROUND(U32,2)*(1+'General Inputs'!L$20)*(1-'General Inputs'!L$22)+'General Inputs'!L$26,2)</f>
        <v>0</v>
      </c>
      <c r="W32" s="128">
        <f>ROUND(ROUND(V32,2)*(1+'General Inputs'!M$20)*(1-'General Inputs'!M$22)+'General Inputs'!M$26,2)</f>
        <v>0</v>
      </c>
      <c r="X32" s="128">
        <f>ROUND(ROUND(W32,2)*(1+'General Inputs'!N$20)*(1-'General Inputs'!N$22)+'General Inputs'!N$26,2)</f>
        <v>0</v>
      </c>
      <c r="Y32" s="35"/>
      <c r="Z32" s="35"/>
      <c r="AA32" s="161" t="str" cm="1">
        <f t="array" ref="AA32">IF(SUMPRODUCT(--_xlfn.ISFORMULA(U32:X32))+SUMPRODUCT(--_xlfn.ISFORMULA(H32:L32))=7,"OK","CHECK")</f>
        <v>OK</v>
      </c>
      <c r="AB32" s="35"/>
      <c r="AC32" s="35"/>
      <c r="AD32" s="35"/>
    </row>
    <row r="33" spans="1:30" hidden="1" outlineLevel="1" x14ac:dyDescent="0.2">
      <c r="A33" s="35"/>
      <c r="B33" s="35"/>
      <c r="C33" s="124"/>
      <c r="D33" s="124"/>
      <c r="E33" s="124"/>
      <c r="F33" s="54" t="s">
        <v>33</v>
      </c>
      <c r="G33" s="61"/>
      <c r="H33" s="62">
        <f t="shared" ref="H33" si="55">_xlfn.IFNA(INDEX($N33:$R33,1,MATCH(forecastyear,$N$5:$R$5,0)),0)</f>
        <v>0</v>
      </c>
      <c r="I33" s="125"/>
      <c r="J33" s="62">
        <f t="shared" ref="J33" si="56">_xlfn.IFNA(INDEX($T33:$X33,1,MATCH(forecastyear,$T$5:$X$5,0)),0)</f>
        <v>0</v>
      </c>
      <c r="K33" s="125"/>
      <c r="L33" s="125" t="str">
        <f t="shared" si="5"/>
        <v/>
      </c>
      <c r="M33" s="37"/>
      <c r="N33" s="126">
        <f t="shared" si="36"/>
        <v>0</v>
      </c>
      <c r="O33" s="126">
        <f t="shared" si="36"/>
        <v>0</v>
      </c>
      <c r="P33" s="126">
        <f t="shared" si="36"/>
        <v>0</v>
      </c>
      <c r="Q33" s="126">
        <f t="shared" si="36"/>
        <v>0</v>
      </c>
      <c r="R33" s="126">
        <f t="shared" si="36"/>
        <v>0</v>
      </c>
      <c r="S33" s="37"/>
      <c r="T33" s="127"/>
      <c r="U33" s="128">
        <f>ROUND(ROUND(T33,2)*(1+'General Inputs'!K$20)*(1-'General Inputs'!K$22)+'General Inputs'!K$26,2)</f>
        <v>0</v>
      </c>
      <c r="V33" s="128">
        <f>ROUND(ROUND(U33,2)*(1+'General Inputs'!L$20)*(1-'General Inputs'!L$22)+'General Inputs'!L$26,2)</f>
        <v>0</v>
      </c>
      <c r="W33" s="128">
        <f>ROUND(ROUND(V33,2)*(1+'General Inputs'!M$20)*(1-'General Inputs'!M$22)+'General Inputs'!M$26,2)</f>
        <v>0</v>
      </c>
      <c r="X33" s="128">
        <f>ROUND(ROUND(W33,2)*(1+'General Inputs'!N$20)*(1-'General Inputs'!N$22)+'General Inputs'!N$26,2)</f>
        <v>0</v>
      </c>
      <c r="Y33" s="35"/>
      <c r="Z33" s="35"/>
      <c r="AA33" s="161" t="str" cm="1">
        <f t="array" ref="AA33">IF(SUMPRODUCT(--_xlfn.ISFORMULA(U33:X33))+SUMPRODUCT(--_xlfn.ISFORMULA(H33:L33))=7,"OK","CHECK")</f>
        <v>OK</v>
      </c>
      <c r="AB33" s="35"/>
      <c r="AC33" s="35"/>
      <c r="AD33" s="35"/>
    </row>
    <row r="34" spans="1:30" hidden="1" outlineLevel="1" x14ac:dyDescent="0.2">
      <c r="A34" s="35"/>
      <c r="B34" s="35"/>
      <c r="C34" s="124"/>
      <c r="D34" s="124"/>
      <c r="E34" s="124"/>
      <c r="F34" s="54" t="s">
        <v>33</v>
      </c>
      <c r="G34" s="61"/>
      <c r="H34" s="62">
        <f t="shared" ref="H34" si="57">_xlfn.IFNA(INDEX($N34:$R34,1,MATCH(forecastyear,$N$5:$R$5,0)),0)</f>
        <v>0</v>
      </c>
      <c r="I34" s="125"/>
      <c r="J34" s="62">
        <f t="shared" ref="J34" si="58">_xlfn.IFNA(INDEX($T34:$X34,1,MATCH(forecastyear,$T$5:$X$5,0)),0)</f>
        <v>0</v>
      </c>
      <c r="K34" s="125"/>
      <c r="L34" s="125" t="str">
        <f t="shared" si="5"/>
        <v/>
      </c>
      <c r="M34" s="37"/>
      <c r="N34" s="126">
        <f t="shared" si="36"/>
        <v>0</v>
      </c>
      <c r="O34" s="126">
        <f t="shared" si="36"/>
        <v>0</v>
      </c>
      <c r="P34" s="126">
        <f t="shared" si="36"/>
        <v>0</v>
      </c>
      <c r="Q34" s="126">
        <f t="shared" si="36"/>
        <v>0</v>
      </c>
      <c r="R34" s="126">
        <f t="shared" si="36"/>
        <v>0</v>
      </c>
      <c r="S34" s="37"/>
      <c r="T34" s="127"/>
      <c r="U34" s="128">
        <f>ROUND(ROUND(T34,2)*(1+'General Inputs'!K$20)*(1-'General Inputs'!K$22)+'General Inputs'!K$26,2)</f>
        <v>0</v>
      </c>
      <c r="V34" s="128">
        <f>ROUND(ROUND(U34,2)*(1+'General Inputs'!L$20)*(1-'General Inputs'!L$22)+'General Inputs'!L$26,2)</f>
        <v>0</v>
      </c>
      <c r="W34" s="128">
        <f>ROUND(ROUND(V34,2)*(1+'General Inputs'!M$20)*(1-'General Inputs'!M$22)+'General Inputs'!M$26,2)</f>
        <v>0</v>
      </c>
      <c r="X34" s="128">
        <f>ROUND(ROUND(W34,2)*(1+'General Inputs'!N$20)*(1-'General Inputs'!N$22)+'General Inputs'!N$26,2)</f>
        <v>0</v>
      </c>
      <c r="Y34" s="35"/>
      <c r="Z34" s="35"/>
      <c r="AA34" s="161" t="str" cm="1">
        <f t="array" ref="AA34">IF(SUMPRODUCT(--_xlfn.ISFORMULA(U34:X34))+SUMPRODUCT(--_xlfn.ISFORMULA(H34:L34))=7,"OK","CHECK")</f>
        <v>OK</v>
      </c>
      <c r="AB34" s="35"/>
      <c r="AC34" s="35"/>
      <c r="AD34" s="35"/>
    </row>
    <row r="35" spans="1:30" hidden="1" outlineLevel="1" x14ac:dyDescent="0.2">
      <c r="A35" s="35"/>
      <c r="B35" s="35"/>
      <c r="C35" s="124"/>
      <c r="D35" s="124"/>
      <c r="E35" s="124"/>
      <c r="F35" s="54" t="s">
        <v>33</v>
      </c>
      <c r="G35" s="61"/>
      <c r="H35" s="62">
        <f t="shared" ref="H35" si="59">_xlfn.IFNA(INDEX($N35:$R35,1,MATCH(forecastyear,$N$5:$R$5,0)),0)</f>
        <v>0</v>
      </c>
      <c r="I35" s="125"/>
      <c r="J35" s="62">
        <f t="shared" ref="J35" si="60">_xlfn.IFNA(INDEX($T35:$X35,1,MATCH(forecastyear,$T$5:$X$5,0)),0)</f>
        <v>0</v>
      </c>
      <c r="K35" s="125"/>
      <c r="L35" s="125" t="str">
        <f t="shared" si="5"/>
        <v/>
      </c>
      <c r="M35" s="37"/>
      <c r="N35" s="126">
        <f t="shared" si="36"/>
        <v>0</v>
      </c>
      <c r="O35" s="126">
        <f t="shared" si="36"/>
        <v>0</v>
      </c>
      <c r="P35" s="126">
        <f t="shared" si="36"/>
        <v>0</v>
      </c>
      <c r="Q35" s="126">
        <f t="shared" si="36"/>
        <v>0</v>
      </c>
      <c r="R35" s="126">
        <f t="shared" si="36"/>
        <v>0</v>
      </c>
      <c r="S35" s="37"/>
      <c r="T35" s="127"/>
      <c r="U35" s="128">
        <f>ROUND(ROUND(T35,2)*(1+'General Inputs'!K$20)*(1-'General Inputs'!K$22)+'General Inputs'!K$26,2)</f>
        <v>0</v>
      </c>
      <c r="V35" s="128">
        <f>ROUND(ROUND(U35,2)*(1+'General Inputs'!L$20)*(1-'General Inputs'!L$22)+'General Inputs'!L$26,2)</f>
        <v>0</v>
      </c>
      <c r="W35" s="128">
        <f>ROUND(ROUND(V35,2)*(1+'General Inputs'!M$20)*(1-'General Inputs'!M$22)+'General Inputs'!M$26,2)</f>
        <v>0</v>
      </c>
      <c r="X35" s="128">
        <f>ROUND(ROUND(W35,2)*(1+'General Inputs'!N$20)*(1-'General Inputs'!N$22)+'General Inputs'!N$26,2)</f>
        <v>0</v>
      </c>
      <c r="Y35" s="35"/>
      <c r="Z35" s="35"/>
      <c r="AA35" s="161" t="str" cm="1">
        <f t="array" ref="AA35">IF(SUMPRODUCT(--_xlfn.ISFORMULA(U35:X35))+SUMPRODUCT(--_xlfn.ISFORMULA(H35:L35))=7,"OK","CHECK")</f>
        <v>OK</v>
      </c>
      <c r="AB35" s="35"/>
      <c r="AC35" s="35"/>
      <c r="AD35" s="35"/>
    </row>
    <row r="36" spans="1:30" hidden="1" outlineLevel="1" x14ac:dyDescent="0.2">
      <c r="A36" s="35"/>
      <c r="B36" s="35"/>
      <c r="C36" s="124"/>
      <c r="D36" s="124"/>
      <c r="E36" s="124"/>
      <c r="F36" s="54" t="s">
        <v>33</v>
      </c>
      <c r="G36" s="61"/>
      <c r="H36" s="62">
        <f t="shared" ref="H36" si="61">_xlfn.IFNA(INDEX($N36:$R36,1,MATCH(forecastyear,$N$5:$R$5,0)),0)</f>
        <v>0</v>
      </c>
      <c r="I36" s="125"/>
      <c r="J36" s="62">
        <f t="shared" ref="J36" si="62">_xlfn.IFNA(INDEX($T36:$X36,1,MATCH(forecastyear,$T$5:$X$5,0)),0)</f>
        <v>0</v>
      </c>
      <c r="K36" s="125"/>
      <c r="L36" s="125" t="str">
        <f t="shared" si="5"/>
        <v/>
      </c>
      <c r="M36" s="37"/>
      <c r="N36" s="126">
        <f t="shared" si="36"/>
        <v>0</v>
      </c>
      <c r="O36" s="126">
        <f t="shared" si="36"/>
        <v>0</v>
      </c>
      <c r="P36" s="126">
        <f t="shared" si="36"/>
        <v>0</v>
      </c>
      <c r="Q36" s="126">
        <f t="shared" si="36"/>
        <v>0</v>
      </c>
      <c r="R36" s="126">
        <f t="shared" si="36"/>
        <v>0</v>
      </c>
      <c r="S36" s="37"/>
      <c r="T36" s="127"/>
      <c r="U36" s="128">
        <f>ROUND(ROUND(T36,2)*(1+'General Inputs'!K$20)*(1-'General Inputs'!K$22)+'General Inputs'!K$26,2)</f>
        <v>0</v>
      </c>
      <c r="V36" s="128">
        <f>ROUND(ROUND(U36,2)*(1+'General Inputs'!L$20)*(1-'General Inputs'!L$22)+'General Inputs'!L$26,2)</f>
        <v>0</v>
      </c>
      <c r="W36" s="128">
        <f>ROUND(ROUND(V36,2)*(1+'General Inputs'!M$20)*(1-'General Inputs'!M$22)+'General Inputs'!M$26,2)</f>
        <v>0</v>
      </c>
      <c r="X36" s="128">
        <f>ROUND(ROUND(W36,2)*(1+'General Inputs'!N$20)*(1-'General Inputs'!N$22)+'General Inputs'!N$26,2)</f>
        <v>0</v>
      </c>
      <c r="Y36" s="35"/>
      <c r="Z36" s="35"/>
      <c r="AA36" s="161" t="str" cm="1">
        <f t="array" ref="AA36">IF(SUMPRODUCT(--_xlfn.ISFORMULA(U36:X36))+SUMPRODUCT(--_xlfn.ISFORMULA(H36:L36))=7,"OK","CHECK")</f>
        <v>OK</v>
      </c>
      <c r="AB36" s="35"/>
      <c r="AC36" s="35"/>
      <c r="AD36" s="35"/>
    </row>
    <row r="37" spans="1:30" hidden="1" outlineLevel="1" x14ac:dyDescent="0.2">
      <c r="A37" s="35"/>
      <c r="B37" s="35"/>
      <c r="C37" s="124"/>
      <c r="D37" s="124"/>
      <c r="E37" s="124"/>
      <c r="F37" s="54" t="s">
        <v>33</v>
      </c>
      <c r="G37" s="61"/>
      <c r="H37" s="62">
        <f t="shared" ref="H37" si="63">_xlfn.IFNA(INDEX($N37:$R37,1,MATCH(forecastyear,$N$5:$R$5,0)),0)</f>
        <v>0</v>
      </c>
      <c r="I37" s="125"/>
      <c r="J37" s="62">
        <f t="shared" ref="J37" si="64">_xlfn.IFNA(INDEX($T37:$X37,1,MATCH(forecastyear,$T$5:$X$5,0)),0)</f>
        <v>0</v>
      </c>
      <c r="K37" s="125"/>
      <c r="L37" s="125" t="str">
        <f t="shared" si="5"/>
        <v/>
      </c>
      <c r="M37" s="37"/>
      <c r="N37" s="126">
        <f t="shared" si="36"/>
        <v>0</v>
      </c>
      <c r="O37" s="126">
        <f t="shared" si="36"/>
        <v>0</v>
      </c>
      <c r="P37" s="126">
        <f t="shared" si="36"/>
        <v>0</v>
      </c>
      <c r="Q37" s="126">
        <f t="shared" si="36"/>
        <v>0</v>
      </c>
      <c r="R37" s="126">
        <f t="shared" si="36"/>
        <v>0</v>
      </c>
      <c r="S37" s="37"/>
      <c r="T37" s="127"/>
      <c r="U37" s="128">
        <f>ROUND(ROUND(T37,2)*(1+'General Inputs'!K$20)*(1-'General Inputs'!K$22)+'General Inputs'!K$26,2)</f>
        <v>0</v>
      </c>
      <c r="V37" s="128">
        <f>ROUND(ROUND(U37,2)*(1+'General Inputs'!L$20)*(1-'General Inputs'!L$22)+'General Inputs'!L$26,2)</f>
        <v>0</v>
      </c>
      <c r="W37" s="128">
        <f>ROUND(ROUND(V37,2)*(1+'General Inputs'!M$20)*(1-'General Inputs'!M$22)+'General Inputs'!M$26,2)</f>
        <v>0</v>
      </c>
      <c r="X37" s="128">
        <f>ROUND(ROUND(W37,2)*(1+'General Inputs'!N$20)*(1-'General Inputs'!N$22)+'General Inputs'!N$26,2)</f>
        <v>0</v>
      </c>
      <c r="Y37" s="35"/>
      <c r="Z37" s="35"/>
      <c r="AA37" s="161" t="str" cm="1">
        <f t="array" ref="AA37">IF(SUMPRODUCT(--_xlfn.ISFORMULA(U37:X37))+SUMPRODUCT(--_xlfn.ISFORMULA(H37:L37))=7,"OK","CHECK")</f>
        <v>OK</v>
      </c>
      <c r="AB37" s="35"/>
      <c r="AC37" s="35"/>
      <c r="AD37" s="35"/>
    </row>
    <row r="38" spans="1:30" hidden="1" outlineLevel="1" x14ac:dyDescent="0.2">
      <c r="A38" s="35"/>
      <c r="B38" s="35"/>
      <c r="C38" s="124"/>
      <c r="D38" s="124"/>
      <c r="E38" s="124"/>
      <c r="F38" s="54" t="s">
        <v>33</v>
      </c>
      <c r="G38" s="61"/>
      <c r="H38" s="62">
        <f t="shared" ref="H38" si="65">_xlfn.IFNA(INDEX($N38:$R38,1,MATCH(forecastyear,$N$5:$R$5,0)),0)</f>
        <v>0</v>
      </c>
      <c r="I38" s="125"/>
      <c r="J38" s="62">
        <f t="shared" ref="J38" si="66">_xlfn.IFNA(INDEX($T38:$X38,1,MATCH(forecastyear,$T$5:$X$5,0)),0)</f>
        <v>0</v>
      </c>
      <c r="K38" s="125"/>
      <c r="L38" s="125" t="str">
        <f t="shared" si="5"/>
        <v/>
      </c>
      <c r="M38" s="37"/>
      <c r="N38" s="126">
        <f t="shared" si="36"/>
        <v>0</v>
      </c>
      <c r="O38" s="126">
        <f t="shared" si="36"/>
        <v>0</v>
      </c>
      <c r="P38" s="126">
        <f t="shared" si="36"/>
        <v>0</v>
      </c>
      <c r="Q38" s="126">
        <f t="shared" si="36"/>
        <v>0</v>
      </c>
      <c r="R38" s="126">
        <f t="shared" si="36"/>
        <v>0</v>
      </c>
      <c r="S38" s="37"/>
      <c r="T38" s="127"/>
      <c r="U38" s="128">
        <f>ROUND(ROUND(T38,2)*(1+'General Inputs'!K$20)*(1-'General Inputs'!K$22)+'General Inputs'!K$26,2)</f>
        <v>0</v>
      </c>
      <c r="V38" s="128">
        <f>ROUND(ROUND(U38,2)*(1+'General Inputs'!L$20)*(1-'General Inputs'!L$22)+'General Inputs'!L$26,2)</f>
        <v>0</v>
      </c>
      <c r="W38" s="128">
        <f>ROUND(ROUND(V38,2)*(1+'General Inputs'!M$20)*(1-'General Inputs'!M$22)+'General Inputs'!M$26,2)</f>
        <v>0</v>
      </c>
      <c r="X38" s="128">
        <f>ROUND(ROUND(W38,2)*(1+'General Inputs'!N$20)*(1-'General Inputs'!N$22)+'General Inputs'!N$26,2)</f>
        <v>0</v>
      </c>
      <c r="Y38" s="35"/>
      <c r="Z38" s="35"/>
      <c r="AA38" s="161" t="str" cm="1">
        <f t="array" ref="AA38">IF(SUMPRODUCT(--_xlfn.ISFORMULA(U38:X38))+SUMPRODUCT(--_xlfn.ISFORMULA(H38:L38))=7,"OK","CHECK")</f>
        <v>OK</v>
      </c>
      <c r="AB38" s="35"/>
      <c r="AC38" s="35"/>
      <c r="AD38" s="35"/>
    </row>
    <row r="39" spans="1:30" hidden="1" outlineLevel="1" x14ac:dyDescent="0.2">
      <c r="A39" s="35"/>
      <c r="B39" s="35"/>
      <c r="C39" s="124"/>
      <c r="D39" s="124"/>
      <c r="E39" s="124"/>
      <c r="F39" s="54" t="s">
        <v>33</v>
      </c>
      <c r="G39" s="61"/>
      <c r="H39" s="62">
        <f t="shared" ref="H39" si="67">_xlfn.IFNA(INDEX($N39:$R39,1,MATCH(forecastyear,$N$5:$R$5,0)),0)</f>
        <v>0</v>
      </c>
      <c r="I39" s="125"/>
      <c r="J39" s="62">
        <f t="shared" ref="J39" si="68">_xlfn.IFNA(INDEX($T39:$X39,1,MATCH(forecastyear,$T$5:$X$5,0)),0)</f>
        <v>0</v>
      </c>
      <c r="K39" s="125"/>
      <c r="L39" s="125" t="str">
        <f t="shared" si="5"/>
        <v/>
      </c>
      <c r="M39" s="37"/>
      <c r="N39" s="126">
        <f t="shared" si="36"/>
        <v>0</v>
      </c>
      <c r="O39" s="126">
        <f t="shared" si="36"/>
        <v>0</v>
      </c>
      <c r="P39" s="126">
        <f t="shared" si="36"/>
        <v>0</v>
      </c>
      <c r="Q39" s="126">
        <f t="shared" si="36"/>
        <v>0</v>
      </c>
      <c r="R39" s="126">
        <f t="shared" si="36"/>
        <v>0</v>
      </c>
      <c r="S39" s="37"/>
      <c r="T39" s="127"/>
      <c r="U39" s="128">
        <f>ROUND(ROUND(T39,2)*(1+'General Inputs'!K$20)*(1-'General Inputs'!K$22)+'General Inputs'!K$26,2)</f>
        <v>0</v>
      </c>
      <c r="V39" s="128">
        <f>ROUND(ROUND(U39,2)*(1+'General Inputs'!L$20)*(1-'General Inputs'!L$22)+'General Inputs'!L$26,2)</f>
        <v>0</v>
      </c>
      <c r="W39" s="128">
        <f>ROUND(ROUND(V39,2)*(1+'General Inputs'!M$20)*(1-'General Inputs'!M$22)+'General Inputs'!M$26,2)</f>
        <v>0</v>
      </c>
      <c r="X39" s="128">
        <f>ROUND(ROUND(W39,2)*(1+'General Inputs'!N$20)*(1-'General Inputs'!N$22)+'General Inputs'!N$26,2)</f>
        <v>0</v>
      </c>
      <c r="Y39" s="35"/>
      <c r="Z39" s="35"/>
      <c r="AA39" s="161" t="str" cm="1">
        <f t="array" ref="AA39">IF(SUMPRODUCT(--_xlfn.ISFORMULA(U39:X39))+SUMPRODUCT(--_xlfn.ISFORMULA(H39:L39))=7,"OK","CHECK")</f>
        <v>OK</v>
      </c>
      <c r="AB39" s="35"/>
      <c r="AC39" s="35"/>
      <c r="AD39" s="35"/>
    </row>
    <row r="40" spans="1:30" hidden="1" outlineLevel="1" x14ac:dyDescent="0.2">
      <c r="A40" s="35"/>
      <c r="B40" s="35"/>
      <c r="C40" s="124"/>
      <c r="D40" s="124"/>
      <c r="E40" s="124"/>
      <c r="F40" s="54" t="s">
        <v>33</v>
      </c>
      <c r="G40" s="61"/>
      <c r="H40" s="62">
        <f t="shared" ref="H40" si="69">_xlfn.IFNA(INDEX($N40:$R40,1,MATCH(forecastyear,$N$5:$R$5,0)),0)</f>
        <v>0</v>
      </c>
      <c r="I40" s="125"/>
      <c r="J40" s="62">
        <f t="shared" ref="J40" si="70">_xlfn.IFNA(INDEX($T40:$X40,1,MATCH(forecastyear,$T$5:$X$5,0)),0)</f>
        <v>0</v>
      </c>
      <c r="K40" s="125"/>
      <c r="L40" s="125" t="str">
        <f t="shared" si="5"/>
        <v/>
      </c>
      <c r="M40" s="37"/>
      <c r="N40" s="126">
        <f t="shared" si="36"/>
        <v>0</v>
      </c>
      <c r="O40" s="126">
        <f t="shared" si="36"/>
        <v>0</v>
      </c>
      <c r="P40" s="126">
        <f t="shared" si="36"/>
        <v>0</v>
      </c>
      <c r="Q40" s="126">
        <f t="shared" si="36"/>
        <v>0</v>
      </c>
      <c r="R40" s="126">
        <f t="shared" si="36"/>
        <v>0</v>
      </c>
      <c r="S40" s="37"/>
      <c r="T40" s="127"/>
      <c r="U40" s="128">
        <f>ROUND(ROUND(T40,2)*(1+'General Inputs'!K$20)*(1-'General Inputs'!K$22)+'General Inputs'!K$26,2)</f>
        <v>0</v>
      </c>
      <c r="V40" s="128">
        <f>ROUND(ROUND(U40,2)*(1+'General Inputs'!L$20)*(1-'General Inputs'!L$22)+'General Inputs'!L$26,2)</f>
        <v>0</v>
      </c>
      <c r="W40" s="128">
        <f>ROUND(ROUND(V40,2)*(1+'General Inputs'!M$20)*(1-'General Inputs'!M$22)+'General Inputs'!M$26,2)</f>
        <v>0</v>
      </c>
      <c r="X40" s="128">
        <f>ROUND(ROUND(W40,2)*(1+'General Inputs'!N$20)*(1-'General Inputs'!N$22)+'General Inputs'!N$26,2)</f>
        <v>0</v>
      </c>
      <c r="Y40" s="35"/>
      <c r="Z40" s="35"/>
      <c r="AA40" s="161" t="str" cm="1">
        <f t="array" ref="AA40">IF(SUMPRODUCT(--_xlfn.ISFORMULA(U40:X40))+SUMPRODUCT(--_xlfn.ISFORMULA(H40:L40))=7,"OK","CHECK")</f>
        <v>OK</v>
      </c>
      <c r="AB40" s="35"/>
      <c r="AC40" s="35"/>
      <c r="AD40" s="35"/>
    </row>
    <row r="41" spans="1:30" hidden="1" outlineLevel="1" x14ac:dyDescent="0.2">
      <c r="A41" s="35"/>
      <c r="B41" s="35"/>
      <c r="C41" s="124"/>
      <c r="D41" s="124"/>
      <c r="E41" s="124"/>
      <c r="F41" s="54" t="s">
        <v>33</v>
      </c>
      <c r="G41" s="61"/>
      <c r="H41" s="62">
        <f t="shared" ref="H41" si="71">_xlfn.IFNA(INDEX($N41:$R41,1,MATCH(forecastyear,$N$5:$R$5,0)),0)</f>
        <v>0</v>
      </c>
      <c r="I41" s="125"/>
      <c r="J41" s="62">
        <f t="shared" ref="J41" si="72">_xlfn.IFNA(INDEX($T41:$X41,1,MATCH(forecastyear,$T$5:$X$5,0)),0)</f>
        <v>0</v>
      </c>
      <c r="K41" s="125"/>
      <c r="L41" s="125" t="str">
        <f t="shared" si="5"/>
        <v/>
      </c>
      <c r="M41" s="37"/>
      <c r="N41" s="126">
        <f t="shared" si="36"/>
        <v>0</v>
      </c>
      <c r="O41" s="126">
        <f t="shared" si="36"/>
        <v>0</v>
      </c>
      <c r="P41" s="126">
        <f t="shared" si="36"/>
        <v>0</v>
      </c>
      <c r="Q41" s="126">
        <f t="shared" si="36"/>
        <v>0</v>
      </c>
      <c r="R41" s="126">
        <f t="shared" si="36"/>
        <v>0</v>
      </c>
      <c r="S41" s="37"/>
      <c r="T41" s="127"/>
      <c r="U41" s="128">
        <f>ROUND(ROUND(T41,2)*(1+'General Inputs'!K$20)*(1-'General Inputs'!K$22)+'General Inputs'!K$26,2)</f>
        <v>0</v>
      </c>
      <c r="V41" s="128">
        <f>ROUND(ROUND(U41,2)*(1+'General Inputs'!L$20)*(1-'General Inputs'!L$22)+'General Inputs'!L$26,2)</f>
        <v>0</v>
      </c>
      <c r="W41" s="128">
        <f>ROUND(ROUND(V41,2)*(1+'General Inputs'!M$20)*(1-'General Inputs'!M$22)+'General Inputs'!M$26,2)</f>
        <v>0</v>
      </c>
      <c r="X41" s="128">
        <f>ROUND(ROUND(W41,2)*(1+'General Inputs'!N$20)*(1-'General Inputs'!N$22)+'General Inputs'!N$26,2)</f>
        <v>0</v>
      </c>
      <c r="Y41" s="35"/>
      <c r="Z41" s="35"/>
      <c r="AA41" s="161" t="str" cm="1">
        <f t="array" ref="AA41">IF(SUMPRODUCT(--_xlfn.ISFORMULA(U41:X41))+SUMPRODUCT(--_xlfn.ISFORMULA(H41:L41))=7,"OK","CHECK")</f>
        <v>OK</v>
      </c>
      <c r="AB41" s="35"/>
      <c r="AC41" s="35"/>
      <c r="AD41" s="35"/>
    </row>
    <row r="42" spans="1:30" hidden="1" outlineLevel="1" x14ac:dyDescent="0.2">
      <c r="A42" s="35"/>
      <c r="B42" s="35"/>
      <c r="C42" s="124"/>
      <c r="D42" s="124"/>
      <c r="E42" s="124"/>
      <c r="F42" s="54" t="s">
        <v>33</v>
      </c>
      <c r="G42" s="61"/>
      <c r="H42" s="62">
        <f t="shared" ref="H42" si="73">_xlfn.IFNA(INDEX($N42:$R42,1,MATCH(forecastyear,$N$5:$R$5,0)),0)</f>
        <v>0</v>
      </c>
      <c r="I42" s="125"/>
      <c r="J42" s="62">
        <f t="shared" ref="J42" si="74">_xlfn.IFNA(INDEX($T42:$X42,1,MATCH(forecastyear,$T$5:$X$5,0)),0)</f>
        <v>0</v>
      </c>
      <c r="K42" s="125"/>
      <c r="L42" s="125" t="str">
        <f t="shared" si="5"/>
        <v/>
      </c>
      <c r="M42" s="37"/>
      <c r="N42" s="126">
        <f t="shared" si="36"/>
        <v>0</v>
      </c>
      <c r="O42" s="126">
        <f t="shared" si="36"/>
        <v>0</v>
      </c>
      <c r="P42" s="126">
        <f t="shared" si="36"/>
        <v>0</v>
      </c>
      <c r="Q42" s="126">
        <f t="shared" si="36"/>
        <v>0</v>
      </c>
      <c r="R42" s="126">
        <f t="shared" si="36"/>
        <v>0</v>
      </c>
      <c r="S42" s="37"/>
      <c r="T42" s="127"/>
      <c r="U42" s="128">
        <f>ROUND(ROUND(T42,2)*(1+'General Inputs'!K$20)*(1-'General Inputs'!K$22)+'General Inputs'!K$26,2)</f>
        <v>0</v>
      </c>
      <c r="V42" s="128">
        <f>ROUND(ROUND(U42,2)*(1+'General Inputs'!L$20)*(1-'General Inputs'!L$22)+'General Inputs'!L$26,2)</f>
        <v>0</v>
      </c>
      <c r="W42" s="128">
        <f>ROUND(ROUND(V42,2)*(1+'General Inputs'!M$20)*(1-'General Inputs'!M$22)+'General Inputs'!M$26,2)</f>
        <v>0</v>
      </c>
      <c r="X42" s="128">
        <f>ROUND(ROUND(W42,2)*(1+'General Inputs'!N$20)*(1-'General Inputs'!N$22)+'General Inputs'!N$26,2)</f>
        <v>0</v>
      </c>
      <c r="Y42" s="35"/>
      <c r="Z42" s="35"/>
      <c r="AA42" s="161" t="str" cm="1">
        <f t="array" ref="AA42">IF(SUMPRODUCT(--_xlfn.ISFORMULA(U42:X42))+SUMPRODUCT(--_xlfn.ISFORMULA(H42:L42))=7,"OK","CHECK")</f>
        <v>OK</v>
      </c>
      <c r="AB42" s="35"/>
      <c r="AC42" s="35"/>
      <c r="AD42" s="35"/>
    </row>
    <row r="43" spans="1:30" hidden="1" outlineLevel="1" x14ac:dyDescent="0.2">
      <c r="A43" s="35"/>
      <c r="B43" s="35"/>
      <c r="C43" s="124"/>
      <c r="D43" s="124"/>
      <c r="E43" s="124"/>
      <c r="F43" s="54" t="s">
        <v>33</v>
      </c>
      <c r="G43" s="61"/>
      <c r="H43" s="62">
        <f t="shared" ref="H43" si="75">_xlfn.IFNA(INDEX($N43:$R43,1,MATCH(forecastyear,$N$5:$R$5,0)),0)</f>
        <v>0</v>
      </c>
      <c r="I43" s="125"/>
      <c r="J43" s="62">
        <f t="shared" ref="J43" si="76">_xlfn.IFNA(INDEX($T43:$X43,1,MATCH(forecastyear,$T$5:$X$5,0)),0)</f>
        <v>0</v>
      </c>
      <c r="K43" s="125"/>
      <c r="L43" s="125" t="str">
        <f t="shared" si="5"/>
        <v/>
      </c>
      <c r="M43" s="37"/>
      <c r="N43" s="126">
        <f t="shared" ref="N43:R49" si="77">T43</f>
        <v>0</v>
      </c>
      <c r="O43" s="126">
        <f t="shared" si="77"/>
        <v>0</v>
      </c>
      <c r="P43" s="126">
        <f t="shared" si="77"/>
        <v>0</v>
      </c>
      <c r="Q43" s="126">
        <f t="shared" si="77"/>
        <v>0</v>
      </c>
      <c r="R43" s="126">
        <f t="shared" si="77"/>
        <v>0</v>
      </c>
      <c r="S43" s="37"/>
      <c r="T43" s="127"/>
      <c r="U43" s="128">
        <f>ROUND(ROUND(T43,2)*(1+'General Inputs'!K$20)*(1-'General Inputs'!K$22)+'General Inputs'!K$26,2)</f>
        <v>0</v>
      </c>
      <c r="V43" s="128">
        <f>ROUND(ROUND(U43,2)*(1+'General Inputs'!L$20)*(1-'General Inputs'!L$22)+'General Inputs'!L$26,2)</f>
        <v>0</v>
      </c>
      <c r="W43" s="128">
        <f>ROUND(ROUND(V43,2)*(1+'General Inputs'!M$20)*(1-'General Inputs'!M$22)+'General Inputs'!M$26,2)</f>
        <v>0</v>
      </c>
      <c r="X43" s="128">
        <f>ROUND(ROUND(W43,2)*(1+'General Inputs'!N$20)*(1-'General Inputs'!N$22)+'General Inputs'!N$26,2)</f>
        <v>0</v>
      </c>
      <c r="Y43" s="35"/>
      <c r="Z43" s="35"/>
      <c r="AA43" s="161" t="str" cm="1">
        <f t="array" ref="AA43">IF(SUMPRODUCT(--_xlfn.ISFORMULA(U43:X43))+SUMPRODUCT(--_xlfn.ISFORMULA(H43:L43))=7,"OK","CHECK")</f>
        <v>OK</v>
      </c>
      <c r="AB43" s="35"/>
      <c r="AC43" s="35"/>
      <c r="AD43" s="35"/>
    </row>
    <row r="44" spans="1:30" hidden="1" outlineLevel="1" x14ac:dyDescent="0.2">
      <c r="A44" s="35"/>
      <c r="B44" s="35"/>
      <c r="C44" s="124"/>
      <c r="D44" s="124"/>
      <c r="E44" s="124"/>
      <c r="F44" s="54" t="s">
        <v>33</v>
      </c>
      <c r="G44" s="61"/>
      <c r="H44" s="62">
        <f t="shared" ref="H44" si="78">_xlfn.IFNA(INDEX($N44:$R44,1,MATCH(forecastyear,$N$5:$R$5,0)),0)</f>
        <v>0</v>
      </c>
      <c r="I44" s="125"/>
      <c r="J44" s="62">
        <f t="shared" ref="J44" si="79">_xlfn.IFNA(INDEX($T44:$X44,1,MATCH(forecastyear,$T$5:$X$5,0)),0)</f>
        <v>0</v>
      </c>
      <c r="K44" s="125"/>
      <c r="L44" s="125" t="str">
        <f t="shared" si="5"/>
        <v/>
      </c>
      <c r="M44" s="37"/>
      <c r="N44" s="126">
        <f t="shared" si="77"/>
        <v>0</v>
      </c>
      <c r="O44" s="126">
        <f t="shared" si="77"/>
        <v>0</v>
      </c>
      <c r="P44" s="126">
        <f t="shared" si="77"/>
        <v>0</v>
      </c>
      <c r="Q44" s="126">
        <f t="shared" si="77"/>
        <v>0</v>
      </c>
      <c r="R44" s="126">
        <f t="shared" si="77"/>
        <v>0</v>
      </c>
      <c r="S44" s="37"/>
      <c r="T44" s="127"/>
      <c r="U44" s="128">
        <f>ROUND(ROUND(T44,2)*(1+'General Inputs'!K$20)*(1-'General Inputs'!K$22)+'General Inputs'!K$26,2)</f>
        <v>0</v>
      </c>
      <c r="V44" s="128">
        <f>ROUND(ROUND(U44,2)*(1+'General Inputs'!L$20)*(1-'General Inputs'!L$22)+'General Inputs'!L$26,2)</f>
        <v>0</v>
      </c>
      <c r="W44" s="128">
        <f>ROUND(ROUND(V44,2)*(1+'General Inputs'!M$20)*(1-'General Inputs'!M$22)+'General Inputs'!M$26,2)</f>
        <v>0</v>
      </c>
      <c r="X44" s="128">
        <f>ROUND(ROUND(W44,2)*(1+'General Inputs'!N$20)*(1-'General Inputs'!N$22)+'General Inputs'!N$26,2)</f>
        <v>0</v>
      </c>
      <c r="Y44" s="35"/>
      <c r="Z44" s="35"/>
      <c r="AA44" s="161" t="str" cm="1">
        <f t="array" ref="AA44">IF(SUMPRODUCT(--_xlfn.ISFORMULA(U44:X44))+SUMPRODUCT(--_xlfn.ISFORMULA(H44:L44))=7,"OK","CHECK")</f>
        <v>OK</v>
      </c>
      <c r="AB44" s="35"/>
      <c r="AC44" s="35"/>
      <c r="AD44" s="35"/>
    </row>
    <row r="45" spans="1:30" hidden="1" outlineLevel="1" x14ac:dyDescent="0.2">
      <c r="A45" s="35"/>
      <c r="B45" s="35"/>
      <c r="C45" s="124"/>
      <c r="D45" s="124"/>
      <c r="E45" s="124"/>
      <c r="F45" s="54" t="s">
        <v>33</v>
      </c>
      <c r="G45" s="61"/>
      <c r="H45" s="62">
        <f t="shared" ref="H45" si="80">_xlfn.IFNA(INDEX($N45:$R45,1,MATCH(forecastyear,$N$5:$R$5,0)),0)</f>
        <v>0</v>
      </c>
      <c r="I45" s="125"/>
      <c r="J45" s="62">
        <f t="shared" ref="J45" si="81">_xlfn.IFNA(INDEX($T45:$X45,1,MATCH(forecastyear,$T$5:$X$5,0)),0)</f>
        <v>0</v>
      </c>
      <c r="K45" s="125"/>
      <c r="L45" s="125" t="str">
        <f t="shared" si="5"/>
        <v/>
      </c>
      <c r="M45" s="37"/>
      <c r="N45" s="126">
        <f t="shared" si="77"/>
        <v>0</v>
      </c>
      <c r="O45" s="126">
        <f t="shared" si="77"/>
        <v>0</v>
      </c>
      <c r="P45" s="126">
        <f t="shared" si="77"/>
        <v>0</v>
      </c>
      <c r="Q45" s="126">
        <f t="shared" si="77"/>
        <v>0</v>
      </c>
      <c r="R45" s="126">
        <f t="shared" si="77"/>
        <v>0</v>
      </c>
      <c r="S45" s="37"/>
      <c r="T45" s="127"/>
      <c r="U45" s="128">
        <f>ROUND(ROUND(T45,2)*(1+'General Inputs'!K$20)*(1-'General Inputs'!K$22)+'General Inputs'!K$26,2)</f>
        <v>0</v>
      </c>
      <c r="V45" s="128">
        <f>ROUND(ROUND(U45,2)*(1+'General Inputs'!L$20)*(1-'General Inputs'!L$22)+'General Inputs'!L$26,2)</f>
        <v>0</v>
      </c>
      <c r="W45" s="128">
        <f>ROUND(ROUND(V45,2)*(1+'General Inputs'!M$20)*(1-'General Inputs'!M$22)+'General Inputs'!M$26,2)</f>
        <v>0</v>
      </c>
      <c r="X45" s="128">
        <f>ROUND(ROUND(W45,2)*(1+'General Inputs'!N$20)*(1-'General Inputs'!N$22)+'General Inputs'!N$26,2)</f>
        <v>0</v>
      </c>
      <c r="Y45" s="35"/>
      <c r="Z45" s="35"/>
      <c r="AA45" s="161" t="str" cm="1">
        <f t="array" ref="AA45">IF(SUMPRODUCT(--_xlfn.ISFORMULA(U45:X45))+SUMPRODUCT(--_xlfn.ISFORMULA(H45:L45))=7,"OK","CHECK")</f>
        <v>OK</v>
      </c>
      <c r="AB45" s="35"/>
      <c r="AC45" s="35"/>
      <c r="AD45" s="35"/>
    </row>
    <row r="46" spans="1:30" hidden="1" outlineLevel="1" x14ac:dyDescent="0.2">
      <c r="A46" s="35"/>
      <c r="B46" s="35"/>
      <c r="C46" s="124"/>
      <c r="D46" s="124"/>
      <c r="E46" s="124"/>
      <c r="F46" s="54" t="s">
        <v>33</v>
      </c>
      <c r="G46" s="61"/>
      <c r="H46" s="62">
        <f t="shared" ref="H46" si="82">_xlfn.IFNA(INDEX($N46:$R46,1,MATCH(forecastyear,$N$5:$R$5,0)),0)</f>
        <v>0</v>
      </c>
      <c r="I46" s="125"/>
      <c r="J46" s="62">
        <f t="shared" ref="J46" si="83">_xlfn.IFNA(INDEX($T46:$X46,1,MATCH(forecastyear,$T$5:$X$5,0)),0)</f>
        <v>0</v>
      </c>
      <c r="K46" s="125"/>
      <c r="L46" s="125" t="str">
        <f t="shared" si="5"/>
        <v/>
      </c>
      <c r="M46" s="37"/>
      <c r="N46" s="126">
        <f t="shared" si="77"/>
        <v>0</v>
      </c>
      <c r="O46" s="126">
        <f t="shared" si="77"/>
        <v>0</v>
      </c>
      <c r="P46" s="126">
        <f t="shared" si="77"/>
        <v>0</v>
      </c>
      <c r="Q46" s="126">
        <f t="shared" si="77"/>
        <v>0</v>
      </c>
      <c r="R46" s="126">
        <f t="shared" si="77"/>
        <v>0</v>
      </c>
      <c r="S46" s="37"/>
      <c r="T46" s="127"/>
      <c r="U46" s="128">
        <f>ROUND(ROUND(T46,2)*(1+'General Inputs'!K$20)*(1-'General Inputs'!K$22)+'General Inputs'!K$26,2)</f>
        <v>0</v>
      </c>
      <c r="V46" s="128">
        <f>ROUND(ROUND(U46,2)*(1+'General Inputs'!L$20)*(1-'General Inputs'!L$22)+'General Inputs'!L$26,2)</f>
        <v>0</v>
      </c>
      <c r="W46" s="128">
        <f>ROUND(ROUND(V46,2)*(1+'General Inputs'!M$20)*(1-'General Inputs'!M$22)+'General Inputs'!M$26,2)</f>
        <v>0</v>
      </c>
      <c r="X46" s="128">
        <f>ROUND(ROUND(W46,2)*(1+'General Inputs'!N$20)*(1-'General Inputs'!N$22)+'General Inputs'!N$26,2)</f>
        <v>0</v>
      </c>
      <c r="Y46" s="35"/>
      <c r="Z46" s="35"/>
      <c r="AA46" s="161" t="str" cm="1">
        <f t="array" ref="AA46">IF(SUMPRODUCT(--_xlfn.ISFORMULA(U46:X46))+SUMPRODUCT(--_xlfn.ISFORMULA(H46:L46))=7,"OK","CHECK")</f>
        <v>OK</v>
      </c>
      <c r="AB46" s="35"/>
      <c r="AC46" s="35"/>
      <c r="AD46" s="35"/>
    </row>
    <row r="47" spans="1:30" hidden="1" outlineLevel="1" x14ac:dyDescent="0.2">
      <c r="A47" s="35"/>
      <c r="B47" s="35"/>
      <c r="C47" s="124"/>
      <c r="D47" s="124"/>
      <c r="E47" s="124"/>
      <c r="F47" s="54" t="s">
        <v>33</v>
      </c>
      <c r="G47" s="61"/>
      <c r="H47" s="62">
        <f t="shared" ref="H47" si="84">_xlfn.IFNA(INDEX($N47:$R47,1,MATCH(forecastyear,$N$5:$R$5,0)),0)</f>
        <v>0</v>
      </c>
      <c r="I47" s="125"/>
      <c r="J47" s="62">
        <f t="shared" ref="J47" si="85">_xlfn.IFNA(INDEX($T47:$X47,1,MATCH(forecastyear,$T$5:$X$5,0)),0)</f>
        <v>0</v>
      </c>
      <c r="K47" s="125"/>
      <c r="L47" s="125" t="str">
        <f t="shared" si="5"/>
        <v/>
      </c>
      <c r="M47" s="37"/>
      <c r="N47" s="126">
        <f t="shared" si="77"/>
        <v>0</v>
      </c>
      <c r="O47" s="126">
        <f t="shared" si="77"/>
        <v>0</v>
      </c>
      <c r="P47" s="126">
        <f t="shared" si="77"/>
        <v>0</v>
      </c>
      <c r="Q47" s="126">
        <f t="shared" si="77"/>
        <v>0</v>
      </c>
      <c r="R47" s="126">
        <f t="shared" si="77"/>
        <v>0</v>
      </c>
      <c r="S47" s="37"/>
      <c r="T47" s="127"/>
      <c r="U47" s="128">
        <f>ROUND(ROUND(T47,2)*(1+'General Inputs'!K$20)*(1-'General Inputs'!K$22)+'General Inputs'!K$26,2)</f>
        <v>0</v>
      </c>
      <c r="V47" s="128">
        <f>ROUND(ROUND(U47,2)*(1+'General Inputs'!L$20)*(1-'General Inputs'!L$22)+'General Inputs'!L$26,2)</f>
        <v>0</v>
      </c>
      <c r="W47" s="128">
        <f>ROUND(ROUND(V47,2)*(1+'General Inputs'!M$20)*(1-'General Inputs'!M$22)+'General Inputs'!M$26,2)</f>
        <v>0</v>
      </c>
      <c r="X47" s="128">
        <f>ROUND(ROUND(W47,2)*(1+'General Inputs'!N$20)*(1-'General Inputs'!N$22)+'General Inputs'!N$26,2)</f>
        <v>0</v>
      </c>
      <c r="Y47" s="35"/>
      <c r="Z47" s="35"/>
      <c r="AA47" s="161" t="str" cm="1">
        <f t="array" ref="AA47">IF(SUMPRODUCT(--_xlfn.ISFORMULA(U47:X47))+SUMPRODUCT(--_xlfn.ISFORMULA(H47:L47))=7,"OK","CHECK")</f>
        <v>OK</v>
      </c>
      <c r="AB47" s="35"/>
      <c r="AC47" s="35"/>
      <c r="AD47" s="35"/>
    </row>
    <row r="48" spans="1:30" hidden="1" outlineLevel="1" x14ac:dyDescent="0.2">
      <c r="A48" s="35"/>
      <c r="B48" s="35"/>
      <c r="C48" s="124"/>
      <c r="D48" s="124"/>
      <c r="E48" s="124"/>
      <c r="F48" s="54" t="s">
        <v>33</v>
      </c>
      <c r="G48" s="61"/>
      <c r="H48" s="62">
        <f t="shared" ref="H48" si="86">_xlfn.IFNA(INDEX($N48:$R48,1,MATCH(forecastyear,$N$5:$R$5,0)),0)</f>
        <v>0</v>
      </c>
      <c r="I48" s="125"/>
      <c r="J48" s="62">
        <f t="shared" ref="J48" si="87">_xlfn.IFNA(INDEX($T48:$X48,1,MATCH(forecastyear,$T$5:$X$5,0)),0)</f>
        <v>0</v>
      </c>
      <c r="K48" s="125"/>
      <c r="L48" s="125" t="str">
        <f t="shared" si="5"/>
        <v/>
      </c>
      <c r="M48" s="37"/>
      <c r="N48" s="126">
        <f t="shared" si="77"/>
        <v>0</v>
      </c>
      <c r="O48" s="126">
        <f t="shared" si="77"/>
        <v>0</v>
      </c>
      <c r="P48" s="126">
        <f t="shared" si="77"/>
        <v>0</v>
      </c>
      <c r="Q48" s="126">
        <f t="shared" si="77"/>
        <v>0</v>
      </c>
      <c r="R48" s="126">
        <f t="shared" si="77"/>
        <v>0</v>
      </c>
      <c r="S48" s="37"/>
      <c r="T48" s="127"/>
      <c r="U48" s="128">
        <f>ROUND(ROUND(T48,2)*(1+'General Inputs'!K$20)*(1-'General Inputs'!K$22)+'General Inputs'!K$26,2)</f>
        <v>0</v>
      </c>
      <c r="V48" s="128">
        <f>ROUND(ROUND(U48,2)*(1+'General Inputs'!L$20)*(1-'General Inputs'!L$22)+'General Inputs'!L$26,2)</f>
        <v>0</v>
      </c>
      <c r="W48" s="128">
        <f>ROUND(ROUND(V48,2)*(1+'General Inputs'!M$20)*(1-'General Inputs'!M$22)+'General Inputs'!M$26,2)</f>
        <v>0</v>
      </c>
      <c r="X48" s="128">
        <f>ROUND(ROUND(W48,2)*(1+'General Inputs'!N$20)*(1-'General Inputs'!N$22)+'General Inputs'!N$26,2)</f>
        <v>0</v>
      </c>
      <c r="Y48" s="35"/>
      <c r="Z48" s="35"/>
      <c r="AA48" s="161" t="str" cm="1">
        <f t="array" ref="AA48">IF(SUMPRODUCT(--_xlfn.ISFORMULA(U48:X48))+SUMPRODUCT(--_xlfn.ISFORMULA(H48:L48))=7,"OK","CHECK")</f>
        <v>OK</v>
      </c>
      <c r="AB48" s="35"/>
      <c r="AC48" s="35"/>
      <c r="AD48" s="35"/>
    </row>
    <row r="49" spans="1:30" hidden="1" outlineLevel="1" x14ac:dyDescent="0.2">
      <c r="A49" s="35"/>
      <c r="B49" s="35"/>
      <c r="C49" s="124"/>
      <c r="D49" s="124"/>
      <c r="E49" s="124"/>
      <c r="F49" s="54" t="s">
        <v>33</v>
      </c>
      <c r="G49" s="61"/>
      <c r="H49" s="62">
        <f t="shared" ref="H49" si="88">_xlfn.IFNA(INDEX($N49:$R49,1,MATCH(forecastyear,$N$5:$R$5,0)),0)</f>
        <v>0</v>
      </c>
      <c r="I49" s="125"/>
      <c r="J49" s="62">
        <f t="shared" ref="J49" si="89">_xlfn.IFNA(INDEX($T49:$X49,1,MATCH(forecastyear,$T$5:$X$5,0)),0)</f>
        <v>0</v>
      </c>
      <c r="K49" s="125"/>
      <c r="L49" s="125" t="str">
        <f t="shared" si="5"/>
        <v/>
      </c>
      <c r="M49" s="37"/>
      <c r="N49" s="126">
        <f t="shared" si="77"/>
        <v>0</v>
      </c>
      <c r="O49" s="126">
        <f t="shared" si="77"/>
        <v>0</v>
      </c>
      <c r="P49" s="126">
        <f t="shared" si="77"/>
        <v>0</v>
      </c>
      <c r="Q49" s="126">
        <f t="shared" si="77"/>
        <v>0</v>
      </c>
      <c r="R49" s="126">
        <f t="shared" si="77"/>
        <v>0</v>
      </c>
      <c r="S49" s="37"/>
      <c r="T49" s="127"/>
      <c r="U49" s="128">
        <f>ROUND(ROUND(T49,2)*(1+'General Inputs'!K$20)*(1-'General Inputs'!K$22)+'General Inputs'!K$26,2)</f>
        <v>0</v>
      </c>
      <c r="V49" s="128">
        <f>ROUND(ROUND(U49,2)*(1+'General Inputs'!L$20)*(1-'General Inputs'!L$22)+'General Inputs'!L$26,2)</f>
        <v>0</v>
      </c>
      <c r="W49" s="128">
        <f>ROUND(ROUND(V49,2)*(1+'General Inputs'!M$20)*(1-'General Inputs'!M$22)+'General Inputs'!M$26,2)</f>
        <v>0</v>
      </c>
      <c r="X49" s="128">
        <f>ROUND(ROUND(W49,2)*(1+'General Inputs'!N$20)*(1-'General Inputs'!N$22)+'General Inputs'!N$26,2)</f>
        <v>0</v>
      </c>
      <c r="Y49" s="35"/>
      <c r="Z49" s="35"/>
      <c r="AA49" s="161" t="str" cm="1">
        <f t="array" ref="AA49">IF(SUMPRODUCT(--_xlfn.ISFORMULA(U49:X49))+SUMPRODUCT(--_xlfn.ISFORMULA(H49:L49))=7,"OK","CHECK")</f>
        <v>OK</v>
      </c>
      <c r="AB49" s="35"/>
      <c r="AC49" s="35"/>
      <c r="AD49" s="35"/>
    </row>
    <row r="50" spans="1:30" collapsed="1" x14ac:dyDescent="0.2">
      <c r="A50" s="35"/>
      <c r="B50" s="35"/>
      <c r="C50" s="117"/>
      <c r="D50" s="117"/>
      <c r="E50" s="117"/>
      <c r="F50" s="36"/>
      <c r="G50" s="36"/>
      <c r="H50" s="36"/>
      <c r="I50" s="130"/>
      <c r="J50" s="130"/>
      <c r="K50" s="130"/>
      <c r="L50" s="130"/>
      <c r="M50" s="130"/>
      <c r="N50" s="56"/>
      <c r="O50" s="131"/>
      <c r="P50" s="131"/>
      <c r="Q50" s="131"/>
      <c r="R50" s="131"/>
      <c r="S50" s="37"/>
      <c r="T50" s="131"/>
      <c r="U50" s="131"/>
      <c r="V50" s="131"/>
      <c r="W50" s="131"/>
      <c r="X50" s="131"/>
      <c r="Y50" s="35"/>
      <c r="Z50" s="35"/>
      <c r="AA50" s="161"/>
      <c r="AB50" s="35"/>
      <c r="AC50" s="35"/>
      <c r="AD50" s="35"/>
    </row>
    <row r="51" spans="1:30" ht="12.75" x14ac:dyDescent="0.2">
      <c r="A51" s="24"/>
      <c r="B51" s="25" t="s">
        <v>7</v>
      </c>
      <c r="C51" s="24"/>
      <c r="D51" s="24"/>
      <c r="E51" s="24"/>
      <c r="F51" s="24"/>
      <c r="G51" s="24"/>
      <c r="H51" s="33"/>
      <c r="I51" s="40"/>
      <c r="J51" s="40"/>
      <c r="K51" s="34"/>
      <c r="L51" s="33"/>
      <c r="M51" s="30"/>
      <c r="N51" s="29"/>
      <c r="O51" s="31"/>
      <c r="P51" s="31"/>
      <c r="Q51" s="31"/>
      <c r="R51" s="31"/>
      <c r="S51" s="40"/>
      <c r="T51" s="40"/>
      <c r="U51" s="34"/>
      <c r="V51" s="33"/>
      <c r="W51" s="34"/>
      <c r="X51" s="33"/>
      <c r="Y51" s="33"/>
      <c r="Z51" s="34"/>
      <c r="AA51" s="162"/>
      <c r="AB51" s="34"/>
      <c r="AC51" s="34"/>
      <c r="AD51" s="34"/>
    </row>
    <row r="52" spans="1:30" hidden="1" x14ac:dyDescent="0.2">
      <c r="M52" s="36"/>
      <c r="N52" s="35"/>
      <c r="O52" s="35"/>
      <c r="P52" s="35"/>
      <c r="Q52" s="35"/>
      <c r="R52" s="35"/>
    </row>
    <row r="53" spans="1:30" hidden="1" x14ac:dyDescent="0.2">
      <c r="M53" s="36"/>
      <c r="N53" s="35"/>
      <c r="O53" s="35"/>
      <c r="P53" s="35"/>
      <c r="Q53" s="35"/>
      <c r="R53" s="35"/>
    </row>
    <row r="54" spans="1:30" hidden="1" x14ac:dyDescent="0.2">
      <c r="M54" s="127"/>
      <c r="N54" s="132"/>
      <c r="O54" s="132"/>
      <c r="P54" s="132"/>
      <c r="Q54" s="132"/>
      <c r="R54" s="132"/>
    </row>
    <row r="55" spans="1:30" hidden="1" x14ac:dyDescent="0.2">
      <c r="M55" s="127"/>
      <c r="N55" s="132"/>
      <c r="O55" s="132"/>
      <c r="P55" s="132"/>
      <c r="Q55" s="132"/>
      <c r="R55" s="132"/>
    </row>
    <row r="56" spans="1:30" hidden="1" x14ac:dyDescent="0.2">
      <c r="M56" s="127"/>
      <c r="N56" s="132"/>
      <c r="O56" s="132"/>
      <c r="P56" s="132"/>
      <c r="Q56" s="132"/>
      <c r="R56" s="132"/>
    </row>
    <row r="57" spans="1:30" hidden="1" x14ac:dyDescent="0.2">
      <c r="M57" s="127"/>
      <c r="N57" s="132"/>
      <c r="O57" s="132"/>
      <c r="P57" s="132"/>
      <c r="Q57" s="132"/>
      <c r="R57" s="132"/>
    </row>
    <row r="58" spans="1:30" hidden="1" x14ac:dyDescent="0.2">
      <c r="M58" s="127"/>
      <c r="N58" s="132"/>
      <c r="O58" s="132"/>
      <c r="P58" s="132"/>
      <c r="Q58" s="132"/>
      <c r="R58" s="132"/>
    </row>
    <row r="59" spans="1:30" hidden="1" x14ac:dyDescent="0.2">
      <c r="M59" s="127"/>
      <c r="N59" s="132"/>
      <c r="O59" s="132"/>
      <c r="P59" s="132"/>
      <c r="Q59" s="132"/>
      <c r="R59" s="132"/>
    </row>
    <row r="60" spans="1:30" hidden="1" x14ac:dyDescent="0.2">
      <c r="M60" s="127"/>
      <c r="N60" s="132"/>
      <c r="O60" s="132"/>
      <c r="P60" s="132"/>
      <c r="Q60" s="132"/>
      <c r="R60" s="132"/>
    </row>
    <row r="61" spans="1:30" hidden="1" x14ac:dyDescent="0.2">
      <c r="M61" s="131"/>
      <c r="N61" s="56"/>
      <c r="O61" s="131"/>
      <c r="P61" s="131"/>
      <c r="Q61" s="131"/>
      <c r="R61" s="131"/>
    </row>
    <row r="62" spans="1:30" hidden="1" x14ac:dyDescent="0.2">
      <c r="M62" s="36"/>
      <c r="N62" s="35"/>
      <c r="O62" s="35"/>
      <c r="P62" s="35"/>
      <c r="Q62" s="35"/>
      <c r="R62" s="35"/>
    </row>
    <row r="63" spans="1:30" hidden="1" x14ac:dyDescent="0.2">
      <c r="M63" s="133"/>
      <c r="N63" s="133"/>
      <c r="O63" s="133"/>
      <c r="P63" s="133"/>
      <c r="Q63" s="133"/>
      <c r="R63" s="133"/>
    </row>
    <row r="64" spans="1:30" hidden="1" x14ac:dyDescent="0.2">
      <c r="M64" s="133"/>
      <c r="N64" s="133"/>
      <c r="O64" s="133"/>
      <c r="P64" s="133"/>
      <c r="Q64" s="133"/>
      <c r="R64" s="133"/>
    </row>
    <row r="65" spans="13:18" hidden="1" x14ac:dyDescent="0.2">
      <c r="M65" s="133"/>
      <c r="N65" s="133"/>
      <c r="O65" s="133"/>
      <c r="P65" s="133"/>
      <c r="Q65" s="133"/>
      <c r="R65" s="133"/>
    </row>
    <row r="66" spans="13:18" hidden="1" x14ac:dyDescent="0.2">
      <c r="M66" s="133"/>
      <c r="N66" s="133"/>
      <c r="O66" s="133"/>
      <c r="P66" s="133"/>
      <c r="Q66" s="133"/>
      <c r="R66" s="133"/>
    </row>
    <row r="67" spans="13:18" hidden="1" x14ac:dyDescent="0.2">
      <c r="M67" s="133"/>
      <c r="N67" s="133"/>
      <c r="O67" s="133"/>
      <c r="P67" s="133"/>
      <c r="Q67" s="133"/>
      <c r="R67" s="133"/>
    </row>
    <row r="68" spans="13:18" hidden="1" x14ac:dyDescent="0.2">
      <c r="M68" s="133"/>
      <c r="N68" s="133"/>
      <c r="O68" s="133"/>
      <c r="P68" s="133"/>
      <c r="Q68" s="133"/>
      <c r="R68" s="133"/>
    </row>
    <row r="69" spans="13:18" hidden="1" x14ac:dyDescent="0.2">
      <c r="M69" s="133"/>
      <c r="N69" s="133"/>
      <c r="O69" s="133"/>
      <c r="P69" s="133"/>
      <c r="Q69" s="133"/>
      <c r="R69" s="133"/>
    </row>
    <row r="70" spans="13:18" hidden="1" x14ac:dyDescent="0.2">
      <c r="M70" s="130"/>
      <c r="N70" s="36"/>
      <c r="O70" s="130"/>
      <c r="P70" s="130"/>
      <c r="Q70" s="130"/>
      <c r="R70" s="130"/>
    </row>
    <row r="71" spans="13:18" hidden="1" x14ac:dyDescent="0.2">
      <c r="M71" s="36"/>
      <c r="N71" s="35"/>
      <c r="O71" s="35"/>
      <c r="P71" s="35"/>
      <c r="Q71" s="35"/>
      <c r="R71" s="35"/>
    </row>
    <row r="72" spans="13:18" ht="12.75" hidden="1" x14ac:dyDescent="0.2">
      <c r="M72" s="40"/>
      <c r="N72" s="33"/>
      <c r="O72" s="34"/>
      <c r="P72" s="33"/>
      <c r="Q72" s="34"/>
      <c r="R72" s="33"/>
    </row>
  </sheetData>
  <mergeCells count="2">
    <mergeCell ref="N4:R4"/>
    <mergeCell ref="T4:X4"/>
  </mergeCells>
  <conditionalFormatting sqref="L1:L1048576">
    <cfRule type="cellIs" dxfId="11" priority="3" operator="equal">
      <formula>"NON-COMPLIANT"</formula>
    </cfRule>
    <cfRule type="cellIs" dxfId="10" priority="4" operator="equal">
      <formula>"COMPLIANT"</formula>
    </cfRule>
  </conditionalFormatting>
  <conditionalFormatting sqref="AA3:AA51">
    <cfRule type="cellIs" dxfId="9" priority="1" operator="equal">
      <formula>"CHECK"</formula>
    </cfRule>
    <cfRule type="cellIs" dxfId="8" priority="2" operator="equal">
      <formula>"OK"</formula>
    </cfRule>
  </conditionalFormatting>
  <dataValidations disablePrompts="1" count="2">
    <dataValidation type="list" allowBlank="1" showInputMessage="1" showErrorMessage="1" sqref="N50 N70 N61" xr:uid="{38E674CF-4ED4-4528-BB8F-D346A627B260}">
      <formula1>#REF!</formula1>
    </dataValidation>
    <dataValidation type="list" allowBlank="1" showInputMessage="1" showErrorMessage="1" sqref="F50:H50" xr:uid="{EA3CD82E-9631-4B6F-87CA-70108E7B55FB}">
      <formula1>#REF!</formula1>
    </dataValidation>
  </dataValidations>
  <hyperlinks>
    <hyperlink ref="N1" location="'Pricing model - ACS'!A1" display="Back to Index" xr:uid="{2E64B9EC-F635-4091-9218-B93F68EB4C72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topLeftCell="A20" zoomScaleNormal="100" workbookViewId="0">
      <selection activeCell="T34" sqref="T34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6.85546875" style="5" bestFit="1" customWidth="1"/>
    <col min="20" max="24" width="9.28515625" style="5" customWidth="1"/>
    <col min="25" max="25" width="5.85546875" style="5" bestFit="1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256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2" t="s">
        <v>202</v>
      </c>
      <c r="O4" s="182"/>
      <c r="P4" s="182"/>
      <c r="Q4" s="182"/>
      <c r="R4" s="182"/>
      <c r="S4" s="22"/>
      <c r="T4" s="182" t="s">
        <v>203</v>
      </c>
      <c r="U4" s="182"/>
      <c r="V4" s="182"/>
      <c r="W4" s="182"/>
      <c r="X4" s="182"/>
      <c r="Y4" s="23"/>
      <c r="Z4" s="182" t="s">
        <v>204</v>
      </c>
      <c r="AA4" s="182"/>
      <c r="AB4" s="182"/>
      <c r="AC4" s="182"/>
      <c r="AD4" s="21"/>
      <c r="AE4" s="21"/>
      <c r="AG4" s="21"/>
      <c r="AH4" s="21"/>
      <c r="AI4" s="21"/>
    </row>
    <row r="5" spans="1:35" ht="12.75" x14ac:dyDescent="0.2">
      <c r="A5" s="24"/>
      <c r="B5" s="25" t="s">
        <v>126</v>
      </c>
      <c r="C5" s="24"/>
      <c r="D5" s="26" t="s">
        <v>183</v>
      </c>
      <c r="E5" s="26" t="str">
        <f>'Ancillary Network Services'!E5</f>
        <v>Unit</v>
      </c>
      <c r="F5" s="26" t="s">
        <v>185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72" t="s">
        <v>294</v>
      </c>
      <c r="D7" s="124"/>
      <c r="E7" s="54"/>
      <c r="F7" s="54"/>
      <c r="G7" s="61"/>
      <c r="H7" s="62">
        <f>_xlfn.IFNA(INDEX($N7:$R7,1,MATCH(forecastyear,$N$5:$R$5,0)),0)</f>
        <v>0</v>
      </c>
      <c r="I7" s="125"/>
      <c r="J7" s="62">
        <f>_xlfn.IFNA(INDEX($T7:$X7,1,MATCH(forecastyear,$T$5:$X$5,0)),0)</f>
        <v>0</v>
      </c>
      <c r="K7" s="125"/>
      <c r="L7" s="125" t="str">
        <f t="shared" ref="L7:L48" si="0">IF(C7="","",IF(H7&gt;J7,"NON-COMPLIANT","COMPLIANT"))</f>
        <v>COMPLIANT</v>
      </c>
      <c r="M7" s="37"/>
      <c r="N7" s="126">
        <f t="shared" ref="N7:N48" si="1">T7</f>
        <v>0</v>
      </c>
      <c r="O7" s="126">
        <f>U7</f>
        <v>0</v>
      </c>
      <c r="P7" s="126">
        <f>V7</f>
        <v>0</v>
      </c>
      <c r="Q7" s="126">
        <f>W7</f>
        <v>0</v>
      </c>
      <c r="R7" s="126">
        <f>X7</f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355</v>
      </c>
      <c r="D8" s="124"/>
      <c r="E8" s="54" t="s">
        <v>33</v>
      </c>
      <c r="F8" s="54"/>
      <c r="G8" s="61"/>
      <c r="H8" s="62">
        <f t="shared" ref="H8:H48" si="2">_xlfn.IFNA(INDEX($N8:$R8,1,MATCH(forecastyear,$N$5:$R$5,0)),0)</f>
        <v>14.56</v>
      </c>
      <c r="I8" s="125"/>
      <c r="J8" s="62">
        <f t="shared" ref="J8:J48" si="3">_xlfn.IFNA(INDEX($T8:$X8,1,MATCH(forecastyear,$T$5:$X$5,0)),0)</f>
        <v>14.56</v>
      </c>
      <c r="K8" s="125"/>
      <c r="L8" s="125" t="str">
        <f t="shared" si="0"/>
        <v>COMPLIANT</v>
      </c>
      <c r="M8" s="37"/>
      <c r="N8" s="126">
        <f t="shared" si="1"/>
        <v>14.56</v>
      </c>
      <c r="O8" s="126">
        <f t="shared" ref="O8:O48" si="4">U8</f>
        <v>14.95</v>
      </c>
      <c r="P8" s="126">
        <f t="shared" ref="P8:P48" si="5">V8</f>
        <v>15.35</v>
      </c>
      <c r="Q8" s="126">
        <f t="shared" ref="Q8:Q48" si="6">W8</f>
        <v>15.76</v>
      </c>
      <c r="R8" s="126">
        <f t="shared" ref="R8:R48" si="7">X8</f>
        <v>16.18</v>
      </c>
      <c r="S8" s="176"/>
      <c r="T8" s="127">
        <v>14.56</v>
      </c>
      <c r="U8" s="128">
        <f>ROUND(ROUND(T8,2)*(1+'General Inputs'!K$20)*(1-Z8)+'General Inputs'!K$28,2)</f>
        <v>14.95</v>
      </c>
      <c r="V8" s="128">
        <f>ROUND(ROUND(U8,2)*(1+'General Inputs'!L$20)*(1-AA8)+'General Inputs'!L$28,2)</f>
        <v>15.35</v>
      </c>
      <c r="W8" s="128">
        <f>ROUND(ROUND(V8,2)*(1+'General Inputs'!M$20)*(1-AB8)+'General Inputs'!M$28,2)</f>
        <v>15.76</v>
      </c>
      <c r="X8" s="128">
        <f>ROUND(ROUND(W8,2)*(1+'General Inputs'!N$20)*(1-AC8)+'General Inputs'!N$28,2)</f>
        <v>16.18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356</v>
      </c>
      <c r="D9" s="124"/>
      <c r="E9" s="54" t="s">
        <v>33</v>
      </c>
      <c r="F9" s="54"/>
      <c r="G9" s="61"/>
      <c r="H9" s="62">
        <f t="shared" si="2"/>
        <v>14.55</v>
      </c>
      <c r="I9" s="125"/>
      <c r="J9" s="62">
        <f t="shared" si="3"/>
        <v>14.55</v>
      </c>
      <c r="K9" s="125"/>
      <c r="L9" s="125" t="str">
        <f t="shared" si="0"/>
        <v>COMPLIANT</v>
      </c>
      <c r="M9" s="37"/>
      <c r="N9" s="126">
        <f t="shared" si="1"/>
        <v>14.55</v>
      </c>
      <c r="O9" s="126">
        <f t="shared" si="4"/>
        <v>14.94</v>
      </c>
      <c r="P9" s="126">
        <f t="shared" si="5"/>
        <v>15.34</v>
      </c>
      <c r="Q9" s="126">
        <f t="shared" si="6"/>
        <v>15.75</v>
      </c>
      <c r="R9" s="126">
        <f t="shared" si="7"/>
        <v>16.170000000000002</v>
      </c>
      <c r="S9" s="176"/>
      <c r="T9" s="127">
        <v>14.55</v>
      </c>
      <c r="U9" s="128">
        <f>ROUND(ROUND(T9,2)*(1+'General Inputs'!K$20)*(1-Z9)+'General Inputs'!K$28,2)</f>
        <v>14.94</v>
      </c>
      <c r="V9" s="128">
        <f>ROUND(ROUND(U9,2)*(1+'General Inputs'!L$20)*(1-AA9)+'General Inputs'!L$28,2)</f>
        <v>15.34</v>
      </c>
      <c r="W9" s="128">
        <f>ROUND(ROUND(V9,2)*(1+'General Inputs'!M$20)*(1-AB9)+'General Inputs'!M$28,2)</f>
        <v>15.75</v>
      </c>
      <c r="X9" s="128">
        <f>ROUND(ROUND(W9,2)*(1+'General Inputs'!N$20)*(1-AC9)+'General Inputs'!N$28,2)</f>
        <v>16.170000000000002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357</v>
      </c>
      <c r="D10" s="124"/>
      <c r="E10" s="54" t="s">
        <v>33</v>
      </c>
      <c r="F10" s="54"/>
      <c r="G10" s="61"/>
      <c r="H10" s="62">
        <f t="shared" si="2"/>
        <v>17.03</v>
      </c>
      <c r="I10" s="125"/>
      <c r="J10" s="62">
        <f t="shared" si="3"/>
        <v>17.03</v>
      </c>
      <c r="K10" s="125"/>
      <c r="L10" s="125" t="str">
        <f t="shared" si="0"/>
        <v>COMPLIANT</v>
      </c>
      <c r="M10" s="37"/>
      <c r="N10" s="126">
        <f t="shared" si="1"/>
        <v>17.03</v>
      </c>
      <c r="O10" s="126">
        <f t="shared" si="4"/>
        <v>17.48</v>
      </c>
      <c r="P10" s="126">
        <f t="shared" si="5"/>
        <v>17.940000000000001</v>
      </c>
      <c r="Q10" s="126">
        <f t="shared" si="6"/>
        <v>18.420000000000002</v>
      </c>
      <c r="R10" s="126">
        <f t="shared" si="7"/>
        <v>18.91</v>
      </c>
      <c r="S10" s="176"/>
      <c r="T10" s="127">
        <v>17.03</v>
      </c>
      <c r="U10" s="128">
        <f>ROUND(ROUND(T10,2)*(1+'General Inputs'!K$20)*(1-Z10)+'General Inputs'!K$28,2)</f>
        <v>17.48</v>
      </c>
      <c r="V10" s="128">
        <f>ROUND(ROUND(U10,2)*(1+'General Inputs'!L$20)*(1-AA10)+'General Inputs'!L$28,2)</f>
        <v>17.940000000000001</v>
      </c>
      <c r="W10" s="128">
        <f>ROUND(ROUND(V10,2)*(1+'General Inputs'!M$20)*(1-AB10)+'General Inputs'!M$28,2)</f>
        <v>18.420000000000002</v>
      </c>
      <c r="X10" s="128">
        <f>ROUND(ROUND(W10,2)*(1+'General Inputs'!N$20)*(1-AC10)+'General Inputs'!N$28,2)</f>
        <v>18.91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358</v>
      </c>
      <c r="D11" s="124"/>
      <c r="E11" s="54" t="s">
        <v>33</v>
      </c>
      <c r="F11" s="54"/>
      <c r="G11" s="61"/>
      <c r="H11" s="62">
        <f t="shared" si="2"/>
        <v>17.309999999999999</v>
      </c>
      <c r="I11" s="125"/>
      <c r="J11" s="62">
        <f t="shared" si="3"/>
        <v>17.309999999999999</v>
      </c>
      <c r="K11" s="125"/>
      <c r="L11" s="125" t="str">
        <f t="shared" si="0"/>
        <v>COMPLIANT</v>
      </c>
      <c r="M11" s="37"/>
      <c r="N11" s="126">
        <f t="shared" si="1"/>
        <v>17.309999999999999</v>
      </c>
      <c r="O11" s="126">
        <f t="shared" si="4"/>
        <v>17.77</v>
      </c>
      <c r="P11" s="126">
        <f t="shared" si="5"/>
        <v>18.239999999999998</v>
      </c>
      <c r="Q11" s="126">
        <f t="shared" si="6"/>
        <v>18.73</v>
      </c>
      <c r="R11" s="126">
        <f t="shared" si="7"/>
        <v>19.23</v>
      </c>
      <c r="S11" s="176"/>
      <c r="T11" s="127">
        <v>17.309999999999999</v>
      </c>
      <c r="U11" s="128">
        <f>ROUND(ROUND(T11,2)*(1+'General Inputs'!K$20)*(1-Z11)+'General Inputs'!K$28,2)</f>
        <v>17.77</v>
      </c>
      <c r="V11" s="128">
        <f>ROUND(ROUND(U11,2)*(1+'General Inputs'!L$20)*(1-AA11)+'General Inputs'!L$28,2)</f>
        <v>18.239999999999998</v>
      </c>
      <c r="W11" s="128">
        <f>ROUND(ROUND(V11,2)*(1+'General Inputs'!M$20)*(1-AB11)+'General Inputs'!M$28,2)</f>
        <v>18.73</v>
      </c>
      <c r="X11" s="128">
        <f>ROUND(ROUND(W11,2)*(1+'General Inputs'!N$20)*(1-AC11)+'General Inputs'!N$28,2)</f>
        <v>19.23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359</v>
      </c>
      <c r="D12" s="124"/>
      <c r="E12" s="54" t="s">
        <v>33</v>
      </c>
      <c r="F12" s="54"/>
      <c r="G12" s="61"/>
      <c r="H12" s="62">
        <f t="shared" si="2"/>
        <v>18.149999999999999</v>
      </c>
      <c r="I12" s="125"/>
      <c r="J12" s="62">
        <f t="shared" si="3"/>
        <v>18.149999999999999</v>
      </c>
      <c r="K12" s="125"/>
      <c r="L12" s="125" t="str">
        <f t="shared" si="0"/>
        <v>COMPLIANT</v>
      </c>
      <c r="M12" s="37"/>
      <c r="N12" s="126">
        <f t="shared" si="1"/>
        <v>18.149999999999999</v>
      </c>
      <c r="O12" s="126">
        <f t="shared" si="4"/>
        <v>18.63</v>
      </c>
      <c r="P12" s="126">
        <f t="shared" si="5"/>
        <v>19.13</v>
      </c>
      <c r="Q12" s="126">
        <f t="shared" si="6"/>
        <v>19.64</v>
      </c>
      <c r="R12" s="126">
        <f t="shared" si="7"/>
        <v>20.16</v>
      </c>
      <c r="S12" s="176"/>
      <c r="T12" s="127">
        <v>18.149999999999999</v>
      </c>
      <c r="U12" s="128">
        <f>ROUND(ROUND(T12,2)*(1+'General Inputs'!K$20)*(1-Z12)+'General Inputs'!K$28,2)</f>
        <v>18.63</v>
      </c>
      <c r="V12" s="128">
        <f>ROUND(ROUND(U12,2)*(1+'General Inputs'!L$20)*(1-AA12)+'General Inputs'!L$28,2)</f>
        <v>19.13</v>
      </c>
      <c r="W12" s="128">
        <f>ROUND(ROUND(V12,2)*(1+'General Inputs'!M$20)*(1-AB12)+'General Inputs'!M$28,2)</f>
        <v>19.64</v>
      </c>
      <c r="X12" s="128">
        <f>ROUND(ROUND(W12,2)*(1+'General Inputs'!N$20)*(1-AC12)+'General Inputs'!N$28,2)</f>
        <v>20.16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360</v>
      </c>
      <c r="D13" s="124"/>
      <c r="E13" s="54" t="s">
        <v>33</v>
      </c>
      <c r="F13" s="54"/>
      <c r="G13" s="61"/>
      <c r="H13" s="62">
        <f t="shared" si="2"/>
        <v>15.48</v>
      </c>
      <c r="I13" s="125"/>
      <c r="J13" s="62">
        <f t="shared" si="3"/>
        <v>15.48</v>
      </c>
      <c r="K13" s="125"/>
      <c r="L13" s="125" t="str">
        <f t="shared" si="0"/>
        <v>COMPLIANT</v>
      </c>
      <c r="M13" s="37"/>
      <c r="N13" s="126">
        <f t="shared" si="1"/>
        <v>15.48</v>
      </c>
      <c r="O13" s="126">
        <f t="shared" si="4"/>
        <v>15.89</v>
      </c>
      <c r="P13" s="126">
        <f t="shared" si="5"/>
        <v>16.309999999999999</v>
      </c>
      <c r="Q13" s="126">
        <f t="shared" si="6"/>
        <v>16.739999999999998</v>
      </c>
      <c r="R13" s="126">
        <f t="shared" si="7"/>
        <v>17.190000000000001</v>
      </c>
      <c r="S13" s="176"/>
      <c r="T13" s="127">
        <v>15.48</v>
      </c>
      <c r="U13" s="128">
        <f>ROUND(ROUND(T13,2)*(1+'General Inputs'!K$20)*(1-Z13)+'General Inputs'!K$28,2)</f>
        <v>15.89</v>
      </c>
      <c r="V13" s="128">
        <f>ROUND(ROUND(U13,2)*(1+'General Inputs'!L$20)*(1-AA13)+'General Inputs'!L$28,2)</f>
        <v>16.309999999999999</v>
      </c>
      <c r="W13" s="128">
        <f>ROUND(ROUND(V13,2)*(1+'General Inputs'!M$20)*(1-AB13)+'General Inputs'!M$28,2)</f>
        <v>16.739999999999998</v>
      </c>
      <c r="X13" s="128">
        <f>ROUND(ROUND(W13,2)*(1+'General Inputs'!N$20)*(1-AC13)+'General Inputs'!N$28,2)</f>
        <v>17.190000000000001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361</v>
      </c>
      <c r="D14" s="124"/>
      <c r="E14" s="54" t="s">
        <v>33</v>
      </c>
      <c r="F14" s="54"/>
      <c r="G14" s="61"/>
      <c r="H14" s="62">
        <f t="shared" si="2"/>
        <v>18.510000000000002</v>
      </c>
      <c r="I14" s="125"/>
      <c r="J14" s="62">
        <f t="shared" si="3"/>
        <v>18.510000000000002</v>
      </c>
      <c r="K14" s="125"/>
      <c r="L14" s="125" t="str">
        <f t="shared" si="0"/>
        <v>COMPLIANT</v>
      </c>
      <c r="M14" s="37"/>
      <c r="N14" s="126">
        <f t="shared" si="1"/>
        <v>18.510000000000002</v>
      </c>
      <c r="O14" s="126">
        <f t="shared" si="4"/>
        <v>19</v>
      </c>
      <c r="P14" s="126">
        <f t="shared" si="5"/>
        <v>19.510000000000002</v>
      </c>
      <c r="Q14" s="126">
        <f t="shared" si="6"/>
        <v>20.03</v>
      </c>
      <c r="R14" s="126">
        <f t="shared" si="7"/>
        <v>20.56</v>
      </c>
      <c r="S14" s="176"/>
      <c r="T14" s="127">
        <v>18.510000000000002</v>
      </c>
      <c r="U14" s="128">
        <f>ROUND(ROUND(T14,2)*(1+'General Inputs'!K$20)*(1-Z14)+'General Inputs'!K$28,2)</f>
        <v>19</v>
      </c>
      <c r="V14" s="128">
        <f>ROUND(ROUND(U14,2)*(1+'General Inputs'!L$20)*(1-AA14)+'General Inputs'!L$28,2)</f>
        <v>19.510000000000002</v>
      </c>
      <c r="W14" s="128">
        <f>ROUND(ROUND(V14,2)*(1+'General Inputs'!M$20)*(1-AB14)+'General Inputs'!M$28,2)</f>
        <v>20.03</v>
      </c>
      <c r="X14" s="128">
        <f>ROUND(ROUND(W14,2)*(1+'General Inputs'!N$20)*(1-AC14)+'General Inputs'!N$28,2)</f>
        <v>20.56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362</v>
      </c>
      <c r="D15" s="124"/>
      <c r="E15" s="54" t="s">
        <v>33</v>
      </c>
      <c r="F15" s="54"/>
      <c r="G15" s="61"/>
      <c r="H15" s="62">
        <f t="shared" si="2"/>
        <v>17.82</v>
      </c>
      <c r="I15" s="125"/>
      <c r="J15" s="62">
        <f t="shared" si="3"/>
        <v>17.82</v>
      </c>
      <c r="K15" s="125"/>
      <c r="L15" s="125" t="str">
        <f t="shared" si="0"/>
        <v>COMPLIANT</v>
      </c>
      <c r="M15" s="37"/>
      <c r="N15" s="126">
        <f t="shared" si="1"/>
        <v>17.82</v>
      </c>
      <c r="O15" s="126">
        <f t="shared" si="4"/>
        <v>18.29</v>
      </c>
      <c r="P15" s="126">
        <f t="shared" si="5"/>
        <v>18.78</v>
      </c>
      <c r="Q15" s="126">
        <f t="shared" si="6"/>
        <v>19.28</v>
      </c>
      <c r="R15" s="126">
        <f t="shared" si="7"/>
        <v>19.79</v>
      </c>
      <c r="S15" s="176"/>
      <c r="T15" s="127">
        <v>17.82</v>
      </c>
      <c r="U15" s="128">
        <f>ROUND(ROUND(T15,2)*(1+'General Inputs'!K$20)*(1-Z15)+'General Inputs'!K$28,2)</f>
        <v>18.29</v>
      </c>
      <c r="V15" s="128">
        <f>ROUND(ROUND(U15,2)*(1+'General Inputs'!L$20)*(1-AA15)+'General Inputs'!L$28,2)</f>
        <v>18.78</v>
      </c>
      <c r="W15" s="128">
        <f>ROUND(ROUND(V15,2)*(1+'General Inputs'!M$20)*(1-AB15)+'General Inputs'!M$28,2)</f>
        <v>19.28</v>
      </c>
      <c r="X15" s="128">
        <f>ROUND(ROUND(W15,2)*(1+'General Inputs'!N$20)*(1-AC15)+'General Inputs'!N$28,2)</f>
        <v>19.79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363</v>
      </c>
      <c r="D16" s="124"/>
      <c r="E16" s="54" t="s">
        <v>33</v>
      </c>
      <c r="F16" s="54"/>
      <c r="G16" s="61"/>
      <c r="H16" s="62">
        <f t="shared" si="2"/>
        <v>18.510000000000002</v>
      </c>
      <c r="I16" s="125"/>
      <c r="J16" s="62">
        <f t="shared" si="3"/>
        <v>18.510000000000002</v>
      </c>
      <c r="K16" s="125"/>
      <c r="L16" s="125" t="str">
        <f t="shared" si="0"/>
        <v>COMPLIANT</v>
      </c>
      <c r="M16" s="37"/>
      <c r="N16" s="126">
        <f t="shared" si="1"/>
        <v>18.510000000000002</v>
      </c>
      <c r="O16" s="126">
        <f t="shared" si="4"/>
        <v>19</v>
      </c>
      <c r="P16" s="126">
        <f t="shared" si="5"/>
        <v>19.510000000000002</v>
      </c>
      <c r="Q16" s="126">
        <f t="shared" si="6"/>
        <v>20.03</v>
      </c>
      <c r="R16" s="126">
        <f t="shared" si="7"/>
        <v>20.56</v>
      </c>
      <c r="S16" s="176"/>
      <c r="T16" s="127">
        <v>18.510000000000002</v>
      </c>
      <c r="U16" s="128">
        <f>ROUND(ROUND(T16,2)*(1+'General Inputs'!K$20)*(1-Z16)+'General Inputs'!K$28,2)</f>
        <v>19</v>
      </c>
      <c r="V16" s="128">
        <f>ROUND(ROUND(U16,2)*(1+'General Inputs'!L$20)*(1-AA16)+'General Inputs'!L$28,2)</f>
        <v>19.510000000000002</v>
      </c>
      <c r="W16" s="128">
        <f>ROUND(ROUND(V16,2)*(1+'General Inputs'!M$20)*(1-AB16)+'General Inputs'!M$28,2)</f>
        <v>20.03</v>
      </c>
      <c r="X16" s="128">
        <f>ROUND(ROUND(W16,2)*(1+'General Inputs'!N$20)*(1-AC16)+'General Inputs'!N$28,2)</f>
        <v>20.56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364</v>
      </c>
      <c r="D17" s="124"/>
      <c r="E17" s="54" t="s">
        <v>33</v>
      </c>
      <c r="F17" s="54"/>
      <c r="G17" s="61"/>
      <c r="H17" s="62">
        <f t="shared" si="2"/>
        <v>18.77</v>
      </c>
      <c r="I17" s="125"/>
      <c r="J17" s="62">
        <f t="shared" si="3"/>
        <v>18.77</v>
      </c>
      <c r="K17" s="125"/>
      <c r="L17" s="125" t="str">
        <f t="shared" si="0"/>
        <v>COMPLIANT</v>
      </c>
      <c r="M17" s="37"/>
      <c r="N17" s="126">
        <f t="shared" si="1"/>
        <v>18.77</v>
      </c>
      <c r="O17" s="126">
        <f t="shared" si="4"/>
        <v>19.27</v>
      </c>
      <c r="P17" s="126">
        <f t="shared" si="5"/>
        <v>19.78</v>
      </c>
      <c r="Q17" s="126">
        <f t="shared" si="6"/>
        <v>20.309999999999999</v>
      </c>
      <c r="R17" s="126">
        <f t="shared" si="7"/>
        <v>20.85</v>
      </c>
      <c r="S17" s="176"/>
      <c r="T17" s="127">
        <v>18.77</v>
      </c>
      <c r="U17" s="128">
        <f>ROUND(ROUND(T17,2)*(1+'General Inputs'!K$20)*(1-Z17)+'General Inputs'!K$28,2)</f>
        <v>19.27</v>
      </c>
      <c r="V17" s="128">
        <f>ROUND(ROUND(U17,2)*(1+'General Inputs'!L$20)*(1-AA17)+'General Inputs'!L$28,2)</f>
        <v>19.78</v>
      </c>
      <c r="W17" s="128">
        <f>ROUND(ROUND(V17,2)*(1+'General Inputs'!M$20)*(1-AB17)+'General Inputs'!M$28,2)</f>
        <v>20.309999999999999</v>
      </c>
      <c r="X17" s="128">
        <f>ROUND(ROUND(W17,2)*(1+'General Inputs'!N$20)*(1-AC17)+'General Inputs'!N$28,2)</f>
        <v>20.85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365</v>
      </c>
      <c r="D18" s="124"/>
      <c r="E18" s="54" t="s">
        <v>33</v>
      </c>
      <c r="F18" s="54"/>
      <c r="G18" s="61"/>
      <c r="H18" s="62">
        <f t="shared" si="2"/>
        <v>18.989999999999998</v>
      </c>
      <c r="I18" s="125"/>
      <c r="J18" s="62">
        <f t="shared" si="3"/>
        <v>18.989999999999998</v>
      </c>
      <c r="K18" s="125"/>
      <c r="L18" s="125" t="str">
        <f t="shared" si="0"/>
        <v>COMPLIANT</v>
      </c>
      <c r="M18" s="37"/>
      <c r="N18" s="126">
        <f t="shared" si="1"/>
        <v>18.989999999999998</v>
      </c>
      <c r="O18" s="126">
        <f t="shared" si="4"/>
        <v>19.5</v>
      </c>
      <c r="P18" s="126">
        <f t="shared" si="5"/>
        <v>20.02</v>
      </c>
      <c r="Q18" s="126">
        <f t="shared" si="6"/>
        <v>20.55</v>
      </c>
      <c r="R18" s="126">
        <f t="shared" si="7"/>
        <v>21.1</v>
      </c>
      <c r="S18" s="176"/>
      <c r="T18" s="127">
        <v>18.989999999999998</v>
      </c>
      <c r="U18" s="128">
        <f>ROUND(ROUND(T18,2)*(1+'General Inputs'!K$20)*(1-Z18)+'General Inputs'!K$28,2)</f>
        <v>19.5</v>
      </c>
      <c r="V18" s="128">
        <f>ROUND(ROUND(U18,2)*(1+'General Inputs'!L$20)*(1-AA18)+'General Inputs'!L$28,2)</f>
        <v>20.02</v>
      </c>
      <c r="W18" s="128">
        <f>ROUND(ROUND(V18,2)*(1+'General Inputs'!M$20)*(1-AB18)+'General Inputs'!M$28,2)</f>
        <v>20.55</v>
      </c>
      <c r="X18" s="128">
        <f>ROUND(ROUND(W18,2)*(1+'General Inputs'!N$20)*(1-AC18)+'General Inputs'!N$28,2)</f>
        <v>21.1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366</v>
      </c>
      <c r="D19" s="124"/>
      <c r="E19" s="54" t="s">
        <v>33</v>
      </c>
      <c r="F19" s="54"/>
      <c r="G19" s="61"/>
      <c r="H19" s="62">
        <f t="shared" si="2"/>
        <v>18.77</v>
      </c>
      <c r="I19" s="125"/>
      <c r="J19" s="62">
        <f t="shared" si="3"/>
        <v>18.77</v>
      </c>
      <c r="K19" s="125"/>
      <c r="L19" s="125" t="str">
        <f t="shared" si="0"/>
        <v>COMPLIANT</v>
      </c>
      <c r="M19" s="37"/>
      <c r="N19" s="126">
        <f t="shared" si="1"/>
        <v>18.77</v>
      </c>
      <c r="O19" s="126">
        <f t="shared" si="4"/>
        <v>19.27</v>
      </c>
      <c r="P19" s="126">
        <f t="shared" si="5"/>
        <v>19.78</v>
      </c>
      <c r="Q19" s="126">
        <f t="shared" si="6"/>
        <v>20.309999999999999</v>
      </c>
      <c r="R19" s="126">
        <f t="shared" si="7"/>
        <v>20.85</v>
      </c>
      <c r="S19" s="176"/>
      <c r="T19" s="127">
        <v>18.77</v>
      </c>
      <c r="U19" s="128">
        <f>ROUND(ROUND(T19,2)*(1+'General Inputs'!K$20)*(1-Z19)+'General Inputs'!K$28,2)</f>
        <v>19.27</v>
      </c>
      <c r="V19" s="128">
        <f>ROUND(ROUND(U19,2)*(1+'General Inputs'!L$20)*(1-AA19)+'General Inputs'!L$28,2)</f>
        <v>19.78</v>
      </c>
      <c r="W19" s="128">
        <f>ROUND(ROUND(V19,2)*(1+'General Inputs'!M$20)*(1-AB19)+'General Inputs'!M$28,2)</f>
        <v>20.309999999999999</v>
      </c>
      <c r="X19" s="128">
        <f>ROUND(ROUND(W19,2)*(1+'General Inputs'!N$20)*(1-AC19)+'General Inputs'!N$28,2)</f>
        <v>20.85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295</v>
      </c>
      <c r="D20" s="124"/>
      <c r="E20" s="54" t="s">
        <v>33</v>
      </c>
      <c r="F20" s="54"/>
      <c r="G20" s="61"/>
      <c r="H20" s="62">
        <f t="shared" si="2"/>
        <v>14.83</v>
      </c>
      <c r="I20" s="125"/>
      <c r="J20" s="62">
        <f t="shared" si="3"/>
        <v>14.83</v>
      </c>
      <c r="K20" s="125"/>
      <c r="L20" s="125" t="str">
        <f t="shared" si="0"/>
        <v>COMPLIANT</v>
      </c>
      <c r="M20" s="37"/>
      <c r="N20" s="126">
        <f t="shared" si="1"/>
        <v>14.83</v>
      </c>
      <c r="O20" s="126">
        <f t="shared" si="4"/>
        <v>15.22</v>
      </c>
      <c r="P20" s="126">
        <f t="shared" si="5"/>
        <v>15.62</v>
      </c>
      <c r="Q20" s="126">
        <f t="shared" si="6"/>
        <v>16.04</v>
      </c>
      <c r="R20" s="126">
        <f t="shared" si="7"/>
        <v>16.47</v>
      </c>
      <c r="S20" s="176"/>
      <c r="T20" s="127">
        <v>14.83</v>
      </c>
      <c r="U20" s="128">
        <f>ROUND(ROUND(T20,2)*(1+'General Inputs'!K$20)*(1-Z20)+'General Inputs'!K$28,2)</f>
        <v>15.22</v>
      </c>
      <c r="V20" s="128">
        <f>ROUND(ROUND(U20,2)*(1+'General Inputs'!L$20)*(1-AA20)+'General Inputs'!L$28,2)</f>
        <v>15.62</v>
      </c>
      <c r="W20" s="128">
        <f>ROUND(ROUND(V20,2)*(1+'General Inputs'!M$20)*(1-AB20)+'General Inputs'!M$28,2)</f>
        <v>16.04</v>
      </c>
      <c r="X20" s="128">
        <f>ROUND(ROUND(W20,2)*(1+'General Inputs'!N$20)*(1-AC20)+'General Inputs'!N$28,2)</f>
        <v>16.47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296</v>
      </c>
      <c r="D21" s="124"/>
      <c r="E21" s="54" t="s">
        <v>33</v>
      </c>
      <c r="F21" s="54"/>
      <c r="G21" s="61"/>
      <c r="H21" s="62">
        <f t="shared" si="2"/>
        <v>14.83</v>
      </c>
      <c r="I21" s="125"/>
      <c r="J21" s="62">
        <f t="shared" si="3"/>
        <v>14.83</v>
      </c>
      <c r="K21" s="125"/>
      <c r="L21" s="125" t="str">
        <f t="shared" si="0"/>
        <v>COMPLIANT</v>
      </c>
      <c r="M21" s="37"/>
      <c r="N21" s="126">
        <f t="shared" si="1"/>
        <v>14.83</v>
      </c>
      <c r="O21" s="126">
        <f t="shared" si="4"/>
        <v>15.22</v>
      </c>
      <c r="P21" s="126">
        <f t="shared" si="5"/>
        <v>15.62</v>
      </c>
      <c r="Q21" s="126">
        <f t="shared" si="6"/>
        <v>16.04</v>
      </c>
      <c r="R21" s="126">
        <f t="shared" si="7"/>
        <v>16.47</v>
      </c>
      <c r="S21" s="176"/>
      <c r="T21" s="127">
        <v>14.83</v>
      </c>
      <c r="U21" s="128">
        <f>ROUND(ROUND(T21,2)*(1+'General Inputs'!K$20)*(1-Z21)+'General Inputs'!K$28,2)</f>
        <v>15.22</v>
      </c>
      <c r="V21" s="128">
        <f>ROUND(ROUND(U21,2)*(1+'General Inputs'!L$20)*(1-AA21)+'General Inputs'!L$28,2)</f>
        <v>15.62</v>
      </c>
      <c r="W21" s="128">
        <f>ROUND(ROUND(V21,2)*(1+'General Inputs'!M$20)*(1-AB21)+'General Inputs'!M$28,2)</f>
        <v>16.04</v>
      </c>
      <c r="X21" s="128">
        <f>ROUND(ROUND(W21,2)*(1+'General Inputs'!N$20)*(1-AC21)+'General Inputs'!N$28,2)</f>
        <v>16.47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297</v>
      </c>
      <c r="D22" s="124"/>
      <c r="E22" s="54" t="s">
        <v>33</v>
      </c>
      <c r="F22" s="54"/>
      <c r="G22" s="61"/>
      <c r="H22" s="62">
        <f t="shared" si="2"/>
        <v>14.83</v>
      </c>
      <c r="I22" s="125"/>
      <c r="J22" s="62">
        <f t="shared" si="3"/>
        <v>14.83</v>
      </c>
      <c r="K22" s="125"/>
      <c r="L22" s="125" t="str">
        <f t="shared" si="0"/>
        <v>COMPLIANT</v>
      </c>
      <c r="M22" s="37"/>
      <c r="N22" s="126">
        <f t="shared" si="1"/>
        <v>14.83</v>
      </c>
      <c r="O22" s="126">
        <f t="shared" si="4"/>
        <v>15.22</v>
      </c>
      <c r="P22" s="126">
        <f t="shared" si="5"/>
        <v>15.62</v>
      </c>
      <c r="Q22" s="126">
        <f t="shared" si="6"/>
        <v>16.04</v>
      </c>
      <c r="R22" s="126">
        <f t="shared" si="7"/>
        <v>16.47</v>
      </c>
      <c r="S22" s="176"/>
      <c r="T22" s="127">
        <v>14.83</v>
      </c>
      <c r="U22" s="128">
        <f>ROUND(ROUND(T22,2)*(1+'General Inputs'!K$20)*(1-Z22)+'General Inputs'!K$28,2)</f>
        <v>15.22</v>
      </c>
      <c r="V22" s="128">
        <f>ROUND(ROUND(U22,2)*(1+'General Inputs'!L$20)*(1-AA22)+'General Inputs'!L$28,2)</f>
        <v>15.62</v>
      </c>
      <c r="W22" s="128">
        <f>ROUND(ROUND(V22,2)*(1+'General Inputs'!M$20)*(1-AB22)+'General Inputs'!M$28,2)</f>
        <v>16.04</v>
      </c>
      <c r="X22" s="128">
        <f>ROUND(ROUND(W22,2)*(1+'General Inputs'!N$20)*(1-AC22)+'General Inputs'!N$28,2)</f>
        <v>16.47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298</v>
      </c>
      <c r="D23" s="124"/>
      <c r="E23" s="54" t="s">
        <v>33</v>
      </c>
      <c r="F23" s="54"/>
      <c r="G23" s="61"/>
      <c r="H23" s="62">
        <f t="shared" si="2"/>
        <v>14.83</v>
      </c>
      <c r="I23" s="125"/>
      <c r="J23" s="62">
        <f t="shared" si="3"/>
        <v>14.83</v>
      </c>
      <c r="K23" s="125"/>
      <c r="L23" s="125" t="str">
        <f t="shared" si="0"/>
        <v>COMPLIANT</v>
      </c>
      <c r="M23" s="37"/>
      <c r="N23" s="126">
        <f t="shared" si="1"/>
        <v>14.83</v>
      </c>
      <c r="O23" s="126">
        <f t="shared" si="4"/>
        <v>15.22</v>
      </c>
      <c r="P23" s="126">
        <f t="shared" si="5"/>
        <v>15.62</v>
      </c>
      <c r="Q23" s="126">
        <f t="shared" si="6"/>
        <v>16.04</v>
      </c>
      <c r="R23" s="126">
        <f t="shared" si="7"/>
        <v>16.47</v>
      </c>
      <c r="S23" s="176"/>
      <c r="T23" s="127">
        <v>14.83</v>
      </c>
      <c r="U23" s="128">
        <f>ROUND(ROUND(T23,2)*(1+'General Inputs'!K$20)*(1-Z23)+'General Inputs'!K$28,2)</f>
        <v>15.22</v>
      </c>
      <c r="V23" s="128">
        <f>ROUND(ROUND(U23,2)*(1+'General Inputs'!L$20)*(1-AA23)+'General Inputs'!L$28,2)</f>
        <v>15.62</v>
      </c>
      <c r="W23" s="128">
        <f>ROUND(ROUND(V23,2)*(1+'General Inputs'!M$20)*(1-AB23)+'General Inputs'!M$28,2)</f>
        <v>16.04</v>
      </c>
      <c r="X23" s="128">
        <f>ROUND(ROUND(W23,2)*(1+'General Inputs'!N$20)*(1-AC23)+'General Inputs'!N$28,2)</f>
        <v>16.47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299</v>
      </c>
      <c r="D24" s="124"/>
      <c r="E24" s="54" t="s">
        <v>33</v>
      </c>
      <c r="F24" s="54"/>
      <c r="G24" s="61"/>
      <c r="H24" s="62">
        <f t="shared" si="2"/>
        <v>14.83</v>
      </c>
      <c r="I24" s="125"/>
      <c r="J24" s="62">
        <f t="shared" si="3"/>
        <v>14.83</v>
      </c>
      <c r="K24" s="125"/>
      <c r="L24" s="125" t="str">
        <f t="shared" si="0"/>
        <v>COMPLIANT</v>
      </c>
      <c r="M24" s="37"/>
      <c r="N24" s="126">
        <f t="shared" si="1"/>
        <v>14.83</v>
      </c>
      <c r="O24" s="126">
        <f t="shared" si="4"/>
        <v>15.22</v>
      </c>
      <c r="P24" s="126">
        <f t="shared" si="5"/>
        <v>15.62</v>
      </c>
      <c r="Q24" s="126">
        <f t="shared" si="6"/>
        <v>16.04</v>
      </c>
      <c r="R24" s="126">
        <f t="shared" si="7"/>
        <v>16.47</v>
      </c>
      <c r="S24" s="176"/>
      <c r="T24" s="127">
        <v>14.83</v>
      </c>
      <c r="U24" s="128">
        <f>ROUND(ROUND(T24,2)*(1+'General Inputs'!K$20)*(1-Z24)+'General Inputs'!K$28,2)</f>
        <v>15.22</v>
      </c>
      <c r="V24" s="128">
        <f>ROUND(ROUND(U24,2)*(1+'General Inputs'!L$20)*(1-AA24)+'General Inputs'!L$28,2)</f>
        <v>15.62</v>
      </c>
      <c r="W24" s="128">
        <f>ROUND(ROUND(V24,2)*(1+'General Inputs'!M$20)*(1-AB24)+'General Inputs'!M$28,2)</f>
        <v>16.04</v>
      </c>
      <c r="X24" s="128">
        <f>ROUND(ROUND(W24,2)*(1+'General Inputs'!N$20)*(1-AC24)+'General Inputs'!N$28,2)</f>
        <v>16.47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300</v>
      </c>
      <c r="D25" s="124"/>
      <c r="E25" s="54" t="s">
        <v>33</v>
      </c>
      <c r="F25" s="54"/>
      <c r="G25" s="61"/>
      <c r="H25" s="62">
        <f t="shared" si="2"/>
        <v>14.83</v>
      </c>
      <c r="I25" s="125"/>
      <c r="J25" s="62">
        <f t="shared" si="3"/>
        <v>14.83</v>
      </c>
      <c r="K25" s="125"/>
      <c r="L25" s="125" t="str">
        <f t="shared" si="0"/>
        <v>COMPLIANT</v>
      </c>
      <c r="M25" s="37"/>
      <c r="N25" s="126">
        <f t="shared" si="1"/>
        <v>14.83</v>
      </c>
      <c r="O25" s="126">
        <f t="shared" si="4"/>
        <v>15.22</v>
      </c>
      <c r="P25" s="126">
        <f t="shared" si="5"/>
        <v>15.62</v>
      </c>
      <c r="Q25" s="126">
        <f t="shared" si="6"/>
        <v>16.04</v>
      </c>
      <c r="R25" s="126">
        <f t="shared" si="7"/>
        <v>16.47</v>
      </c>
      <c r="S25" s="176"/>
      <c r="T25" s="127">
        <v>14.83</v>
      </c>
      <c r="U25" s="128">
        <f>ROUND(ROUND(T25,2)*(1+'General Inputs'!K$20)*(1-Z25)+'General Inputs'!K$28,2)</f>
        <v>15.22</v>
      </c>
      <c r="V25" s="128">
        <f>ROUND(ROUND(U25,2)*(1+'General Inputs'!L$20)*(1-AA25)+'General Inputs'!L$28,2)</f>
        <v>15.62</v>
      </c>
      <c r="W25" s="128">
        <f>ROUND(ROUND(V25,2)*(1+'General Inputs'!M$20)*(1-AB25)+'General Inputs'!M$28,2)</f>
        <v>16.04</v>
      </c>
      <c r="X25" s="128">
        <f>ROUND(ROUND(W25,2)*(1+'General Inputs'!N$20)*(1-AC25)+'General Inputs'!N$28,2)</f>
        <v>16.47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367</v>
      </c>
      <c r="D26" s="124"/>
      <c r="E26" s="54" t="s">
        <v>33</v>
      </c>
      <c r="F26" s="54"/>
      <c r="G26" s="61"/>
      <c r="H26" s="62">
        <f t="shared" si="2"/>
        <v>14.83</v>
      </c>
      <c r="I26" s="125"/>
      <c r="J26" s="62">
        <f t="shared" si="3"/>
        <v>14.83</v>
      </c>
      <c r="K26" s="125"/>
      <c r="L26" s="125" t="str">
        <f t="shared" si="0"/>
        <v>COMPLIANT</v>
      </c>
      <c r="M26" s="37"/>
      <c r="N26" s="126">
        <f t="shared" si="1"/>
        <v>14.83</v>
      </c>
      <c r="O26" s="126">
        <f t="shared" si="4"/>
        <v>15.22</v>
      </c>
      <c r="P26" s="126">
        <f t="shared" si="5"/>
        <v>15.62</v>
      </c>
      <c r="Q26" s="126">
        <f t="shared" si="6"/>
        <v>16.04</v>
      </c>
      <c r="R26" s="126">
        <f t="shared" si="7"/>
        <v>16.47</v>
      </c>
      <c r="S26" s="176"/>
      <c r="T26" s="127">
        <v>14.83</v>
      </c>
      <c r="U26" s="128">
        <f>ROUND(ROUND(T26,2)*(1+'General Inputs'!K$20)*(1-Z26)+'General Inputs'!K$28,2)</f>
        <v>15.22</v>
      </c>
      <c r="V26" s="128">
        <f>ROUND(ROUND(U26,2)*(1+'General Inputs'!L$20)*(1-AA26)+'General Inputs'!L$28,2)</f>
        <v>15.62</v>
      </c>
      <c r="W26" s="128">
        <f>ROUND(ROUND(V26,2)*(1+'General Inputs'!M$20)*(1-AB26)+'General Inputs'!M$28,2)</f>
        <v>16.04</v>
      </c>
      <c r="X26" s="128">
        <f>ROUND(ROUND(W26,2)*(1+'General Inputs'!N$20)*(1-AC26)+'General Inputs'!N$28,2)</f>
        <v>16.47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368</v>
      </c>
      <c r="D27" s="124"/>
      <c r="E27" s="54" t="s">
        <v>33</v>
      </c>
      <c r="F27" s="54"/>
      <c r="G27" s="61"/>
      <c r="H27" s="62">
        <f t="shared" si="2"/>
        <v>14.83</v>
      </c>
      <c r="I27" s="125"/>
      <c r="J27" s="62">
        <f t="shared" si="3"/>
        <v>14.83</v>
      </c>
      <c r="K27" s="125"/>
      <c r="L27" s="125" t="str">
        <f t="shared" si="0"/>
        <v>COMPLIANT</v>
      </c>
      <c r="M27" s="37"/>
      <c r="N27" s="126">
        <f t="shared" si="1"/>
        <v>14.83</v>
      </c>
      <c r="O27" s="126">
        <f t="shared" si="4"/>
        <v>15.22</v>
      </c>
      <c r="P27" s="126">
        <f t="shared" si="5"/>
        <v>15.62</v>
      </c>
      <c r="Q27" s="126">
        <f t="shared" si="6"/>
        <v>16.04</v>
      </c>
      <c r="R27" s="126">
        <f t="shared" si="7"/>
        <v>16.47</v>
      </c>
      <c r="S27" s="176"/>
      <c r="T27" s="127">
        <v>14.83</v>
      </c>
      <c r="U27" s="128">
        <f>ROUND(ROUND(T27,2)*(1+'General Inputs'!K$20)*(1-Z27)+'General Inputs'!K$28,2)</f>
        <v>15.22</v>
      </c>
      <c r="V27" s="128">
        <f>ROUND(ROUND(U27,2)*(1+'General Inputs'!L$20)*(1-AA27)+'General Inputs'!L$28,2)</f>
        <v>15.62</v>
      </c>
      <c r="W27" s="128">
        <f>ROUND(ROUND(V27,2)*(1+'General Inputs'!M$20)*(1-AB27)+'General Inputs'!M$28,2)</f>
        <v>16.04</v>
      </c>
      <c r="X27" s="128">
        <f>ROUND(ROUND(W27,2)*(1+'General Inputs'!N$20)*(1-AC27)+'General Inputs'!N$28,2)</f>
        <v>16.47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316</v>
      </c>
      <c r="D28" s="124"/>
      <c r="E28" s="54" t="s">
        <v>33</v>
      </c>
      <c r="F28" s="54"/>
      <c r="G28" s="61"/>
      <c r="H28" s="62">
        <f t="shared" si="2"/>
        <v>15.48</v>
      </c>
      <c r="I28" s="125"/>
      <c r="J28" s="62">
        <f t="shared" si="3"/>
        <v>15.48</v>
      </c>
      <c r="K28" s="125"/>
      <c r="L28" s="125" t="str">
        <f t="shared" si="0"/>
        <v>COMPLIANT</v>
      </c>
      <c r="M28" s="37"/>
      <c r="N28" s="126">
        <f t="shared" si="1"/>
        <v>15.48</v>
      </c>
      <c r="O28" s="126">
        <f t="shared" si="4"/>
        <v>15.89</v>
      </c>
      <c r="P28" s="126">
        <f t="shared" si="5"/>
        <v>16.309999999999999</v>
      </c>
      <c r="Q28" s="126">
        <f t="shared" si="6"/>
        <v>16.739999999999998</v>
      </c>
      <c r="R28" s="126">
        <f t="shared" si="7"/>
        <v>17.190000000000001</v>
      </c>
      <c r="S28" s="176"/>
      <c r="T28" s="127">
        <v>15.48</v>
      </c>
      <c r="U28" s="128">
        <f>ROUND(ROUND(T28,2)*(1+'General Inputs'!K$20)*(1-Z28)+'General Inputs'!K$28,2)</f>
        <v>15.89</v>
      </c>
      <c r="V28" s="128">
        <f>ROUND(ROUND(U28,2)*(1+'General Inputs'!L$20)*(1-AA28)+'General Inputs'!L$28,2)</f>
        <v>16.309999999999999</v>
      </c>
      <c r="W28" s="128">
        <f>ROUND(ROUND(V28,2)*(1+'General Inputs'!M$20)*(1-AB28)+'General Inputs'!M$28,2)</f>
        <v>16.739999999999998</v>
      </c>
      <c r="X28" s="128">
        <f>ROUND(ROUND(W28,2)*(1+'General Inputs'!N$20)*(1-AC28)+'General Inputs'!N$28,2)</f>
        <v>17.190000000000001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315</v>
      </c>
      <c r="D29" s="124"/>
      <c r="E29" s="54" t="s">
        <v>33</v>
      </c>
      <c r="F29" s="54"/>
      <c r="G29" s="61"/>
      <c r="H29" s="62">
        <f t="shared" si="2"/>
        <v>18.53</v>
      </c>
      <c r="I29" s="125"/>
      <c r="J29" s="62">
        <f t="shared" si="3"/>
        <v>18.53</v>
      </c>
      <c r="K29" s="125"/>
      <c r="L29" s="125" t="str">
        <f t="shared" si="0"/>
        <v>COMPLIANT</v>
      </c>
      <c r="M29" s="37"/>
      <c r="N29" s="126">
        <f t="shared" si="1"/>
        <v>18.53</v>
      </c>
      <c r="O29" s="126">
        <f t="shared" si="4"/>
        <v>19.02</v>
      </c>
      <c r="P29" s="126">
        <f t="shared" si="5"/>
        <v>19.53</v>
      </c>
      <c r="Q29" s="126">
        <f t="shared" si="6"/>
        <v>20.05</v>
      </c>
      <c r="R29" s="126">
        <f t="shared" si="7"/>
        <v>20.58</v>
      </c>
      <c r="S29" s="176"/>
      <c r="T29" s="127">
        <v>18.53</v>
      </c>
      <c r="U29" s="128">
        <f>ROUND(ROUND(T29,2)*(1+'General Inputs'!K$20)*(1-Z29)+'General Inputs'!K$28,2)</f>
        <v>19.02</v>
      </c>
      <c r="V29" s="128">
        <f>ROUND(ROUND(U29,2)*(1+'General Inputs'!L$20)*(1-AA29)+'General Inputs'!L$28,2)</f>
        <v>19.53</v>
      </c>
      <c r="W29" s="128">
        <f>ROUND(ROUND(V29,2)*(1+'General Inputs'!M$20)*(1-AB29)+'General Inputs'!M$28,2)</f>
        <v>20.05</v>
      </c>
      <c r="X29" s="128">
        <f>ROUND(ROUND(W29,2)*(1+'General Inputs'!N$20)*(1-AC29)+'General Inputs'!N$28,2)</f>
        <v>20.58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369</v>
      </c>
      <c r="D30" s="124"/>
      <c r="E30" s="54" t="s">
        <v>33</v>
      </c>
      <c r="F30" s="54"/>
      <c r="G30" s="61"/>
      <c r="H30" s="62">
        <f t="shared" si="2"/>
        <v>18.170000000000002</v>
      </c>
      <c r="I30" s="125"/>
      <c r="J30" s="62">
        <f t="shared" si="3"/>
        <v>18.170000000000002</v>
      </c>
      <c r="K30" s="125"/>
      <c r="L30" s="125" t="str">
        <f t="shared" si="0"/>
        <v>COMPLIANT</v>
      </c>
      <c r="M30" s="37"/>
      <c r="N30" s="126">
        <f t="shared" si="1"/>
        <v>18.170000000000002</v>
      </c>
      <c r="O30" s="126">
        <f t="shared" si="4"/>
        <v>18.649999999999999</v>
      </c>
      <c r="P30" s="126">
        <f t="shared" si="5"/>
        <v>19.149999999999999</v>
      </c>
      <c r="Q30" s="126">
        <f t="shared" si="6"/>
        <v>19.66</v>
      </c>
      <c r="R30" s="126">
        <f t="shared" si="7"/>
        <v>20.18</v>
      </c>
      <c r="S30" s="176"/>
      <c r="T30" s="127">
        <v>18.170000000000002</v>
      </c>
      <c r="U30" s="128">
        <f>ROUND(ROUND(T30,2)*(1+'General Inputs'!K$20)*(1-Z30)+'General Inputs'!K$28,2)</f>
        <v>18.649999999999999</v>
      </c>
      <c r="V30" s="128">
        <f>ROUND(ROUND(U30,2)*(1+'General Inputs'!L$20)*(1-AA30)+'General Inputs'!L$28,2)</f>
        <v>19.149999999999999</v>
      </c>
      <c r="W30" s="128">
        <f>ROUND(ROUND(V30,2)*(1+'General Inputs'!M$20)*(1-AB30)+'General Inputs'!M$28,2)</f>
        <v>19.66</v>
      </c>
      <c r="X30" s="128">
        <f>ROUND(ROUND(W30,2)*(1+'General Inputs'!N$20)*(1-AC30)+'General Inputs'!N$28,2)</f>
        <v>20.18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370</v>
      </c>
      <c r="D31" s="124"/>
      <c r="E31" s="54" t="s">
        <v>33</v>
      </c>
      <c r="F31" s="54"/>
      <c r="G31" s="61"/>
      <c r="H31" s="62">
        <f t="shared" si="2"/>
        <v>19.87</v>
      </c>
      <c r="I31" s="125"/>
      <c r="J31" s="62">
        <f t="shared" si="3"/>
        <v>19.87</v>
      </c>
      <c r="K31" s="125"/>
      <c r="L31" s="125" t="str">
        <f t="shared" si="0"/>
        <v>COMPLIANT</v>
      </c>
      <c r="M31" s="37"/>
      <c r="N31" s="126">
        <f t="shared" si="1"/>
        <v>19.87</v>
      </c>
      <c r="O31" s="126">
        <f t="shared" si="4"/>
        <v>20.399999999999999</v>
      </c>
      <c r="P31" s="126">
        <f t="shared" si="5"/>
        <v>20.94</v>
      </c>
      <c r="Q31" s="126">
        <f t="shared" si="6"/>
        <v>21.5</v>
      </c>
      <c r="R31" s="126">
        <f t="shared" si="7"/>
        <v>22.07</v>
      </c>
      <c r="S31" s="176"/>
      <c r="T31" s="127">
        <v>19.87</v>
      </c>
      <c r="U31" s="128">
        <f>ROUND(ROUND(T31,2)*(1+'General Inputs'!K$20)*(1-Z31)+'General Inputs'!K$28,2)</f>
        <v>20.399999999999999</v>
      </c>
      <c r="V31" s="128">
        <f>ROUND(ROUND(U31,2)*(1+'General Inputs'!L$20)*(1-AA31)+'General Inputs'!L$28,2)</f>
        <v>20.94</v>
      </c>
      <c r="W31" s="128">
        <f>ROUND(ROUND(V31,2)*(1+'General Inputs'!M$20)*(1-AB31)+'General Inputs'!M$28,2)</f>
        <v>21.5</v>
      </c>
      <c r="X31" s="128">
        <f>ROUND(ROUND(W31,2)*(1+'General Inputs'!N$20)*(1-AC31)+'General Inputs'!N$28,2)</f>
        <v>22.07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371</v>
      </c>
      <c r="D32" s="124"/>
      <c r="E32" s="54" t="s">
        <v>33</v>
      </c>
      <c r="F32" s="54"/>
      <c r="G32" s="61"/>
      <c r="H32" s="62">
        <f t="shared" si="2"/>
        <v>19.059999999999999</v>
      </c>
      <c r="I32" s="125"/>
      <c r="J32" s="62">
        <f t="shared" si="3"/>
        <v>19.059999999999999</v>
      </c>
      <c r="K32" s="125"/>
      <c r="L32" s="125" t="str">
        <f t="shared" si="0"/>
        <v>COMPLIANT</v>
      </c>
      <c r="M32" s="37"/>
      <c r="N32" s="126">
        <f t="shared" si="1"/>
        <v>19.059999999999999</v>
      </c>
      <c r="O32" s="126">
        <f t="shared" si="4"/>
        <v>19.57</v>
      </c>
      <c r="P32" s="126">
        <f t="shared" si="5"/>
        <v>20.09</v>
      </c>
      <c r="Q32" s="126">
        <f t="shared" si="6"/>
        <v>20.62</v>
      </c>
      <c r="R32" s="126">
        <f t="shared" si="7"/>
        <v>21.17</v>
      </c>
      <c r="S32" s="176"/>
      <c r="T32" s="127">
        <v>19.059999999999999</v>
      </c>
      <c r="U32" s="128">
        <f>ROUND(ROUND(T32,2)*(1+'General Inputs'!K$20)*(1-Z32)+'General Inputs'!K$28,2)</f>
        <v>19.57</v>
      </c>
      <c r="V32" s="128">
        <f>ROUND(ROUND(U32,2)*(1+'General Inputs'!L$20)*(1-AA32)+'General Inputs'!L$28,2)</f>
        <v>20.09</v>
      </c>
      <c r="W32" s="128">
        <f>ROUND(ROUND(V32,2)*(1+'General Inputs'!M$20)*(1-AB32)+'General Inputs'!M$28,2)</f>
        <v>20.62</v>
      </c>
      <c r="X32" s="128">
        <f>ROUND(ROUND(W32,2)*(1+'General Inputs'!N$20)*(1-AC32)+'General Inputs'!N$28,2)</f>
        <v>21.17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372</v>
      </c>
      <c r="D33" s="124"/>
      <c r="E33" s="54" t="s">
        <v>33</v>
      </c>
      <c r="F33" s="54"/>
      <c r="G33" s="61"/>
      <c r="H33" s="62">
        <f t="shared" si="2"/>
        <v>18.600000000000001</v>
      </c>
      <c r="I33" s="125"/>
      <c r="J33" s="62">
        <f t="shared" si="3"/>
        <v>18.600000000000001</v>
      </c>
      <c r="K33" s="125"/>
      <c r="L33" s="125" t="str">
        <f t="shared" si="0"/>
        <v>COMPLIANT</v>
      </c>
      <c r="M33" s="37"/>
      <c r="N33" s="126">
        <f t="shared" si="1"/>
        <v>18.600000000000001</v>
      </c>
      <c r="O33" s="126">
        <f t="shared" si="4"/>
        <v>19.09</v>
      </c>
      <c r="P33" s="126">
        <f t="shared" si="5"/>
        <v>19.600000000000001</v>
      </c>
      <c r="Q33" s="126">
        <f t="shared" si="6"/>
        <v>20.12</v>
      </c>
      <c r="R33" s="126">
        <f t="shared" si="7"/>
        <v>20.66</v>
      </c>
      <c r="S33" s="176"/>
      <c r="T33" s="127">
        <v>18.600000000000001</v>
      </c>
      <c r="U33" s="128">
        <f>ROUND(ROUND(T33,2)*(1+'General Inputs'!K$20)*(1-Z33)+'General Inputs'!K$28,2)</f>
        <v>19.09</v>
      </c>
      <c r="V33" s="128">
        <f>ROUND(ROUND(U33,2)*(1+'General Inputs'!L$20)*(1-AA33)+'General Inputs'!L$28,2)</f>
        <v>19.600000000000001</v>
      </c>
      <c r="W33" s="128">
        <f>ROUND(ROUND(V33,2)*(1+'General Inputs'!M$20)*(1-AB33)+'General Inputs'!M$28,2)</f>
        <v>20.12</v>
      </c>
      <c r="X33" s="128">
        <f>ROUND(ROUND(W33,2)*(1+'General Inputs'!N$20)*(1-AC33)+'General Inputs'!N$28,2)</f>
        <v>20.66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373</v>
      </c>
      <c r="D34" s="124"/>
      <c r="E34" s="54" t="s">
        <v>33</v>
      </c>
      <c r="F34" s="54"/>
      <c r="G34" s="61"/>
      <c r="H34" s="62">
        <f t="shared" si="2"/>
        <v>18.600000000000001</v>
      </c>
      <c r="I34" s="125"/>
      <c r="J34" s="62">
        <f t="shared" si="3"/>
        <v>18.600000000000001</v>
      </c>
      <c r="K34" s="125"/>
      <c r="L34" s="125" t="str">
        <f t="shared" si="0"/>
        <v>COMPLIANT</v>
      </c>
      <c r="M34" s="37"/>
      <c r="N34" s="126">
        <f t="shared" si="1"/>
        <v>18.600000000000001</v>
      </c>
      <c r="O34" s="126">
        <f t="shared" si="4"/>
        <v>19.09</v>
      </c>
      <c r="P34" s="126">
        <f t="shared" si="5"/>
        <v>19.600000000000001</v>
      </c>
      <c r="Q34" s="126">
        <f t="shared" si="6"/>
        <v>20.12</v>
      </c>
      <c r="R34" s="126">
        <f t="shared" si="7"/>
        <v>20.66</v>
      </c>
      <c r="S34" s="176"/>
      <c r="T34" s="127">
        <v>18.600000000000001</v>
      </c>
      <c r="U34" s="128">
        <f>ROUND(ROUND(T34,2)*(1+'General Inputs'!K$20)*(1-Z34)+'General Inputs'!K$28,2)</f>
        <v>19.09</v>
      </c>
      <c r="V34" s="128">
        <f>ROUND(ROUND(U34,2)*(1+'General Inputs'!L$20)*(1-AA34)+'General Inputs'!L$28,2)</f>
        <v>19.600000000000001</v>
      </c>
      <c r="W34" s="128">
        <f>ROUND(ROUND(V34,2)*(1+'General Inputs'!M$20)*(1-AB34)+'General Inputs'!M$28,2)</f>
        <v>20.12</v>
      </c>
      <c r="X34" s="128">
        <f>ROUND(ROUND(W34,2)*(1+'General Inputs'!N$20)*(1-AC34)+'General Inputs'!N$28,2)</f>
        <v>20.66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352</v>
      </c>
      <c r="D35" s="124"/>
      <c r="E35" s="54" t="s">
        <v>33</v>
      </c>
      <c r="F35" s="54"/>
      <c r="G35" s="61"/>
      <c r="H35" s="62">
        <f t="shared" si="2"/>
        <v>9.9600000000000009</v>
      </c>
      <c r="I35" s="125"/>
      <c r="J35" s="62">
        <f t="shared" si="3"/>
        <v>9.9600000000000009</v>
      </c>
      <c r="K35" s="125"/>
      <c r="L35" s="125" t="str">
        <f t="shared" si="0"/>
        <v>COMPLIANT</v>
      </c>
      <c r="M35" s="37"/>
      <c r="N35" s="126">
        <f t="shared" si="1"/>
        <v>9.9600000000000009</v>
      </c>
      <c r="O35" s="126">
        <f t="shared" si="4"/>
        <v>10.220000000000001</v>
      </c>
      <c r="P35" s="126">
        <f t="shared" si="5"/>
        <v>10.49</v>
      </c>
      <c r="Q35" s="126">
        <f t="shared" si="6"/>
        <v>10.77</v>
      </c>
      <c r="R35" s="126">
        <f t="shared" si="7"/>
        <v>11.06</v>
      </c>
      <c r="S35" s="176"/>
      <c r="T35" s="127">
        <v>9.9600000000000009</v>
      </c>
      <c r="U35" s="128">
        <f>ROUND(ROUND(T35,2)*(1+'General Inputs'!K$20)*(1-Z35)+'General Inputs'!K$28,2)</f>
        <v>10.220000000000001</v>
      </c>
      <c r="V35" s="128">
        <f>ROUND(ROUND(U35,2)*(1+'General Inputs'!L$20)*(1-AA35)+'General Inputs'!L$28,2)</f>
        <v>10.49</v>
      </c>
      <c r="W35" s="128">
        <f>ROUND(ROUND(V35,2)*(1+'General Inputs'!M$20)*(1-AB35)+'General Inputs'!M$28,2)</f>
        <v>10.77</v>
      </c>
      <c r="X35" s="128">
        <f>ROUND(ROUND(W35,2)*(1+'General Inputs'!N$20)*(1-AC35)+'General Inputs'!N$28,2)</f>
        <v>11.06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374</v>
      </c>
      <c r="D36" s="124"/>
      <c r="E36" s="54" t="s">
        <v>33</v>
      </c>
      <c r="F36" s="54"/>
      <c r="G36" s="61"/>
      <c r="H36" s="62">
        <f t="shared" si="2"/>
        <v>9.9600000000000009</v>
      </c>
      <c r="I36" s="125"/>
      <c r="J36" s="62">
        <f t="shared" si="3"/>
        <v>9.9600000000000009</v>
      </c>
      <c r="K36" s="125"/>
      <c r="L36" s="125" t="str">
        <f t="shared" si="0"/>
        <v>COMPLIANT</v>
      </c>
      <c r="M36" s="37"/>
      <c r="N36" s="126">
        <f t="shared" si="1"/>
        <v>9.9600000000000009</v>
      </c>
      <c r="O36" s="126">
        <f t="shared" si="4"/>
        <v>10.220000000000001</v>
      </c>
      <c r="P36" s="126">
        <f t="shared" si="5"/>
        <v>10.49</v>
      </c>
      <c r="Q36" s="126">
        <f t="shared" si="6"/>
        <v>10.77</v>
      </c>
      <c r="R36" s="126">
        <f t="shared" si="7"/>
        <v>11.06</v>
      </c>
      <c r="S36" s="176"/>
      <c r="T36" s="127">
        <v>9.9600000000000009</v>
      </c>
      <c r="U36" s="128">
        <f>ROUND(ROUND(T36,2)*(1+'General Inputs'!K$20)*(1-Z36)+'General Inputs'!K$28,2)</f>
        <v>10.220000000000001</v>
      </c>
      <c r="V36" s="128">
        <f>ROUND(ROUND(U36,2)*(1+'General Inputs'!L$20)*(1-AA36)+'General Inputs'!L$28,2)</f>
        <v>10.49</v>
      </c>
      <c r="W36" s="128">
        <f>ROUND(ROUND(V36,2)*(1+'General Inputs'!M$20)*(1-AB36)+'General Inputs'!M$28,2)</f>
        <v>10.77</v>
      </c>
      <c r="X36" s="128">
        <f>ROUND(ROUND(W36,2)*(1+'General Inputs'!N$20)*(1-AC36)+'General Inputs'!N$28,2)</f>
        <v>11.06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375</v>
      </c>
      <c r="D37" s="124"/>
      <c r="E37" s="54" t="s">
        <v>33</v>
      </c>
      <c r="F37" s="54"/>
      <c r="G37" s="61"/>
      <c r="H37" s="62">
        <f t="shared" si="2"/>
        <v>10.79</v>
      </c>
      <c r="I37" s="125"/>
      <c r="J37" s="62">
        <f t="shared" si="3"/>
        <v>10.79</v>
      </c>
      <c r="K37" s="125"/>
      <c r="L37" s="125" t="str">
        <f t="shared" si="0"/>
        <v>COMPLIANT</v>
      </c>
      <c r="M37" s="37"/>
      <c r="N37" s="126">
        <f t="shared" si="1"/>
        <v>10.79</v>
      </c>
      <c r="O37" s="126">
        <f t="shared" si="4"/>
        <v>11.08</v>
      </c>
      <c r="P37" s="126">
        <f t="shared" si="5"/>
        <v>11.37</v>
      </c>
      <c r="Q37" s="126">
        <f t="shared" si="6"/>
        <v>11.67</v>
      </c>
      <c r="R37" s="126">
        <f t="shared" si="7"/>
        <v>11.98</v>
      </c>
      <c r="S37" s="176"/>
      <c r="T37" s="127">
        <v>10.79</v>
      </c>
      <c r="U37" s="128">
        <f>ROUND(ROUND(T37,2)*(1+'General Inputs'!K$20)*(1-Z37)+'General Inputs'!K$28,2)</f>
        <v>11.08</v>
      </c>
      <c r="V37" s="128">
        <f>ROUND(ROUND(U37,2)*(1+'General Inputs'!L$20)*(1-AA37)+'General Inputs'!L$28,2)</f>
        <v>11.37</v>
      </c>
      <c r="W37" s="128">
        <f>ROUND(ROUND(V37,2)*(1+'General Inputs'!M$20)*(1-AB37)+'General Inputs'!M$28,2)</f>
        <v>11.67</v>
      </c>
      <c r="X37" s="128">
        <f>ROUND(ROUND(W37,2)*(1+'General Inputs'!N$20)*(1-AC37)+'General Inputs'!N$28,2)</f>
        <v>11.98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376</v>
      </c>
      <c r="D38" s="124"/>
      <c r="E38" s="54" t="s">
        <v>33</v>
      </c>
      <c r="F38" s="54"/>
      <c r="G38" s="61"/>
      <c r="H38" s="62">
        <f t="shared" si="2"/>
        <v>10.79</v>
      </c>
      <c r="I38" s="125"/>
      <c r="J38" s="62">
        <f t="shared" si="3"/>
        <v>10.79</v>
      </c>
      <c r="K38" s="125"/>
      <c r="L38" s="125" t="str">
        <f t="shared" si="0"/>
        <v>COMPLIANT</v>
      </c>
      <c r="M38" s="37"/>
      <c r="N38" s="126">
        <f t="shared" si="1"/>
        <v>10.79</v>
      </c>
      <c r="O38" s="126">
        <f t="shared" si="4"/>
        <v>11.08</v>
      </c>
      <c r="P38" s="126">
        <f t="shared" si="5"/>
        <v>11.37</v>
      </c>
      <c r="Q38" s="126">
        <f t="shared" si="6"/>
        <v>11.67</v>
      </c>
      <c r="R38" s="126">
        <f t="shared" si="7"/>
        <v>11.98</v>
      </c>
      <c r="S38" s="176"/>
      <c r="T38" s="127">
        <v>10.79</v>
      </c>
      <c r="U38" s="128">
        <f>ROUND(ROUND(T38,2)*(1+'General Inputs'!K$20)*(1-Z38)+'General Inputs'!K$28,2)</f>
        <v>11.08</v>
      </c>
      <c r="V38" s="128">
        <f>ROUND(ROUND(U38,2)*(1+'General Inputs'!L$20)*(1-AA38)+'General Inputs'!L$28,2)</f>
        <v>11.37</v>
      </c>
      <c r="W38" s="128">
        <f>ROUND(ROUND(V38,2)*(1+'General Inputs'!M$20)*(1-AB38)+'General Inputs'!M$28,2)</f>
        <v>11.67</v>
      </c>
      <c r="X38" s="128">
        <f>ROUND(ROUND(W38,2)*(1+'General Inputs'!N$20)*(1-AC38)+'General Inputs'!N$28,2)</f>
        <v>11.98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353</v>
      </c>
      <c r="D39" s="124"/>
      <c r="E39" s="54" t="s">
        <v>33</v>
      </c>
      <c r="F39" s="54"/>
      <c r="G39" s="61"/>
      <c r="H39" s="62">
        <f t="shared" si="2"/>
        <v>9.9600000000000009</v>
      </c>
      <c r="I39" s="125"/>
      <c r="J39" s="62">
        <f t="shared" si="3"/>
        <v>9.9600000000000009</v>
      </c>
      <c r="K39" s="125"/>
      <c r="L39" s="125" t="str">
        <f t="shared" si="0"/>
        <v>COMPLIANT</v>
      </c>
      <c r="M39" s="37"/>
      <c r="N39" s="126">
        <f t="shared" si="1"/>
        <v>9.9600000000000009</v>
      </c>
      <c r="O39" s="126">
        <f t="shared" si="4"/>
        <v>10.220000000000001</v>
      </c>
      <c r="P39" s="126">
        <f t="shared" si="5"/>
        <v>10.49</v>
      </c>
      <c r="Q39" s="126">
        <f t="shared" si="6"/>
        <v>10.77</v>
      </c>
      <c r="R39" s="126">
        <f t="shared" si="7"/>
        <v>11.06</v>
      </c>
      <c r="S39" s="176"/>
      <c r="T39" s="127">
        <v>9.9600000000000009</v>
      </c>
      <c r="U39" s="128">
        <f>ROUND(ROUND(T39,2)*(1+'General Inputs'!K$20)*(1-Z39)+'General Inputs'!K$28,2)</f>
        <v>10.220000000000001</v>
      </c>
      <c r="V39" s="128">
        <f>ROUND(ROUND(U39,2)*(1+'General Inputs'!L$20)*(1-AA39)+'General Inputs'!L$28,2)</f>
        <v>10.49</v>
      </c>
      <c r="W39" s="128">
        <f>ROUND(ROUND(V39,2)*(1+'General Inputs'!M$20)*(1-AB39)+'General Inputs'!M$28,2)</f>
        <v>10.77</v>
      </c>
      <c r="X39" s="128">
        <f>ROUND(ROUND(W39,2)*(1+'General Inputs'!N$20)*(1-AC39)+'General Inputs'!N$28,2)</f>
        <v>11.06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377</v>
      </c>
      <c r="D40" s="124"/>
      <c r="E40" s="54" t="s">
        <v>33</v>
      </c>
      <c r="F40" s="54"/>
      <c r="G40" s="61"/>
      <c r="H40" s="62">
        <f t="shared" si="2"/>
        <v>10.79</v>
      </c>
      <c r="I40" s="125"/>
      <c r="J40" s="62">
        <f t="shared" si="3"/>
        <v>10.79</v>
      </c>
      <c r="K40" s="125"/>
      <c r="L40" s="125" t="str">
        <f t="shared" si="0"/>
        <v>COMPLIANT</v>
      </c>
      <c r="M40" s="37"/>
      <c r="N40" s="126">
        <f t="shared" si="1"/>
        <v>10.79</v>
      </c>
      <c r="O40" s="126">
        <f t="shared" si="4"/>
        <v>11.08</v>
      </c>
      <c r="P40" s="126">
        <f t="shared" si="5"/>
        <v>11.37</v>
      </c>
      <c r="Q40" s="126">
        <f t="shared" si="6"/>
        <v>11.67</v>
      </c>
      <c r="R40" s="126">
        <f t="shared" si="7"/>
        <v>11.98</v>
      </c>
      <c r="S40" s="176"/>
      <c r="T40" s="127">
        <v>10.79</v>
      </c>
      <c r="U40" s="128">
        <f>ROUND(ROUND(T40,2)*(1+'General Inputs'!K$20)*(1-Z40)+'General Inputs'!K$28,2)</f>
        <v>11.08</v>
      </c>
      <c r="V40" s="128">
        <f>ROUND(ROUND(U40,2)*(1+'General Inputs'!L$20)*(1-AA40)+'General Inputs'!L$28,2)</f>
        <v>11.37</v>
      </c>
      <c r="W40" s="128">
        <f>ROUND(ROUND(V40,2)*(1+'General Inputs'!M$20)*(1-AB40)+'General Inputs'!M$28,2)</f>
        <v>11.67</v>
      </c>
      <c r="X40" s="128">
        <f>ROUND(ROUND(W40,2)*(1+'General Inputs'!N$20)*(1-AC40)+'General Inputs'!N$28,2)</f>
        <v>11.98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354</v>
      </c>
      <c r="D41" s="124"/>
      <c r="E41" s="54" t="s">
        <v>33</v>
      </c>
      <c r="F41" s="54"/>
      <c r="G41" s="61"/>
      <c r="H41" s="62">
        <f t="shared" si="2"/>
        <v>9.9600000000000009</v>
      </c>
      <c r="I41" s="125"/>
      <c r="J41" s="62">
        <f t="shared" si="3"/>
        <v>9.9600000000000009</v>
      </c>
      <c r="K41" s="125"/>
      <c r="L41" s="125" t="str">
        <f t="shared" si="0"/>
        <v>COMPLIANT</v>
      </c>
      <c r="M41" s="37"/>
      <c r="N41" s="126">
        <f t="shared" si="1"/>
        <v>9.9600000000000009</v>
      </c>
      <c r="O41" s="126">
        <f t="shared" si="4"/>
        <v>10.220000000000001</v>
      </c>
      <c r="P41" s="126">
        <f t="shared" si="5"/>
        <v>10.49</v>
      </c>
      <c r="Q41" s="126">
        <f t="shared" si="6"/>
        <v>10.77</v>
      </c>
      <c r="R41" s="126">
        <f t="shared" si="7"/>
        <v>11.06</v>
      </c>
      <c r="S41" s="176"/>
      <c r="T41" s="127">
        <v>9.9600000000000009</v>
      </c>
      <c r="U41" s="128">
        <f>ROUND(ROUND(T41,2)*(1+'General Inputs'!K$20)*(1-Z41)+'General Inputs'!K$28,2)</f>
        <v>10.220000000000001</v>
      </c>
      <c r="V41" s="128">
        <f>ROUND(ROUND(U41,2)*(1+'General Inputs'!L$20)*(1-AA41)+'General Inputs'!L$28,2)</f>
        <v>10.49</v>
      </c>
      <c r="W41" s="128">
        <f>ROUND(ROUND(V41,2)*(1+'General Inputs'!M$20)*(1-AB41)+'General Inputs'!M$28,2)</f>
        <v>10.77</v>
      </c>
      <c r="X41" s="128">
        <f>ROUND(ROUND(W41,2)*(1+'General Inputs'!N$20)*(1-AC41)+'General Inputs'!N$28,2)</f>
        <v>11.06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378</v>
      </c>
      <c r="D42" s="124"/>
      <c r="E42" s="54" t="s">
        <v>33</v>
      </c>
      <c r="F42" s="54"/>
      <c r="G42" s="61"/>
      <c r="H42" s="62">
        <f t="shared" si="2"/>
        <v>10.39</v>
      </c>
      <c r="I42" s="125"/>
      <c r="J42" s="62">
        <f t="shared" si="3"/>
        <v>10.39</v>
      </c>
      <c r="K42" s="125"/>
      <c r="L42" s="125" t="str">
        <f t="shared" si="0"/>
        <v>COMPLIANT</v>
      </c>
      <c r="M42" s="37"/>
      <c r="N42" s="126">
        <f t="shared" si="1"/>
        <v>10.39</v>
      </c>
      <c r="O42" s="126">
        <f t="shared" si="4"/>
        <v>10.67</v>
      </c>
      <c r="P42" s="126">
        <f t="shared" si="5"/>
        <v>10.95</v>
      </c>
      <c r="Q42" s="126">
        <f t="shared" si="6"/>
        <v>11.24</v>
      </c>
      <c r="R42" s="126">
        <f t="shared" si="7"/>
        <v>11.54</v>
      </c>
      <c r="S42" s="176"/>
      <c r="T42" s="127">
        <v>10.39</v>
      </c>
      <c r="U42" s="128">
        <f>ROUND(ROUND(T42,2)*(1+'General Inputs'!K$20)*(1-Z42)+'General Inputs'!K$28,2)</f>
        <v>10.67</v>
      </c>
      <c r="V42" s="128">
        <f>ROUND(ROUND(U42,2)*(1+'General Inputs'!L$20)*(1-AA42)+'General Inputs'!L$28,2)</f>
        <v>10.95</v>
      </c>
      <c r="W42" s="128">
        <f>ROUND(ROUND(V42,2)*(1+'General Inputs'!M$20)*(1-AB42)+'General Inputs'!M$28,2)</f>
        <v>11.24</v>
      </c>
      <c r="X42" s="128">
        <f>ROUND(ROUND(W42,2)*(1+'General Inputs'!N$20)*(1-AC42)+'General Inputs'!N$28,2)</f>
        <v>11.54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379</v>
      </c>
      <c r="D43" s="124"/>
      <c r="E43" s="54" t="s">
        <v>33</v>
      </c>
      <c r="F43" s="54"/>
      <c r="G43" s="61"/>
      <c r="H43" s="62">
        <f t="shared" si="2"/>
        <v>10.79</v>
      </c>
      <c r="I43" s="125"/>
      <c r="J43" s="62">
        <f t="shared" si="3"/>
        <v>10.79</v>
      </c>
      <c r="K43" s="125"/>
      <c r="L43" s="125" t="str">
        <f t="shared" si="0"/>
        <v>COMPLIANT</v>
      </c>
      <c r="M43" s="37"/>
      <c r="N43" s="126">
        <f t="shared" si="1"/>
        <v>10.79</v>
      </c>
      <c r="O43" s="126">
        <f t="shared" si="4"/>
        <v>11.08</v>
      </c>
      <c r="P43" s="126">
        <f t="shared" si="5"/>
        <v>11.37</v>
      </c>
      <c r="Q43" s="126">
        <f t="shared" si="6"/>
        <v>11.67</v>
      </c>
      <c r="R43" s="126">
        <f t="shared" si="7"/>
        <v>11.98</v>
      </c>
      <c r="S43" s="176"/>
      <c r="T43" s="127">
        <v>10.79</v>
      </c>
      <c r="U43" s="128">
        <f>ROUND(ROUND(T43,2)*(1+'General Inputs'!K$20)*(1-Z43)+'General Inputs'!K$28,2)</f>
        <v>11.08</v>
      </c>
      <c r="V43" s="128">
        <f>ROUND(ROUND(U43,2)*(1+'General Inputs'!L$20)*(1-AA43)+'General Inputs'!L$28,2)</f>
        <v>11.37</v>
      </c>
      <c r="W43" s="128">
        <f>ROUND(ROUND(V43,2)*(1+'General Inputs'!M$20)*(1-AB43)+'General Inputs'!M$28,2)</f>
        <v>11.67</v>
      </c>
      <c r="X43" s="128">
        <f>ROUND(ROUND(W43,2)*(1+'General Inputs'!N$20)*(1-AC43)+'General Inputs'!N$28,2)</f>
        <v>11.98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380</v>
      </c>
      <c r="D44" s="124"/>
      <c r="E44" s="54" t="s">
        <v>33</v>
      </c>
      <c r="F44" s="54"/>
      <c r="G44" s="61"/>
      <c r="H44" s="62">
        <f t="shared" si="2"/>
        <v>9.9600000000000009</v>
      </c>
      <c r="I44" s="125"/>
      <c r="J44" s="62">
        <f t="shared" si="3"/>
        <v>9.9600000000000009</v>
      </c>
      <c r="K44" s="125"/>
      <c r="L44" s="125" t="str">
        <f t="shared" si="0"/>
        <v>COMPLIANT</v>
      </c>
      <c r="M44" s="37"/>
      <c r="N44" s="126">
        <f t="shared" si="1"/>
        <v>9.9600000000000009</v>
      </c>
      <c r="O44" s="126">
        <f t="shared" si="4"/>
        <v>10.220000000000001</v>
      </c>
      <c r="P44" s="126">
        <f t="shared" si="5"/>
        <v>10.49</v>
      </c>
      <c r="Q44" s="126">
        <f t="shared" si="6"/>
        <v>10.77</v>
      </c>
      <c r="R44" s="126">
        <f t="shared" si="7"/>
        <v>11.06</v>
      </c>
      <c r="S44" s="176"/>
      <c r="T44" s="127">
        <v>9.9600000000000009</v>
      </c>
      <c r="U44" s="128">
        <f>ROUND(ROUND(T44,2)*(1+'General Inputs'!K$20)*(1-Z44)+'General Inputs'!K$28,2)</f>
        <v>10.220000000000001</v>
      </c>
      <c r="V44" s="128">
        <f>ROUND(ROUND(U44,2)*(1+'General Inputs'!L$20)*(1-AA44)+'General Inputs'!L$28,2)</f>
        <v>10.49</v>
      </c>
      <c r="W44" s="128">
        <f>ROUND(ROUND(V44,2)*(1+'General Inputs'!M$20)*(1-AB44)+'General Inputs'!M$28,2)</f>
        <v>10.77</v>
      </c>
      <c r="X44" s="128">
        <f>ROUND(ROUND(W44,2)*(1+'General Inputs'!N$20)*(1-AC44)+'General Inputs'!N$28,2)</f>
        <v>11.06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381</v>
      </c>
      <c r="D45" s="124"/>
      <c r="E45" s="54" t="s">
        <v>33</v>
      </c>
      <c r="F45" s="54"/>
      <c r="G45" s="61"/>
      <c r="H45" s="62">
        <f t="shared" si="2"/>
        <v>9.9600000000000009</v>
      </c>
      <c r="I45" s="125"/>
      <c r="J45" s="62">
        <f t="shared" si="3"/>
        <v>9.9600000000000009</v>
      </c>
      <c r="K45" s="125"/>
      <c r="L45" s="125" t="str">
        <f t="shared" si="0"/>
        <v>COMPLIANT</v>
      </c>
      <c r="M45" s="37"/>
      <c r="N45" s="126">
        <f t="shared" si="1"/>
        <v>9.9600000000000009</v>
      </c>
      <c r="O45" s="126">
        <f t="shared" si="4"/>
        <v>10.220000000000001</v>
      </c>
      <c r="P45" s="126">
        <f t="shared" si="5"/>
        <v>10.49</v>
      </c>
      <c r="Q45" s="126">
        <f t="shared" si="6"/>
        <v>10.77</v>
      </c>
      <c r="R45" s="126">
        <f t="shared" si="7"/>
        <v>11.06</v>
      </c>
      <c r="S45" s="176"/>
      <c r="T45" s="127">
        <v>9.9600000000000009</v>
      </c>
      <c r="U45" s="128">
        <f>ROUND(ROUND(T45,2)*(1+'General Inputs'!K$20)*(1-Z45)+'General Inputs'!K$28,2)</f>
        <v>10.220000000000001</v>
      </c>
      <c r="V45" s="128">
        <f>ROUND(ROUND(U45,2)*(1+'General Inputs'!L$20)*(1-AA45)+'General Inputs'!L$28,2)</f>
        <v>10.49</v>
      </c>
      <c r="W45" s="128">
        <f>ROUND(ROUND(V45,2)*(1+'General Inputs'!M$20)*(1-AB45)+'General Inputs'!M$28,2)</f>
        <v>10.77</v>
      </c>
      <c r="X45" s="128">
        <f>ROUND(ROUND(W45,2)*(1+'General Inputs'!N$20)*(1-AC45)+'General Inputs'!N$28,2)</f>
        <v>11.06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382</v>
      </c>
      <c r="D46" s="124"/>
      <c r="E46" s="54" t="s">
        <v>33</v>
      </c>
      <c r="F46" s="54"/>
      <c r="G46" s="61"/>
      <c r="H46" s="62">
        <f t="shared" si="2"/>
        <v>10.79</v>
      </c>
      <c r="I46" s="125"/>
      <c r="J46" s="62">
        <f t="shared" si="3"/>
        <v>10.79</v>
      </c>
      <c r="K46" s="125"/>
      <c r="L46" s="125" t="str">
        <f t="shared" si="0"/>
        <v>COMPLIANT</v>
      </c>
      <c r="M46" s="37"/>
      <c r="N46" s="126">
        <f t="shared" si="1"/>
        <v>10.79</v>
      </c>
      <c r="O46" s="126">
        <f t="shared" si="4"/>
        <v>11.08</v>
      </c>
      <c r="P46" s="126">
        <f t="shared" si="5"/>
        <v>11.37</v>
      </c>
      <c r="Q46" s="126">
        <f t="shared" si="6"/>
        <v>11.67</v>
      </c>
      <c r="R46" s="126">
        <f t="shared" si="7"/>
        <v>11.98</v>
      </c>
      <c r="S46" s="176"/>
      <c r="T46" s="127">
        <v>10.79</v>
      </c>
      <c r="U46" s="128">
        <f>ROUND(ROUND(T46,2)*(1+'General Inputs'!K$20)*(1-Z46)+'General Inputs'!K$28,2)</f>
        <v>11.08</v>
      </c>
      <c r="V46" s="128">
        <f>ROUND(ROUND(U46,2)*(1+'General Inputs'!L$20)*(1-AA46)+'General Inputs'!L$28,2)</f>
        <v>11.37</v>
      </c>
      <c r="W46" s="128">
        <f>ROUND(ROUND(V46,2)*(1+'General Inputs'!M$20)*(1-AB46)+'General Inputs'!M$28,2)</f>
        <v>11.67</v>
      </c>
      <c r="X46" s="128">
        <f>ROUND(ROUND(W46,2)*(1+'General Inputs'!N$20)*(1-AC46)+'General Inputs'!N$28,2)</f>
        <v>11.98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178"/>
      <c r="C47" s="124" t="s">
        <v>383</v>
      </c>
      <c r="D47" s="124"/>
      <c r="E47" s="54" t="s">
        <v>33</v>
      </c>
      <c r="F47" s="54"/>
      <c r="G47" s="61"/>
      <c r="H47" s="62">
        <f t="shared" si="2"/>
        <v>9.9600000000000009</v>
      </c>
      <c r="I47" s="125"/>
      <c r="J47" s="62">
        <f t="shared" si="3"/>
        <v>9.9600000000000009</v>
      </c>
      <c r="K47" s="125"/>
      <c r="L47" s="125" t="str">
        <f t="shared" si="0"/>
        <v>COMPLIANT</v>
      </c>
      <c r="M47" s="37"/>
      <c r="N47" s="126">
        <f t="shared" si="1"/>
        <v>9.9600000000000009</v>
      </c>
      <c r="O47" s="126">
        <f t="shared" si="4"/>
        <v>10.220000000000001</v>
      </c>
      <c r="P47" s="126">
        <f t="shared" si="5"/>
        <v>10.49</v>
      </c>
      <c r="Q47" s="126">
        <f t="shared" si="6"/>
        <v>10.77</v>
      </c>
      <c r="R47" s="126">
        <f t="shared" si="7"/>
        <v>11.06</v>
      </c>
      <c r="S47" s="176"/>
      <c r="T47" s="127">
        <v>9.9600000000000009</v>
      </c>
      <c r="U47" s="128">
        <f>ROUND(ROUND(T47,2)*(1+'General Inputs'!K$20)*(1-Z47)+'General Inputs'!K$28,2)</f>
        <v>10.220000000000001</v>
      </c>
      <c r="V47" s="128">
        <f>ROUND(ROUND(U47,2)*(1+'General Inputs'!L$20)*(1-AA47)+'General Inputs'!L$28,2)</f>
        <v>10.49</v>
      </c>
      <c r="W47" s="128">
        <f>ROUND(ROUND(V47,2)*(1+'General Inputs'!M$20)*(1-AB47)+'General Inputs'!M$28,2)</f>
        <v>10.77</v>
      </c>
      <c r="X47" s="128">
        <f>ROUND(ROUND(W47,2)*(1+'General Inputs'!N$20)*(1-AC47)+'General Inputs'!N$28,2)</f>
        <v>11.06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178"/>
      <c r="C48" s="124" t="s">
        <v>384</v>
      </c>
      <c r="D48" s="124"/>
      <c r="E48" s="54" t="s">
        <v>33</v>
      </c>
      <c r="F48" s="54"/>
      <c r="G48" s="61"/>
      <c r="H48" s="62">
        <f t="shared" si="2"/>
        <v>10.39</v>
      </c>
      <c r="I48" s="125"/>
      <c r="J48" s="62">
        <f t="shared" si="3"/>
        <v>10.39</v>
      </c>
      <c r="K48" s="125"/>
      <c r="L48" s="125" t="str">
        <f t="shared" si="0"/>
        <v>COMPLIANT</v>
      </c>
      <c r="M48" s="37"/>
      <c r="N48" s="126">
        <f t="shared" si="1"/>
        <v>10.39</v>
      </c>
      <c r="O48" s="126">
        <f t="shared" si="4"/>
        <v>10.67</v>
      </c>
      <c r="P48" s="126">
        <f t="shared" si="5"/>
        <v>10.95</v>
      </c>
      <c r="Q48" s="126">
        <f t="shared" si="6"/>
        <v>11.24</v>
      </c>
      <c r="R48" s="126">
        <f t="shared" si="7"/>
        <v>11.54</v>
      </c>
      <c r="S48" s="176"/>
      <c r="T48" s="127">
        <v>10.39</v>
      </c>
      <c r="U48" s="128">
        <f>ROUND(ROUND(T48,2)*(1+'General Inputs'!K$20)*(1-Z48)+'General Inputs'!K$28,2)</f>
        <v>10.67</v>
      </c>
      <c r="V48" s="128">
        <f>ROUND(ROUND(U48,2)*(1+'General Inputs'!L$20)*(1-AA48)+'General Inputs'!L$28,2)</f>
        <v>10.95</v>
      </c>
      <c r="W48" s="128">
        <f>ROUND(ROUND(V48,2)*(1+'General Inputs'!M$20)*(1-AB48)+'General Inputs'!M$28,2)</f>
        <v>11.24</v>
      </c>
      <c r="X48" s="128">
        <f>ROUND(ROUND(W48,2)*(1+'General Inputs'!N$20)*(1-AC48)+'General Inputs'!N$28,2)</f>
        <v>11.54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/>
      <c r="D49" s="124"/>
      <c r="E49" s="54"/>
      <c r="F49" s="54"/>
      <c r="G49" s="61"/>
      <c r="H49" s="62">
        <f>_xlfn.IFNA(INDEX($N49:$R49,1,MATCH(forecastyear,$N$5:$R$5,0)),0)</f>
        <v>0</v>
      </c>
      <c r="I49" s="125"/>
      <c r="J49" s="62">
        <f>_xlfn.IFNA(INDEX($T49:$X49,1,MATCH(forecastyear,$T$5:$X$5,0)),0)</f>
        <v>0</v>
      </c>
      <c r="K49" s="125"/>
      <c r="L49" s="125" t="str">
        <f>IF(C49="","",IF(H49&gt;J49,"NON-COMPLIANT","COMPLIANT"))</f>
        <v/>
      </c>
      <c r="M49" s="37"/>
      <c r="N49" s="126">
        <f t="shared" ref="N49:R50" si="8">T49</f>
        <v>0</v>
      </c>
      <c r="O49" s="126">
        <f t="shared" si="8"/>
        <v>0</v>
      </c>
      <c r="P49" s="126">
        <f t="shared" si="8"/>
        <v>0</v>
      </c>
      <c r="Q49" s="126">
        <f t="shared" si="8"/>
        <v>0</v>
      </c>
      <c r="R49" s="126">
        <f t="shared" si="8"/>
        <v>0</v>
      </c>
      <c r="S49" s="176"/>
      <c r="T49" s="127"/>
      <c r="U49" s="128">
        <f>ROUND(ROUND(T49,2)*(1+'General Inputs'!K$20)*(1-Z49)+'General Inputs'!K$28,2)</f>
        <v>0</v>
      </c>
      <c r="V49" s="128">
        <f>ROUND(ROUND(U49,2)*(1+'General Inputs'!L$20)*(1-AA49)+'General Inputs'!L$28,2)</f>
        <v>0</v>
      </c>
      <c r="W49" s="128">
        <f>ROUND(ROUND(V49,2)*(1+'General Inputs'!M$20)*(1-AB49)+'General Inputs'!M$28,2)</f>
        <v>0</v>
      </c>
      <c r="X49" s="128">
        <f>ROUND(ROUND(W49,2)*(1+'General Inputs'!N$20)*(1-AC49)+'General Inputs'!N$28,2)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72" t="s">
        <v>301</v>
      </c>
      <c r="D50" s="124"/>
      <c r="E50" s="54"/>
      <c r="F50" s="54"/>
      <c r="G50" s="61"/>
      <c r="H50" s="62">
        <f>_xlfn.IFNA(INDEX($N50:$R50,1,MATCH(forecastyear,$N$5:$R$5,0)),0)</f>
        <v>0</v>
      </c>
      <c r="I50" s="125"/>
      <c r="J50" s="62">
        <f>_xlfn.IFNA(INDEX($T50:$X50,1,MATCH(forecastyear,$T$5:$X$5,0)),0)</f>
        <v>0</v>
      </c>
      <c r="K50" s="125"/>
      <c r="L50" s="125" t="str">
        <f>IF(C50="","",IF(H50&gt;J50,"NON-COMPLIANT","COMPLIANT"))</f>
        <v>COMPLIANT</v>
      </c>
      <c r="M50" s="37"/>
      <c r="N50" s="126">
        <f t="shared" si="8"/>
        <v>0</v>
      </c>
      <c r="O50" s="126">
        <f t="shared" si="8"/>
        <v>0</v>
      </c>
      <c r="P50" s="126">
        <f t="shared" si="8"/>
        <v>0</v>
      </c>
      <c r="Q50" s="126">
        <f t="shared" si="8"/>
        <v>0</v>
      </c>
      <c r="R50" s="126">
        <f t="shared" si="8"/>
        <v>0</v>
      </c>
      <c r="S50" s="176"/>
      <c r="T50" s="127"/>
      <c r="U50" s="128">
        <f>ROUND(ROUND(T50,2)*(1+'General Inputs'!K$20)*(1-Z50)+'General Inputs'!K$28,2)</f>
        <v>0</v>
      </c>
      <c r="V50" s="128">
        <f>ROUND(ROUND(U50,2)*(1+'General Inputs'!L$20)*(1-AA50)+'General Inputs'!L$28,2)</f>
        <v>0</v>
      </c>
      <c r="W50" s="128">
        <f>ROUND(ROUND(V50,2)*(1+'General Inputs'!M$20)*(1-AB50)+'General Inputs'!M$28,2)</f>
        <v>0</v>
      </c>
      <c r="X50" s="128">
        <f>ROUND(ROUND(W50,2)*(1+'General Inputs'!N$20)*(1-AC50)+'General Inputs'!N$28,2)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409</v>
      </c>
      <c r="D51" s="124"/>
      <c r="E51" s="54" t="s">
        <v>33</v>
      </c>
      <c r="F51" s="54"/>
      <c r="G51" s="61"/>
      <c r="H51" s="62">
        <f t="shared" ref="H51:H92" si="9">_xlfn.IFNA(INDEX($N51:$R51,1,MATCH(forecastyear,$N$5:$R$5,0)),0)</f>
        <v>34.340000000000003</v>
      </c>
      <c r="I51" s="125"/>
      <c r="J51" s="62">
        <f t="shared" ref="J51:J92" si="10">_xlfn.IFNA(INDEX($T51:$X51,1,MATCH(forecastyear,$T$5:$X$5,0)),0)</f>
        <v>34.340000000000003</v>
      </c>
      <c r="K51" s="125"/>
      <c r="L51" s="125" t="str">
        <f t="shared" ref="L51:L92" si="11">IF(C51="","",IF(H51&gt;J51,"NON-COMPLIANT","COMPLIANT"))</f>
        <v>COMPLIANT</v>
      </c>
      <c r="M51" s="37"/>
      <c r="N51" s="126">
        <f t="shared" ref="N51:N92" si="12">T51</f>
        <v>34.340000000000003</v>
      </c>
      <c r="O51" s="126">
        <f t="shared" ref="O51:O92" si="13">U51</f>
        <v>35.25</v>
      </c>
      <c r="P51" s="126">
        <f t="shared" ref="P51:P92" si="14">V51</f>
        <v>36.19</v>
      </c>
      <c r="Q51" s="126">
        <f t="shared" ref="Q51:Q92" si="15">W51</f>
        <v>37.15</v>
      </c>
      <c r="R51" s="126">
        <f t="shared" ref="R51:R92" si="16">X51</f>
        <v>38.14</v>
      </c>
      <c r="S51" s="176"/>
      <c r="T51" s="127">
        <v>34.340000000000003</v>
      </c>
      <c r="U51" s="128">
        <f>ROUND(ROUND(T51,2)*(1+'General Inputs'!K$20)*(1-Z51)+'General Inputs'!K$28,2)</f>
        <v>35.25</v>
      </c>
      <c r="V51" s="128">
        <f>ROUND(ROUND(U51,2)*(1+'General Inputs'!L$20)*(1-AA51)+'General Inputs'!L$28,2)</f>
        <v>36.19</v>
      </c>
      <c r="W51" s="128">
        <f>ROUND(ROUND(V51,2)*(1+'General Inputs'!M$20)*(1-AB51)+'General Inputs'!M$28,2)</f>
        <v>37.15</v>
      </c>
      <c r="X51" s="128">
        <f>ROUND(ROUND(W51,2)*(1+'General Inputs'!N$20)*(1-AC51)+'General Inputs'!N$28,2)</f>
        <v>38.14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411</v>
      </c>
      <c r="D52" s="124"/>
      <c r="E52" s="54" t="s">
        <v>33</v>
      </c>
      <c r="F52" s="54"/>
      <c r="G52" s="61"/>
      <c r="H52" s="62">
        <f t="shared" si="9"/>
        <v>34.33</v>
      </c>
      <c r="I52" s="125"/>
      <c r="J52" s="62">
        <f t="shared" si="10"/>
        <v>34.33</v>
      </c>
      <c r="K52" s="125"/>
      <c r="L52" s="125" t="str">
        <f t="shared" si="11"/>
        <v>COMPLIANT</v>
      </c>
      <c r="M52" s="37"/>
      <c r="N52" s="126">
        <f t="shared" si="12"/>
        <v>34.33</v>
      </c>
      <c r="O52" s="126">
        <f t="shared" si="13"/>
        <v>35.24</v>
      </c>
      <c r="P52" s="126">
        <f t="shared" si="14"/>
        <v>36.18</v>
      </c>
      <c r="Q52" s="126">
        <f t="shared" si="15"/>
        <v>37.14</v>
      </c>
      <c r="R52" s="126">
        <f t="shared" si="16"/>
        <v>38.130000000000003</v>
      </c>
      <c r="S52" s="176"/>
      <c r="T52" s="127">
        <v>34.33</v>
      </c>
      <c r="U52" s="128">
        <f>ROUND(ROUND(T52,2)*(1+'General Inputs'!K$20)*(1-Z52)+'General Inputs'!K$28,2)</f>
        <v>35.24</v>
      </c>
      <c r="V52" s="128">
        <f>ROUND(ROUND(U52,2)*(1+'General Inputs'!L$20)*(1-AA52)+'General Inputs'!L$28,2)</f>
        <v>36.18</v>
      </c>
      <c r="W52" s="128">
        <f>ROUND(ROUND(V52,2)*(1+'General Inputs'!M$20)*(1-AB52)+'General Inputs'!M$28,2)</f>
        <v>37.14</v>
      </c>
      <c r="X52" s="128">
        <f>ROUND(ROUND(W52,2)*(1+'General Inputs'!N$20)*(1-AC52)+'General Inputs'!N$28,2)</f>
        <v>38.130000000000003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388</v>
      </c>
      <c r="D53" s="124"/>
      <c r="E53" s="54" t="s">
        <v>33</v>
      </c>
      <c r="F53" s="54"/>
      <c r="G53" s="61"/>
      <c r="H53" s="62">
        <f t="shared" si="9"/>
        <v>37.17</v>
      </c>
      <c r="I53" s="125"/>
      <c r="J53" s="62">
        <f t="shared" si="10"/>
        <v>37.17</v>
      </c>
      <c r="K53" s="125"/>
      <c r="L53" s="125" t="str">
        <f t="shared" si="11"/>
        <v>COMPLIANT</v>
      </c>
      <c r="M53" s="37"/>
      <c r="N53" s="126">
        <f t="shared" si="12"/>
        <v>37.17</v>
      </c>
      <c r="O53" s="126">
        <f t="shared" si="13"/>
        <v>38.159999999999997</v>
      </c>
      <c r="P53" s="126">
        <f t="shared" si="14"/>
        <v>39.17</v>
      </c>
      <c r="Q53" s="126">
        <f t="shared" si="15"/>
        <v>40.21</v>
      </c>
      <c r="R53" s="126">
        <f t="shared" si="16"/>
        <v>41.28</v>
      </c>
      <c r="S53" s="176"/>
      <c r="T53" s="127">
        <v>37.17</v>
      </c>
      <c r="U53" s="128">
        <f>ROUND(ROUND(T53,2)*(1+'General Inputs'!K$20)*(1-Z53)+'General Inputs'!K$28,2)</f>
        <v>38.159999999999997</v>
      </c>
      <c r="V53" s="128">
        <f>ROUND(ROUND(U53,2)*(1+'General Inputs'!L$20)*(1-AA53)+'General Inputs'!L$28,2)</f>
        <v>39.17</v>
      </c>
      <c r="W53" s="128">
        <f>ROUND(ROUND(V53,2)*(1+'General Inputs'!M$20)*(1-AB53)+'General Inputs'!M$28,2)</f>
        <v>40.21</v>
      </c>
      <c r="X53" s="128">
        <f>ROUND(ROUND(W53,2)*(1+'General Inputs'!N$20)*(1-AC53)+'General Inputs'!N$28,2)</f>
        <v>41.28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391</v>
      </c>
      <c r="D54" s="124"/>
      <c r="E54" s="54" t="s">
        <v>33</v>
      </c>
      <c r="F54" s="54"/>
      <c r="G54" s="61"/>
      <c r="H54" s="62">
        <f t="shared" si="9"/>
        <v>37.44</v>
      </c>
      <c r="I54" s="125"/>
      <c r="J54" s="62">
        <f t="shared" si="10"/>
        <v>37.44</v>
      </c>
      <c r="K54" s="125"/>
      <c r="L54" s="125" t="str">
        <f t="shared" si="11"/>
        <v>COMPLIANT</v>
      </c>
      <c r="M54" s="37"/>
      <c r="N54" s="126">
        <f t="shared" si="12"/>
        <v>37.44</v>
      </c>
      <c r="O54" s="126">
        <f t="shared" si="13"/>
        <v>38.44</v>
      </c>
      <c r="P54" s="126">
        <f t="shared" si="14"/>
        <v>39.46</v>
      </c>
      <c r="Q54" s="126">
        <f t="shared" si="15"/>
        <v>40.51</v>
      </c>
      <c r="R54" s="126">
        <f t="shared" si="16"/>
        <v>41.59</v>
      </c>
      <c r="S54" s="176"/>
      <c r="T54" s="127">
        <v>37.44</v>
      </c>
      <c r="U54" s="128">
        <f>ROUND(ROUND(T54,2)*(1+'General Inputs'!K$20)*(1-Z54)+'General Inputs'!K$28,2)</f>
        <v>38.44</v>
      </c>
      <c r="V54" s="128">
        <f>ROUND(ROUND(U54,2)*(1+'General Inputs'!L$20)*(1-AA54)+'General Inputs'!L$28,2)</f>
        <v>39.46</v>
      </c>
      <c r="W54" s="128">
        <f>ROUND(ROUND(V54,2)*(1+'General Inputs'!M$20)*(1-AB54)+'General Inputs'!M$28,2)</f>
        <v>40.51</v>
      </c>
      <c r="X54" s="128">
        <f>ROUND(ROUND(W54,2)*(1+'General Inputs'!N$20)*(1-AC54)+'General Inputs'!N$28,2)</f>
        <v>41.59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395</v>
      </c>
      <c r="D55" s="124"/>
      <c r="E55" s="54" t="s">
        <v>33</v>
      </c>
      <c r="F55" s="54"/>
      <c r="G55" s="61"/>
      <c r="H55" s="62">
        <f t="shared" si="9"/>
        <v>40.770000000000003</v>
      </c>
      <c r="I55" s="125"/>
      <c r="J55" s="62">
        <f t="shared" si="10"/>
        <v>40.770000000000003</v>
      </c>
      <c r="K55" s="125"/>
      <c r="L55" s="125" t="str">
        <f t="shared" si="11"/>
        <v>COMPLIANT</v>
      </c>
      <c r="M55" s="37"/>
      <c r="N55" s="126">
        <f t="shared" si="12"/>
        <v>40.770000000000003</v>
      </c>
      <c r="O55" s="126">
        <f t="shared" si="13"/>
        <v>41.85</v>
      </c>
      <c r="P55" s="126">
        <f t="shared" si="14"/>
        <v>42.96</v>
      </c>
      <c r="Q55" s="126">
        <f t="shared" si="15"/>
        <v>44.1</v>
      </c>
      <c r="R55" s="126">
        <f t="shared" si="16"/>
        <v>45.27</v>
      </c>
      <c r="S55" s="176"/>
      <c r="T55" s="127">
        <v>40.770000000000003</v>
      </c>
      <c r="U55" s="128">
        <f>ROUND(ROUND(T55,2)*(1+'General Inputs'!K$20)*(1-Z55)+'General Inputs'!K$28,2)</f>
        <v>41.85</v>
      </c>
      <c r="V55" s="128">
        <f>ROUND(ROUND(U55,2)*(1+'General Inputs'!L$20)*(1-AA55)+'General Inputs'!L$28,2)</f>
        <v>42.96</v>
      </c>
      <c r="W55" s="128">
        <f>ROUND(ROUND(V55,2)*(1+'General Inputs'!M$20)*(1-AB55)+'General Inputs'!M$28,2)</f>
        <v>44.1</v>
      </c>
      <c r="X55" s="128">
        <f>ROUND(ROUND(W55,2)*(1+'General Inputs'!N$20)*(1-AC55)+'General Inputs'!N$28,2)</f>
        <v>45.27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410</v>
      </c>
      <c r="D56" s="124"/>
      <c r="E56" s="54" t="s">
        <v>33</v>
      </c>
      <c r="F56" s="54"/>
      <c r="G56" s="61"/>
      <c r="H56" s="62">
        <f t="shared" si="9"/>
        <v>35.229999999999997</v>
      </c>
      <c r="I56" s="125"/>
      <c r="J56" s="62">
        <f t="shared" si="10"/>
        <v>35.229999999999997</v>
      </c>
      <c r="K56" s="125"/>
      <c r="L56" s="125" t="str">
        <f t="shared" si="11"/>
        <v>COMPLIANT</v>
      </c>
      <c r="M56" s="37"/>
      <c r="N56" s="126">
        <f t="shared" si="12"/>
        <v>35.229999999999997</v>
      </c>
      <c r="O56" s="126">
        <f t="shared" si="13"/>
        <v>36.17</v>
      </c>
      <c r="P56" s="126">
        <f t="shared" si="14"/>
        <v>37.130000000000003</v>
      </c>
      <c r="Q56" s="126">
        <f t="shared" si="15"/>
        <v>38.119999999999997</v>
      </c>
      <c r="R56" s="126">
        <f t="shared" si="16"/>
        <v>39.130000000000003</v>
      </c>
      <c r="S56" s="176"/>
      <c r="T56" s="127">
        <v>35.229999999999997</v>
      </c>
      <c r="U56" s="128">
        <f>ROUND(ROUND(T56,2)*(1+'General Inputs'!K$20)*(1-Z56)+'General Inputs'!K$28,2)</f>
        <v>36.17</v>
      </c>
      <c r="V56" s="128">
        <f>ROUND(ROUND(U56,2)*(1+'General Inputs'!L$20)*(1-AA56)+'General Inputs'!L$28,2)</f>
        <v>37.130000000000003</v>
      </c>
      <c r="W56" s="128">
        <f>ROUND(ROUND(V56,2)*(1+'General Inputs'!M$20)*(1-AB56)+'General Inputs'!M$28,2)</f>
        <v>38.119999999999997</v>
      </c>
      <c r="X56" s="128">
        <f>ROUND(ROUND(W56,2)*(1+'General Inputs'!N$20)*(1-AC56)+'General Inputs'!N$28,2)</f>
        <v>39.130000000000003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387</v>
      </c>
      <c r="D57" s="124"/>
      <c r="E57" s="54" t="s">
        <v>33</v>
      </c>
      <c r="F57" s="54"/>
      <c r="G57" s="61"/>
      <c r="H57" s="62">
        <f t="shared" si="9"/>
        <v>39.06</v>
      </c>
      <c r="I57" s="125"/>
      <c r="J57" s="62">
        <f t="shared" si="10"/>
        <v>39.06</v>
      </c>
      <c r="K57" s="125"/>
      <c r="L57" s="125" t="str">
        <f t="shared" si="11"/>
        <v>COMPLIANT</v>
      </c>
      <c r="M57" s="37"/>
      <c r="N57" s="126">
        <f t="shared" si="12"/>
        <v>39.06</v>
      </c>
      <c r="O57" s="126">
        <f t="shared" si="13"/>
        <v>40.1</v>
      </c>
      <c r="P57" s="126">
        <f t="shared" si="14"/>
        <v>41.17</v>
      </c>
      <c r="Q57" s="126">
        <f t="shared" si="15"/>
        <v>42.27</v>
      </c>
      <c r="R57" s="126">
        <f t="shared" si="16"/>
        <v>43.39</v>
      </c>
      <c r="S57" s="176"/>
      <c r="T57" s="127">
        <v>39.06</v>
      </c>
      <c r="U57" s="128">
        <f>ROUND(ROUND(T57,2)*(1+'General Inputs'!K$20)*(1-Z57)+'General Inputs'!K$28,2)</f>
        <v>40.1</v>
      </c>
      <c r="V57" s="128">
        <f>ROUND(ROUND(U57,2)*(1+'General Inputs'!L$20)*(1-AA57)+'General Inputs'!L$28,2)</f>
        <v>41.17</v>
      </c>
      <c r="W57" s="128">
        <f>ROUND(ROUND(V57,2)*(1+'General Inputs'!M$20)*(1-AB57)+'General Inputs'!M$28,2)</f>
        <v>42.27</v>
      </c>
      <c r="X57" s="128">
        <f>ROUND(ROUND(W57,2)*(1+'General Inputs'!N$20)*(1-AC57)+'General Inputs'!N$28,2)</f>
        <v>43.39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390</v>
      </c>
      <c r="D58" s="124"/>
      <c r="E58" s="54" t="s">
        <v>33</v>
      </c>
      <c r="F58" s="54"/>
      <c r="G58" s="61"/>
      <c r="H58" s="62">
        <f t="shared" si="9"/>
        <v>39.24</v>
      </c>
      <c r="I58" s="125"/>
      <c r="J58" s="62">
        <f t="shared" si="10"/>
        <v>39.24</v>
      </c>
      <c r="K58" s="125"/>
      <c r="L58" s="125" t="str">
        <f t="shared" si="11"/>
        <v>COMPLIANT</v>
      </c>
      <c r="M58" s="37"/>
      <c r="N58" s="126">
        <f t="shared" si="12"/>
        <v>39.24</v>
      </c>
      <c r="O58" s="126">
        <f t="shared" si="13"/>
        <v>40.28</v>
      </c>
      <c r="P58" s="126">
        <f t="shared" si="14"/>
        <v>41.35</v>
      </c>
      <c r="Q58" s="126">
        <f t="shared" si="15"/>
        <v>42.45</v>
      </c>
      <c r="R58" s="126">
        <f t="shared" si="16"/>
        <v>43.58</v>
      </c>
      <c r="S58" s="176"/>
      <c r="T58" s="127">
        <v>39.24</v>
      </c>
      <c r="U58" s="128">
        <f>ROUND(ROUND(T58,2)*(1+'General Inputs'!K$20)*(1-Z58)+'General Inputs'!K$28,2)</f>
        <v>40.28</v>
      </c>
      <c r="V58" s="128">
        <f>ROUND(ROUND(U58,2)*(1+'General Inputs'!L$20)*(1-AA58)+'General Inputs'!L$28,2)</f>
        <v>41.35</v>
      </c>
      <c r="W58" s="128">
        <f>ROUND(ROUND(V58,2)*(1+'General Inputs'!M$20)*(1-AB58)+'General Inputs'!M$28,2)</f>
        <v>42.45</v>
      </c>
      <c r="X58" s="128">
        <f>ROUND(ROUND(W58,2)*(1+'General Inputs'!N$20)*(1-AC58)+'General Inputs'!N$28,2)</f>
        <v>43.58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393</v>
      </c>
      <c r="D59" s="124"/>
      <c r="E59" s="54" t="s">
        <v>33</v>
      </c>
      <c r="F59" s="54"/>
      <c r="G59" s="61"/>
      <c r="H59" s="62">
        <f t="shared" si="9"/>
        <v>40.520000000000003</v>
      </c>
      <c r="I59" s="125"/>
      <c r="J59" s="62">
        <f t="shared" si="10"/>
        <v>40.520000000000003</v>
      </c>
      <c r="K59" s="125"/>
      <c r="L59" s="125" t="str">
        <f t="shared" si="11"/>
        <v>COMPLIANT</v>
      </c>
      <c r="M59" s="37"/>
      <c r="N59" s="126">
        <f t="shared" si="12"/>
        <v>40.520000000000003</v>
      </c>
      <c r="O59" s="126">
        <f t="shared" si="13"/>
        <v>41.6</v>
      </c>
      <c r="P59" s="126">
        <f t="shared" si="14"/>
        <v>42.71</v>
      </c>
      <c r="Q59" s="126">
        <f t="shared" si="15"/>
        <v>43.85</v>
      </c>
      <c r="R59" s="126">
        <f t="shared" si="16"/>
        <v>45.02</v>
      </c>
      <c r="S59" s="176"/>
      <c r="T59" s="127">
        <v>40.520000000000003</v>
      </c>
      <c r="U59" s="128">
        <f>ROUND(ROUND(T59,2)*(1+'General Inputs'!K$20)*(1-Z59)+'General Inputs'!K$28,2)</f>
        <v>41.6</v>
      </c>
      <c r="V59" s="128">
        <f>ROUND(ROUND(U59,2)*(1+'General Inputs'!L$20)*(1-AA59)+'General Inputs'!L$28,2)</f>
        <v>42.71</v>
      </c>
      <c r="W59" s="128">
        <f>ROUND(ROUND(V59,2)*(1+'General Inputs'!M$20)*(1-AB59)+'General Inputs'!M$28,2)</f>
        <v>43.85</v>
      </c>
      <c r="X59" s="128">
        <f>ROUND(ROUND(W59,2)*(1+'General Inputs'!N$20)*(1-AC59)+'General Inputs'!N$28,2)</f>
        <v>45.02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398</v>
      </c>
      <c r="D60" s="124"/>
      <c r="E60" s="54" t="s">
        <v>33</v>
      </c>
      <c r="F60" s="54"/>
      <c r="G60" s="61"/>
      <c r="H60" s="62">
        <f t="shared" si="9"/>
        <v>41.23</v>
      </c>
      <c r="I60" s="125"/>
      <c r="J60" s="62">
        <f t="shared" si="10"/>
        <v>41.23</v>
      </c>
      <c r="K60" s="125"/>
      <c r="L60" s="125" t="str">
        <f t="shared" si="11"/>
        <v>COMPLIANT</v>
      </c>
      <c r="M60" s="37"/>
      <c r="N60" s="126">
        <f t="shared" si="12"/>
        <v>41.23</v>
      </c>
      <c r="O60" s="126">
        <f t="shared" si="13"/>
        <v>42.33</v>
      </c>
      <c r="P60" s="126">
        <f t="shared" si="14"/>
        <v>43.46</v>
      </c>
      <c r="Q60" s="126">
        <f t="shared" si="15"/>
        <v>44.62</v>
      </c>
      <c r="R60" s="126">
        <f t="shared" si="16"/>
        <v>45.81</v>
      </c>
      <c r="S60" s="176"/>
      <c r="T60" s="127">
        <v>41.23</v>
      </c>
      <c r="U60" s="128">
        <f>ROUND(ROUND(T60,2)*(1+'General Inputs'!K$20)*(1-Z60)+'General Inputs'!K$28,2)</f>
        <v>42.33</v>
      </c>
      <c r="V60" s="128">
        <f>ROUND(ROUND(U60,2)*(1+'General Inputs'!L$20)*(1-AA60)+'General Inputs'!L$28,2)</f>
        <v>43.46</v>
      </c>
      <c r="W60" s="128">
        <f>ROUND(ROUND(V60,2)*(1+'General Inputs'!M$20)*(1-AB60)+'General Inputs'!M$28,2)</f>
        <v>44.62</v>
      </c>
      <c r="X60" s="128">
        <f>ROUND(ROUND(W60,2)*(1+'General Inputs'!N$20)*(1-AC60)+'General Inputs'!N$28,2)</f>
        <v>45.81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394</v>
      </c>
      <c r="D61" s="124"/>
      <c r="E61" s="54" t="s">
        <v>33</v>
      </c>
      <c r="F61" s="54"/>
      <c r="G61" s="61"/>
      <c r="H61" s="62">
        <f t="shared" si="9"/>
        <v>42.04</v>
      </c>
      <c r="I61" s="125"/>
      <c r="J61" s="62">
        <f t="shared" si="10"/>
        <v>42.04</v>
      </c>
      <c r="K61" s="125"/>
      <c r="L61" s="125" t="str">
        <f t="shared" si="11"/>
        <v>COMPLIANT</v>
      </c>
      <c r="M61" s="37"/>
      <c r="N61" s="126">
        <f t="shared" si="12"/>
        <v>42.04</v>
      </c>
      <c r="O61" s="126">
        <f t="shared" si="13"/>
        <v>43.16</v>
      </c>
      <c r="P61" s="126">
        <f t="shared" si="14"/>
        <v>44.31</v>
      </c>
      <c r="Q61" s="126">
        <f t="shared" si="15"/>
        <v>45.49</v>
      </c>
      <c r="R61" s="126">
        <f t="shared" si="16"/>
        <v>46.7</v>
      </c>
      <c r="S61" s="176"/>
      <c r="T61" s="127">
        <v>42.04</v>
      </c>
      <c r="U61" s="128">
        <f>ROUND(ROUND(T61,2)*(1+'General Inputs'!K$20)*(1-Z61)+'General Inputs'!K$28,2)</f>
        <v>43.16</v>
      </c>
      <c r="V61" s="128">
        <f>ROUND(ROUND(U61,2)*(1+'General Inputs'!L$20)*(1-AA61)+'General Inputs'!L$28,2)</f>
        <v>44.31</v>
      </c>
      <c r="W61" s="128">
        <f>ROUND(ROUND(V61,2)*(1+'General Inputs'!M$20)*(1-AB61)+'General Inputs'!M$28,2)</f>
        <v>45.49</v>
      </c>
      <c r="X61" s="128">
        <f>ROUND(ROUND(W61,2)*(1+'General Inputs'!N$20)*(1-AC61)+'General Inputs'!N$28,2)</f>
        <v>46.7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399</v>
      </c>
      <c r="D62" s="124"/>
      <c r="E62" s="54" t="s">
        <v>33</v>
      </c>
      <c r="F62" s="54"/>
      <c r="G62" s="61"/>
      <c r="H62" s="62">
        <f t="shared" si="9"/>
        <v>41.23</v>
      </c>
      <c r="I62" s="125"/>
      <c r="J62" s="62">
        <f t="shared" si="10"/>
        <v>41.23</v>
      </c>
      <c r="K62" s="125"/>
      <c r="L62" s="125" t="str">
        <f t="shared" si="11"/>
        <v>COMPLIANT</v>
      </c>
      <c r="M62" s="37"/>
      <c r="N62" s="126">
        <f t="shared" si="12"/>
        <v>41.23</v>
      </c>
      <c r="O62" s="126">
        <f t="shared" si="13"/>
        <v>42.33</v>
      </c>
      <c r="P62" s="126">
        <f t="shared" si="14"/>
        <v>43.46</v>
      </c>
      <c r="Q62" s="126">
        <f t="shared" si="15"/>
        <v>44.62</v>
      </c>
      <c r="R62" s="126">
        <f t="shared" si="16"/>
        <v>45.81</v>
      </c>
      <c r="S62" s="176"/>
      <c r="T62" s="127">
        <v>41.23</v>
      </c>
      <c r="U62" s="128">
        <f>ROUND(ROUND(T62,2)*(1+'General Inputs'!K$20)*(1-Z62)+'General Inputs'!K$28,2)</f>
        <v>42.33</v>
      </c>
      <c r="V62" s="128">
        <f>ROUND(ROUND(U62,2)*(1+'General Inputs'!L$20)*(1-AA62)+'General Inputs'!L$28,2)</f>
        <v>43.46</v>
      </c>
      <c r="W62" s="128">
        <f>ROUND(ROUND(V62,2)*(1+'General Inputs'!M$20)*(1-AB62)+'General Inputs'!M$28,2)</f>
        <v>44.62</v>
      </c>
      <c r="X62" s="128">
        <f>ROUND(ROUND(W62,2)*(1+'General Inputs'!N$20)*(1-AC62)+'General Inputs'!N$28,2)</f>
        <v>45.81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302</v>
      </c>
      <c r="D63" s="124"/>
      <c r="E63" s="54" t="s">
        <v>33</v>
      </c>
      <c r="F63" s="54"/>
      <c r="G63" s="61"/>
      <c r="H63" s="62">
        <f t="shared" si="9"/>
        <v>36.24</v>
      </c>
      <c r="I63" s="125"/>
      <c r="J63" s="62">
        <f t="shared" si="10"/>
        <v>36.24</v>
      </c>
      <c r="K63" s="125"/>
      <c r="L63" s="125" t="str">
        <f t="shared" si="11"/>
        <v>COMPLIANT</v>
      </c>
      <c r="M63" s="37"/>
      <c r="N63" s="126">
        <f t="shared" si="12"/>
        <v>36.24</v>
      </c>
      <c r="O63" s="126">
        <f t="shared" si="13"/>
        <v>37.200000000000003</v>
      </c>
      <c r="P63" s="126">
        <f t="shared" si="14"/>
        <v>38.19</v>
      </c>
      <c r="Q63" s="126">
        <f t="shared" si="15"/>
        <v>39.21</v>
      </c>
      <c r="R63" s="126">
        <f t="shared" si="16"/>
        <v>40.25</v>
      </c>
      <c r="S63" s="176"/>
      <c r="T63" s="127">
        <v>36.24</v>
      </c>
      <c r="U63" s="128">
        <f>ROUND(ROUND(T63,2)*(1+'General Inputs'!K$20)*(1-Z63)+'General Inputs'!K$28,2)</f>
        <v>37.200000000000003</v>
      </c>
      <c r="V63" s="128">
        <f>ROUND(ROUND(U63,2)*(1+'General Inputs'!L$20)*(1-AA63)+'General Inputs'!L$28,2)</f>
        <v>38.19</v>
      </c>
      <c r="W63" s="128">
        <f>ROUND(ROUND(V63,2)*(1+'General Inputs'!M$20)*(1-AB63)+'General Inputs'!M$28,2)</f>
        <v>39.21</v>
      </c>
      <c r="X63" s="128">
        <f>ROUND(ROUND(W63,2)*(1+'General Inputs'!N$20)*(1-AC63)+'General Inputs'!N$28,2)</f>
        <v>40.25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303</v>
      </c>
      <c r="D64" s="124"/>
      <c r="E64" s="54" t="s">
        <v>33</v>
      </c>
      <c r="F64" s="54"/>
      <c r="G64" s="61"/>
      <c r="H64" s="62">
        <f t="shared" si="9"/>
        <v>36.24</v>
      </c>
      <c r="I64" s="125"/>
      <c r="J64" s="62">
        <f t="shared" si="10"/>
        <v>36.24</v>
      </c>
      <c r="K64" s="125"/>
      <c r="L64" s="125" t="str">
        <f t="shared" si="11"/>
        <v>COMPLIANT</v>
      </c>
      <c r="M64" s="37"/>
      <c r="N64" s="126">
        <f t="shared" si="12"/>
        <v>36.24</v>
      </c>
      <c r="O64" s="126">
        <f t="shared" si="13"/>
        <v>37.200000000000003</v>
      </c>
      <c r="P64" s="126">
        <f t="shared" si="14"/>
        <v>38.19</v>
      </c>
      <c r="Q64" s="126">
        <f t="shared" si="15"/>
        <v>39.21</v>
      </c>
      <c r="R64" s="126">
        <f t="shared" si="16"/>
        <v>40.25</v>
      </c>
      <c r="S64" s="176"/>
      <c r="T64" s="127">
        <v>36.24</v>
      </c>
      <c r="U64" s="128">
        <f>ROUND(ROUND(T64,2)*(1+'General Inputs'!K$20)*(1-Z64)+'General Inputs'!K$28,2)</f>
        <v>37.200000000000003</v>
      </c>
      <c r="V64" s="128">
        <f>ROUND(ROUND(U64,2)*(1+'General Inputs'!L$20)*(1-AA64)+'General Inputs'!L$28,2)</f>
        <v>38.19</v>
      </c>
      <c r="W64" s="128">
        <f>ROUND(ROUND(V64,2)*(1+'General Inputs'!M$20)*(1-AB64)+'General Inputs'!M$28,2)</f>
        <v>39.21</v>
      </c>
      <c r="X64" s="128">
        <f>ROUND(ROUND(W64,2)*(1+'General Inputs'!N$20)*(1-AC64)+'General Inputs'!N$28,2)</f>
        <v>40.25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304</v>
      </c>
      <c r="D65" s="124"/>
      <c r="E65" s="54" t="s">
        <v>33</v>
      </c>
      <c r="F65" s="54"/>
      <c r="G65" s="61"/>
      <c r="H65" s="62">
        <f t="shared" si="9"/>
        <v>36.24</v>
      </c>
      <c r="I65" s="125"/>
      <c r="J65" s="62">
        <f t="shared" si="10"/>
        <v>36.24</v>
      </c>
      <c r="K65" s="125"/>
      <c r="L65" s="125" t="str">
        <f t="shared" si="11"/>
        <v>COMPLIANT</v>
      </c>
      <c r="M65" s="37"/>
      <c r="N65" s="126">
        <f t="shared" si="12"/>
        <v>36.24</v>
      </c>
      <c r="O65" s="126">
        <f t="shared" si="13"/>
        <v>37.200000000000003</v>
      </c>
      <c r="P65" s="126">
        <f t="shared" si="14"/>
        <v>38.19</v>
      </c>
      <c r="Q65" s="126">
        <f t="shared" si="15"/>
        <v>39.21</v>
      </c>
      <c r="R65" s="126">
        <f t="shared" si="16"/>
        <v>40.25</v>
      </c>
      <c r="S65" s="176"/>
      <c r="T65" s="127">
        <v>36.24</v>
      </c>
      <c r="U65" s="128">
        <f>ROUND(ROUND(T65,2)*(1+'General Inputs'!K$20)*(1-Z65)+'General Inputs'!K$28,2)</f>
        <v>37.200000000000003</v>
      </c>
      <c r="V65" s="128">
        <f>ROUND(ROUND(U65,2)*(1+'General Inputs'!L$20)*(1-AA65)+'General Inputs'!L$28,2)</f>
        <v>38.19</v>
      </c>
      <c r="W65" s="128">
        <f>ROUND(ROUND(V65,2)*(1+'General Inputs'!M$20)*(1-AB65)+'General Inputs'!M$28,2)</f>
        <v>39.21</v>
      </c>
      <c r="X65" s="128">
        <f>ROUND(ROUND(W65,2)*(1+'General Inputs'!N$20)*(1-AC65)+'General Inputs'!N$28,2)</f>
        <v>40.25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305</v>
      </c>
      <c r="D66" s="124"/>
      <c r="E66" s="54" t="s">
        <v>33</v>
      </c>
      <c r="F66" s="54"/>
      <c r="G66" s="61"/>
      <c r="H66" s="62">
        <f t="shared" si="9"/>
        <v>36.24</v>
      </c>
      <c r="I66" s="125"/>
      <c r="J66" s="62">
        <f t="shared" si="10"/>
        <v>36.24</v>
      </c>
      <c r="K66" s="125"/>
      <c r="L66" s="125" t="str">
        <f t="shared" si="11"/>
        <v>COMPLIANT</v>
      </c>
      <c r="M66" s="37"/>
      <c r="N66" s="126">
        <f t="shared" si="12"/>
        <v>36.24</v>
      </c>
      <c r="O66" s="126">
        <f t="shared" si="13"/>
        <v>37.200000000000003</v>
      </c>
      <c r="P66" s="126">
        <f t="shared" si="14"/>
        <v>38.19</v>
      </c>
      <c r="Q66" s="126">
        <f t="shared" si="15"/>
        <v>39.21</v>
      </c>
      <c r="R66" s="126">
        <f t="shared" si="16"/>
        <v>40.25</v>
      </c>
      <c r="S66" s="176"/>
      <c r="T66" s="127">
        <v>36.24</v>
      </c>
      <c r="U66" s="128">
        <f>ROUND(ROUND(T66,2)*(1+'General Inputs'!K$20)*(1-Z66)+'General Inputs'!K$28,2)</f>
        <v>37.200000000000003</v>
      </c>
      <c r="V66" s="128">
        <f>ROUND(ROUND(U66,2)*(1+'General Inputs'!L$20)*(1-AA66)+'General Inputs'!L$28,2)</f>
        <v>38.19</v>
      </c>
      <c r="W66" s="128">
        <f>ROUND(ROUND(V66,2)*(1+'General Inputs'!M$20)*(1-AB66)+'General Inputs'!M$28,2)</f>
        <v>39.21</v>
      </c>
      <c r="X66" s="128">
        <f>ROUND(ROUND(W66,2)*(1+'General Inputs'!N$20)*(1-AC66)+'General Inputs'!N$28,2)</f>
        <v>40.25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306</v>
      </c>
      <c r="D67" s="124"/>
      <c r="E67" s="54" t="s">
        <v>33</v>
      </c>
      <c r="F67" s="54"/>
      <c r="G67" s="61"/>
      <c r="H67" s="62">
        <f t="shared" si="9"/>
        <v>36.24</v>
      </c>
      <c r="I67" s="125"/>
      <c r="J67" s="62">
        <f t="shared" si="10"/>
        <v>36.24</v>
      </c>
      <c r="K67" s="125"/>
      <c r="L67" s="125" t="str">
        <f t="shared" si="11"/>
        <v>COMPLIANT</v>
      </c>
      <c r="M67" s="37"/>
      <c r="N67" s="126">
        <f t="shared" si="12"/>
        <v>36.24</v>
      </c>
      <c r="O67" s="126">
        <f t="shared" si="13"/>
        <v>37.200000000000003</v>
      </c>
      <c r="P67" s="126">
        <f t="shared" si="14"/>
        <v>38.19</v>
      </c>
      <c r="Q67" s="126">
        <f t="shared" si="15"/>
        <v>39.21</v>
      </c>
      <c r="R67" s="126">
        <f t="shared" si="16"/>
        <v>40.25</v>
      </c>
      <c r="S67" s="176"/>
      <c r="T67" s="127">
        <v>36.24</v>
      </c>
      <c r="U67" s="128">
        <f>ROUND(ROUND(T67,2)*(1+'General Inputs'!K$20)*(1-Z67)+'General Inputs'!K$28,2)</f>
        <v>37.200000000000003</v>
      </c>
      <c r="V67" s="128">
        <f>ROUND(ROUND(U67,2)*(1+'General Inputs'!L$20)*(1-AA67)+'General Inputs'!L$28,2)</f>
        <v>38.19</v>
      </c>
      <c r="W67" s="128">
        <f>ROUND(ROUND(V67,2)*(1+'General Inputs'!M$20)*(1-AB67)+'General Inputs'!M$28,2)</f>
        <v>39.21</v>
      </c>
      <c r="X67" s="128">
        <f>ROUND(ROUND(W67,2)*(1+'General Inputs'!N$20)*(1-AC67)+'General Inputs'!N$28,2)</f>
        <v>40.25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307</v>
      </c>
      <c r="D68" s="124"/>
      <c r="E68" s="54" t="s">
        <v>33</v>
      </c>
      <c r="F68" s="54"/>
      <c r="G68" s="61"/>
      <c r="H68" s="62">
        <f t="shared" si="9"/>
        <v>36.24</v>
      </c>
      <c r="I68" s="125"/>
      <c r="J68" s="62">
        <f t="shared" si="10"/>
        <v>36.24</v>
      </c>
      <c r="K68" s="125"/>
      <c r="L68" s="125" t="str">
        <f t="shared" si="11"/>
        <v>COMPLIANT</v>
      </c>
      <c r="M68" s="37"/>
      <c r="N68" s="126">
        <f t="shared" si="12"/>
        <v>36.24</v>
      </c>
      <c r="O68" s="126">
        <f t="shared" si="13"/>
        <v>37.200000000000003</v>
      </c>
      <c r="P68" s="126">
        <f t="shared" si="14"/>
        <v>38.19</v>
      </c>
      <c r="Q68" s="126">
        <f t="shared" si="15"/>
        <v>39.21</v>
      </c>
      <c r="R68" s="126">
        <f t="shared" si="16"/>
        <v>40.25</v>
      </c>
      <c r="S68" s="176"/>
      <c r="T68" s="127">
        <v>36.24</v>
      </c>
      <c r="U68" s="128">
        <f>ROUND(ROUND(T68,2)*(1+'General Inputs'!K$20)*(1-Z68)+'General Inputs'!K$28,2)</f>
        <v>37.200000000000003</v>
      </c>
      <c r="V68" s="128">
        <f>ROUND(ROUND(U68,2)*(1+'General Inputs'!L$20)*(1-AA68)+'General Inputs'!L$28,2)</f>
        <v>38.19</v>
      </c>
      <c r="W68" s="128">
        <f>ROUND(ROUND(V68,2)*(1+'General Inputs'!M$20)*(1-AB68)+'General Inputs'!M$28,2)</f>
        <v>39.21</v>
      </c>
      <c r="X68" s="128">
        <f>ROUND(ROUND(W68,2)*(1+'General Inputs'!N$20)*(1-AC68)+'General Inputs'!N$28,2)</f>
        <v>40.25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407</v>
      </c>
      <c r="D69" s="124"/>
      <c r="E69" s="54" t="s">
        <v>33</v>
      </c>
      <c r="F69" s="54"/>
      <c r="G69" s="61"/>
      <c r="H69" s="62">
        <f t="shared" si="9"/>
        <v>36.24</v>
      </c>
      <c r="I69" s="125"/>
      <c r="J69" s="62">
        <f t="shared" si="10"/>
        <v>36.24</v>
      </c>
      <c r="K69" s="125"/>
      <c r="L69" s="125" t="str">
        <f t="shared" si="11"/>
        <v>COMPLIANT</v>
      </c>
      <c r="M69" s="37"/>
      <c r="N69" s="126">
        <f t="shared" si="12"/>
        <v>36.24</v>
      </c>
      <c r="O69" s="126">
        <f t="shared" si="13"/>
        <v>37.200000000000003</v>
      </c>
      <c r="P69" s="126">
        <f t="shared" si="14"/>
        <v>38.19</v>
      </c>
      <c r="Q69" s="126">
        <f t="shared" si="15"/>
        <v>39.21</v>
      </c>
      <c r="R69" s="126">
        <f t="shared" si="16"/>
        <v>40.25</v>
      </c>
      <c r="S69" s="176"/>
      <c r="T69" s="127">
        <v>36.24</v>
      </c>
      <c r="U69" s="128">
        <f>ROUND(ROUND(T69,2)*(1+'General Inputs'!K$20)*(1-Z69)+'General Inputs'!K$28,2)</f>
        <v>37.200000000000003</v>
      </c>
      <c r="V69" s="128">
        <f>ROUND(ROUND(U69,2)*(1+'General Inputs'!L$20)*(1-AA69)+'General Inputs'!L$28,2)</f>
        <v>38.19</v>
      </c>
      <c r="W69" s="128">
        <f>ROUND(ROUND(V69,2)*(1+'General Inputs'!M$20)*(1-AB69)+'General Inputs'!M$28,2)</f>
        <v>39.21</v>
      </c>
      <c r="X69" s="128">
        <f>ROUND(ROUND(W69,2)*(1+'General Inputs'!N$20)*(1-AC69)+'General Inputs'!N$28,2)</f>
        <v>40.25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24" t="s">
        <v>408</v>
      </c>
      <c r="D70" s="124"/>
      <c r="E70" s="54" t="s">
        <v>33</v>
      </c>
      <c r="F70" s="54"/>
      <c r="G70" s="61"/>
      <c r="H70" s="62">
        <f t="shared" si="9"/>
        <v>36.24</v>
      </c>
      <c r="I70" s="125"/>
      <c r="J70" s="62">
        <f t="shared" si="10"/>
        <v>36.24</v>
      </c>
      <c r="K70" s="125"/>
      <c r="L70" s="125" t="str">
        <f t="shared" si="11"/>
        <v>COMPLIANT</v>
      </c>
      <c r="M70" s="37"/>
      <c r="N70" s="126">
        <f t="shared" si="12"/>
        <v>36.24</v>
      </c>
      <c r="O70" s="126">
        <f t="shared" si="13"/>
        <v>37.200000000000003</v>
      </c>
      <c r="P70" s="126">
        <f t="shared" si="14"/>
        <v>38.19</v>
      </c>
      <c r="Q70" s="126">
        <f t="shared" si="15"/>
        <v>39.21</v>
      </c>
      <c r="R70" s="126">
        <f t="shared" si="16"/>
        <v>40.25</v>
      </c>
      <c r="S70" s="176"/>
      <c r="T70" s="127">
        <v>36.24</v>
      </c>
      <c r="U70" s="128">
        <f>ROUND(ROUND(T70,2)*(1+'General Inputs'!K$20)*(1-Z70)+'General Inputs'!K$28,2)</f>
        <v>37.200000000000003</v>
      </c>
      <c r="V70" s="128">
        <f>ROUND(ROUND(U70,2)*(1+'General Inputs'!L$20)*(1-AA70)+'General Inputs'!L$28,2)</f>
        <v>38.19</v>
      </c>
      <c r="W70" s="128">
        <f>ROUND(ROUND(V70,2)*(1+'General Inputs'!M$20)*(1-AB70)+'General Inputs'!M$28,2)</f>
        <v>39.21</v>
      </c>
      <c r="X70" s="128">
        <f>ROUND(ROUND(W70,2)*(1+'General Inputs'!N$20)*(1-AC70)+'General Inputs'!N$28,2)</f>
        <v>40.25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x14ac:dyDescent="0.2">
      <c r="A71" s="35"/>
      <c r="B71" s="35"/>
      <c r="C71" s="124" t="s">
        <v>318</v>
      </c>
      <c r="D71" s="124"/>
      <c r="E71" s="54" t="s">
        <v>33</v>
      </c>
      <c r="F71" s="54"/>
      <c r="G71" s="61"/>
      <c r="H71" s="62">
        <f t="shared" si="9"/>
        <v>35.229999999999997</v>
      </c>
      <c r="I71" s="125"/>
      <c r="J71" s="62">
        <f t="shared" si="10"/>
        <v>35.229999999999997</v>
      </c>
      <c r="K71" s="125"/>
      <c r="L71" s="125" t="str">
        <f t="shared" si="11"/>
        <v>COMPLIANT</v>
      </c>
      <c r="M71" s="37"/>
      <c r="N71" s="126">
        <f t="shared" si="12"/>
        <v>35.229999999999997</v>
      </c>
      <c r="O71" s="126">
        <f t="shared" si="13"/>
        <v>36.17</v>
      </c>
      <c r="P71" s="126">
        <f t="shared" si="14"/>
        <v>37.130000000000003</v>
      </c>
      <c r="Q71" s="126">
        <f t="shared" si="15"/>
        <v>38.119999999999997</v>
      </c>
      <c r="R71" s="126">
        <f t="shared" si="16"/>
        <v>39.130000000000003</v>
      </c>
      <c r="S71" s="176"/>
      <c r="T71" s="127">
        <v>35.229999999999997</v>
      </c>
      <c r="U71" s="128">
        <f>ROUND(ROUND(T71,2)*(1+'General Inputs'!K$20)*(1-Z71)+'General Inputs'!K$28,2)</f>
        <v>36.17</v>
      </c>
      <c r="V71" s="128">
        <f>ROUND(ROUND(U71,2)*(1+'General Inputs'!L$20)*(1-AA71)+'General Inputs'!L$28,2)</f>
        <v>37.130000000000003</v>
      </c>
      <c r="W71" s="128">
        <f>ROUND(ROUND(V71,2)*(1+'General Inputs'!M$20)*(1-AB71)+'General Inputs'!M$28,2)</f>
        <v>38.119999999999997</v>
      </c>
      <c r="X71" s="128">
        <f>ROUND(ROUND(W71,2)*(1+'General Inputs'!N$20)*(1-AC71)+'General Inputs'!N$28,2)</f>
        <v>39.130000000000003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317</v>
      </c>
      <c r="D72" s="124"/>
      <c r="E72" s="54" t="s">
        <v>33</v>
      </c>
      <c r="F72" s="54"/>
      <c r="G72" s="61"/>
      <c r="H72" s="62">
        <f t="shared" si="9"/>
        <v>38.64</v>
      </c>
      <c r="I72" s="125"/>
      <c r="J72" s="62">
        <f t="shared" si="10"/>
        <v>38.64</v>
      </c>
      <c r="K72" s="125"/>
      <c r="L72" s="125" t="str">
        <f t="shared" si="11"/>
        <v>COMPLIANT</v>
      </c>
      <c r="M72" s="37"/>
      <c r="N72" s="126">
        <f t="shared" si="12"/>
        <v>38.64</v>
      </c>
      <c r="O72" s="126">
        <f t="shared" si="13"/>
        <v>39.67</v>
      </c>
      <c r="P72" s="126">
        <f t="shared" si="14"/>
        <v>40.729999999999997</v>
      </c>
      <c r="Q72" s="126">
        <f t="shared" si="15"/>
        <v>41.81</v>
      </c>
      <c r="R72" s="126">
        <f t="shared" si="16"/>
        <v>42.92</v>
      </c>
      <c r="S72" s="176"/>
      <c r="T72" s="127">
        <v>38.64</v>
      </c>
      <c r="U72" s="128">
        <f>ROUND(ROUND(T72,2)*(1+'General Inputs'!K$20)*(1-Z72)+'General Inputs'!K$28,2)</f>
        <v>39.67</v>
      </c>
      <c r="V72" s="128">
        <f>ROUND(ROUND(U72,2)*(1+'General Inputs'!L$20)*(1-AA72)+'General Inputs'!L$28,2)</f>
        <v>40.729999999999997</v>
      </c>
      <c r="W72" s="128">
        <f>ROUND(ROUND(V72,2)*(1+'General Inputs'!M$20)*(1-AB72)+'General Inputs'!M$28,2)</f>
        <v>41.81</v>
      </c>
      <c r="X72" s="128">
        <f>ROUND(ROUND(W72,2)*(1+'General Inputs'!N$20)*(1-AC72)+'General Inputs'!N$28,2)</f>
        <v>42.92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386</v>
      </c>
      <c r="D73" s="124"/>
      <c r="E73" s="54" t="s">
        <v>33</v>
      </c>
      <c r="F73" s="54"/>
      <c r="G73" s="61"/>
      <c r="H73" s="62">
        <f t="shared" si="9"/>
        <v>38.340000000000003</v>
      </c>
      <c r="I73" s="125"/>
      <c r="J73" s="62">
        <f t="shared" si="10"/>
        <v>38.340000000000003</v>
      </c>
      <c r="K73" s="125"/>
      <c r="L73" s="125" t="str">
        <f t="shared" si="11"/>
        <v>COMPLIANT</v>
      </c>
      <c r="M73" s="37"/>
      <c r="N73" s="126">
        <f t="shared" si="12"/>
        <v>38.340000000000003</v>
      </c>
      <c r="O73" s="126">
        <f t="shared" si="13"/>
        <v>39.36</v>
      </c>
      <c r="P73" s="126">
        <f t="shared" si="14"/>
        <v>40.409999999999997</v>
      </c>
      <c r="Q73" s="126">
        <f t="shared" si="15"/>
        <v>41.48</v>
      </c>
      <c r="R73" s="126">
        <f t="shared" si="16"/>
        <v>42.58</v>
      </c>
      <c r="S73" s="176"/>
      <c r="T73" s="127">
        <v>38.340000000000003</v>
      </c>
      <c r="U73" s="128">
        <f>ROUND(ROUND(T73,2)*(1+'General Inputs'!K$20)*(1-Z73)+'General Inputs'!K$28,2)</f>
        <v>39.36</v>
      </c>
      <c r="V73" s="128">
        <f>ROUND(ROUND(U73,2)*(1+'General Inputs'!L$20)*(1-AA73)+'General Inputs'!L$28,2)</f>
        <v>40.409999999999997</v>
      </c>
      <c r="W73" s="128">
        <f>ROUND(ROUND(V73,2)*(1+'General Inputs'!M$20)*(1-AB73)+'General Inputs'!M$28,2)</f>
        <v>41.48</v>
      </c>
      <c r="X73" s="128">
        <f>ROUND(ROUND(W73,2)*(1+'General Inputs'!N$20)*(1-AC73)+'General Inputs'!N$28,2)</f>
        <v>42.58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389</v>
      </c>
      <c r="D74" s="124"/>
      <c r="E74" s="54" t="s">
        <v>33</v>
      </c>
      <c r="F74" s="54"/>
      <c r="G74" s="61"/>
      <c r="H74" s="62">
        <f t="shared" si="9"/>
        <v>41.2</v>
      </c>
      <c r="I74" s="125"/>
      <c r="J74" s="62">
        <f t="shared" si="10"/>
        <v>41.2</v>
      </c>
      <c r="K74" s="125"/>
      <c r="L74" s="125" t="str">
        <f t="shared" si="11"/>
        <v>COMPLIANT</v>
      </c>
      <c r="M74" s="37"/>
      <c r="N74" s="126">
        <f t="shared" si="12"/>
        <v>41.2</v>
      </c>
      <c r="O74" s="126">
        <f t="shared" si="13"/>
        <v>42.3</v>
      </c>
      <c r="P74" s="126">
        <f t="shared" si="14"/>
        <v>43.43</v>
      </c>
      <c r="Q74" s="126">
        <f t="shared" si="15"/>
        <v>44.59</v>
      </c>
      <c r="R74" s="126">
        <f t="shared" si="16"/>
        <v>45.78</v>
      </c>
      <c r="S74" s="176"/>
      <c r="T74" s="127">
        <v>41.2</v>
      </c>
      <c r="U74" s="128">
        <f>ROUND(ROUND(T74,2)*(1+'General Inputs'!K$20)*(1-Z74)+'General Inputs'!K$28,2)</f>
        <v>42.3</v>
      </c>
      <c r="V74" s="128">
        <f>ROUND(ROUND(U74,2)*(1+'General Inputs'!L$20)*(1-AA74)+'General Inputs'!L$28,2)</f>
        <v>43.43</v>
      </c>
      <c r="W74" s="128">
        <f>ROUND(ROUND(V74,2)*(1+'General Inputs'!M$20)*(1-AB74)+'General Inputs'!M$28,2)</f>
        <v>44.59</v>
      </c>
      <c r="X74" s="128">
        <f>ROUND(ROUND(W74,2)*(1+'General Inputs'!N$20)*(1-AC74)+'General Inputs'!N$28,2)</f>
        <v>45.78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392</v>
      </c>
      <c r="D75" s="124"/>
      <c r="E75" s="54" t="s">
        <v>33</v>
      </c>
      <c r="F75" s="54"/>
      <c r="G75" s="61"/>
      <c r="H75" s="62">
        <f t="shared" si="9"/>
        <v>40.340000000000003</v>
      </c>
      <c r="I75" s="125"/>
      <c r="J75" s="62">
        <f t="shared" si="10"/>
        <v>40.340000000000003</v>
      </c>
      <c r="K75" s="125"/>
      <c r="L75" s="125" t="str">
        <f t="shared" si="11"/>
        <v>COMPLIANT</v>
      </c>
      <c r="M75" s="37"/>
      <c r="N75" s="126">
        <f t="shared" si="12"/>
        <v>40.340000000000003</v>
      </c>
      <c r="O75" s="126">
        <f t="shared" si="13"/>
        <v>41.41</v>
      </c>
      <c r="P75" s="126">
        <f t="shared" si="14"/>
        <v>42.51</v>
      </c>
      <c r="Q75" s="126">
        <f t="shared" si="15"/>
        <v>43.64</v>
      </c>
      <c r="R75" s="126">
        <f t="shared" si="16"/>
        <v>44.8</v>
      </c>
      <c r="S75" s="176"/>
      <c r="T75" s="127">
        <v>40.340000000000003</v>
      </c>
      <c r="U75" s="128">
        <f>ROUND(ROUND(T75,2)*(1+'General Inputs'!K$20)*(1-Z75)+'General Inputs'!K$28,2)</f>
        <v>41.41</v>
      </c>
      <c r="V75" s="128">
        <f>ROUND(ROUND(U75,2)*(1+'General Inputs'!L$20)*(1-AA75)+'General Inputs'!L$28,2)</f>
        <v>42.51</v>
      </c>
      <c r="W75" s="128">
        <f>ROUND(ROUND(V75,2)*(1+'General Inputs'!M$20)*(1-AB75)+'General Inputs'!M$28,2)</f>
        <v>43.64</v>
      </c>
      <c r="X75" s="128">
        <f>ROUND(ROUND(W75,2)*(1+'General Inputs'!N$20)*(1-AC75)+'General Inputs'!N$28,2)</f>
        <v>44.8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24" t="s">
        <v>396</v>
      </c>
      <c r="D76" s="124"/>
      <c r="E76" s="54" t="s">
        <v>33</v>
      </c>
      <c r="F76" s="54"/>
      <c r="G76" s="61"/>
      <c r="H76" s="62">
        <f t="shared" si="9"/>
        <v>48.11</v>
      </c>
      <c r="I76" s="125"/>
      <c r="J76" s="62">
        <f t="shared" si="10"/>
        <v>48.11</v>
      </c>
      <c r="K76" s="125"/>
      <c r="L76" s="125" t="str">
        <f t="shared" si="11"/>
        <v>COMPLIANT</v>
      </c>
      <c r="M76" s="37"/>
      <c r="N76" s="126">
        <f t="shared" si="12"/>
        <v>48.11</v>
      </c>
      <c r="O76" s="126">
        <f t="shared" si="13"/>
        <v>49.39</v>
      </c>
      <c r="P76" s="126">
        <f t="shared" si="14"/>
        <v>50.7</v>
      </c>
      <c r="Q76" s="126">
        <f t="shared" si="15"/>
        <v>52.05</v>
      </c>
      <c r="R76" s="126">
        <f t="shared" si="16"/>
        <v>53.43</v>
      </c>
      <c r="S76" s="176"/>
      <c r="T76" s="127">
        <v>48.11</v>
      </c>
      <c r="U76" s="128">
        <f>ROUND(ROUND(T76,2)*(1+'General Inputs'!K$20)*(1-Z76)+'General Inputs'!K$28,2)</f>
        <v>49.39</v>
      </c>
      <c r="V76" s="128">
        <f>ROUND(ROUND(U76,2)*(1+'General Inputs'!L$20)*(1-AA76)+'General Inputs'!L$28,2)</f>
        <v>50.7</v>
      </c>
      <c r="W76" s="128">
        <f>ROUND(ROUND(V76,2)*(1+'General Inputs'!M$20)*(1-AB76)+'General Inputs'!M$28,2)</f>
        <v>52.05</v>
      </c>
      <c r="X76" s="128">
        <f>ROUND(ROUND(W76,2)*(1+'General Inputs'!N$20)*(1-AC76)+'General Inputs'!N$28,2)</f>
        <v>53.43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x14ac:dyDescent="0.2">
      <c r="A77" s="35"/>
      <c r="B77" s="35"/>
      <c r="C77" s="124" t="s">
        <v>397</v>
      </c>
      <c r="D77" s="124"/>
      <c r="E77" s="54" t="s">
        <v>33</v>
      </c>
      <c r="F77" s="54"/>
      <c r="G77" s="61"/>
      <c r="H77" s="62">
        <f t="shared" si="9"/>
        <v>40.909999999999997</v>
      </c>
      <c r="I77" s="125"/>
      <c r="J77" s="62">
        <f t="shared" si="10"/>
        <v>40.909999999999997</v>
      </c>
      <c r="K77" s="125"/>
      <c r="L77" s="125" t="str">
        <f t="shared" si="11"/>
        <v>COMPLIANT</v>
      </c>
      <c r="M77" s="37"/>
      <c r="N77" s="126">
        <f t="shared" si="12"/>
        <v>40.909999999999997</v>
      </c>
      <c r="O77" s="126">
        <f t="shared" si="13"/>
        <v>42</v>
      </c>
      <c r="P77" s="126">
        <f t="shared" si="14"/>
        <v>43.12</v>
      </c>
      <c r="Q77" s="126">
        <f t="shared" si="15"/>
        <v>44.27</v>
      </c>
      <c r="R77" s="126">
        <f t="shared" si="16"/>
        <v>45.45</v>
      </c>
      <c r="S77" s="176"/>
      <c r="T77" s="127">
        <v>40.909999999999997</v>
      </c>
      <c r="U77" s="128">
        <f>ROUND(ROUND(T77,2)*(1+'General Inputs'!K$20)*(1-Z77)+'General Inputs'!K$28,2)</f>
        <v>42</v>
      </c>
      <c r="V77" s="128">
        <f>ROUND(ROUND(U77,2)*(1+'General Inputs'!L$20)*(1-AA77)+'General Inputs'!L$28,2)</f>
        <v>43.12</v>
      </c>
      <c r="W77" s="128">
        <f>ROUND(ROUND(V77,2)*(1+'General Inputs'!M$20)*(1-AB77)+'General Inputs'!M$28,2)</f>
        <v>44.27</v>
      </c>
      <c r="X77" s="128">
        <f>ROUND(ROUND(W77,2)*(1+'General Inputs'!N$20)*(1-AC77)+'General Inputs'!N$28,2)</f>
        <v>45.45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415</v>
      </c>
      <c r="D78" s="124"/>
      <c r="E78" s="54" t="s">
        <v>33</v>
      </c>
      <c r="F78" s="54"/>
      <c r="G78" s="61"/>
      <c r="H78" s="62">
        <f t="shared" si="9"/>
        <v>32.42</v>
      </c>
      <c r="I78" s="125"/>
      <c r="J78" s="62">
        <f t="shared" si="10"/>
        <v>32.42</v>
      </c>
      <c r="K78" s="125"/>
      <c r="L78" s="125" t="str">
        <f t="shared" si="11"/>
        <v>COMPLIANT</v>
      </c>
      <c r="M78" s="37"/>
      <c r="N78" s="126">
        <f t="shared" si="12"/>
        <v>32.42</v>
      </c>
      <c r="O78" s="126">
        <f t="shared" si="13"/>
        <v>33.28</v>
      </c>
      <c r="P78" s="126">
        <f t="shared" si="14"/>
        <v>34.17</v>
      </c>
      <c r="Q78" s="126">
        <f t="shared" si="15"/>
        <v>35.08</v>
      </c>
      <c r="R78" s="126">
        <f t="shared" si="16"/>
        <v>36.01</v>
      </c>
      <c r="S78" s="176"/>
      <c r="T78" s="127">
        <v>32.42</v>
      </c>
      <c r="U78" s="128">
        <f>ROUND(ROUND(T78,2)*(1+'General Inputs'!K$20)*(1-Z78)+'General Inputs'!K$28,2)</f>
        <v>33.28</v>
      </c>
      <c r="V78" s="128">
        <f>ROUND(ROUND(U78,2)*(1+'General Inputs'!L$20)*(1-AA78)+'General Inputs'!L$28,2)</f>
        <v>34.17</v>
      </c>
      <c r="W78" s="128">
        <f>ROUND(ROUND(V78,2)*(1+'General Inputs'!M$20)*(1-AB78)+'General Inputs'!M$28,2)</f>
        <v>35.08</v>
      </c>
      <c r="X78" s="128">
        <f>ROUND(ROUND(W78,2)*(1+'General Inputs'!N$20)*(1-AC78)+'General Inputs'!N$28,2)</f>
        <v>36.01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416</v>
      </c>
      <c r="D79" s="124"/>
      <c r="E79" s="54" t="s">
        <v>33</v>
      </c>
      <c r="F79" s="54"/>
      <c r="G79" s="61"/>
      <c r="H79" s="62">
        <f t="shared" si="9"/>
        <v>46.04</v>
      </c>
      <c r="I79" s="125"/>
      <c r="J79" s="62">
        <f t="shared" si="10"/>
        <v>46.04</v>
      </c>
      <c r="K79" s="125"/>
      <c r="L79" s="125" t="str">
        <f t="shared" si="11"/>
        <v>COMPLIANT</v>
      </c>
      <c r="M79" s="37"/>
      <c r="N79" s="126">
        <f t="shared" si="12"/>
        <v>46.04</v>
      </c>
      <c r="O79" s="126">
        <f t="shared" si="13"/>
        <v>47.26</v>
      </c>
      <c r="P79" s="126">
        <f t="shared" si="14"/>
        <v>48.52</v>
      </c>
      <c r="Q79" s="126">
        <f t="shared" si="15"/>
        <v>49.81</v>
      </c>
      <c r="R79" s="126">
        <f t="shared" si="16"/>
        <v>51.13</v>
      </c>
      <c r="S79" s="176"/>
      <c r="T79" s="127">
        <v>46.04</v>
      </c>
      <c r="U79" s="128">
        <f>ROUND(ROUND(T79,2)*(1+'General Inputs'!K$20)*(1-Z79)+'General Inputs'!K$28,2)</f>
        <v>47.26</v>
      </c>
      <c r="V79" s="128">
        <f>ROUND(ROUND(U79,2)*(1+'General Inputs'!L$20)*(1-AA79)+'General Inputs'!L$28,2)</f>
        <v>48.52</v>
      </c>
      <c r="W79" s="128">
        <f>ROUND(ROUND(V79,2)*(1+'General Inputs'!M$20)*(1-AB79)+'General Inputs'!M$28,2)</f>
        <v>49.81</v>
      </c>
      <c r="X79" s="128">
        <f>ROUND(ROUND(W79,2)*(1+'General Inputs'!N$20)*(1-AC79)+'General Inputs'!N$28,2)</f>
        <v>51.13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402</v>
      </c>
      <c r="D80" s="124"/>
      <c r="E80" s="54" t="s">
        <v>33</v>
      </c>
      <c r="F80" s="54"/>
      <c r="G80" s="61"/>
      <c r="H80" s="62">
        <f t="shared" si="9"/>
        <v>45.25</v>
      </c>
      <c r="I80" s="125"/>
      <c r="J80" s="62">
        <f t="shared" si="10"/>
        <v>45.25</v>
      </c>
      <c r="K80" s="125"/>
      <c r="L80" s="125" t="str">
        <f t="shared" si="11"/>
        <v>COMPLIANT</v>
      </c>
      <c r="M80" s="37"/>
      <c r="N80" s="126">
        <f t="shared" si="12"/>
        <v>45.25</v>
      </c>
      <c r="O80" s="126">
        <f t="shared" si="13"/>
        <v>46.45</v>
      </c>
      <c r="P80" s="126">
        <f t="shared" si="14"/>
        <v>47.69</v>
      </c>
      <c r="Q80" s="126">
        <f t="shared" si="15"/>
        <v>48.96</v>
      </c>
      <c r="R80" s="126">
        <f t="shared" si="16"/>
        <v>50.26</v>
      </c>
      <c r="S80" s="176"/>
      <c r="T80" s="127">
        <v>45.25</v>
      </c>
      <c r="U80" s="128">
        <f>ROUND(ROUND(T80,2)*(1+'General Inputs'!K$20)*(1-Z80)+'General Inputs'!K$28,2)</f>
        <v>46.45</v>
      </c>
      <c r="V80" s="128">
        <f>ROUND(ROUND(U80,2)*(1+'General Inputs'!L$20)*(1-AA80)+'General Inputs'!L$28,2)</f>
        <v>47.69</v>
      </c>
      <c r="W80" s="128">
        <f>ROUND(ROUND(V80,2)*(1+'General Inputs'!M$20)*(1-AB80)+'General Inputs'!M$28,2)</f>
        <v>48.96</v>
      </c>
      <c r="X80" s="128">
        <f>ROUND(ROUND(W80,2)*(1+'General Inputs'!N$20)*(1-AC80)+'General Inputs'!N$28,2)</f>
        <v>50.26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403</v>
      </c>
      <c r="D81" s="124"/>
      <c r="E81" s="54" t="s">
        <v>33</v>
      </c>
      <c r="F81" s="54"/>
      <c r="G81" s="61"/>
      <c r="H81" s="62">
        <f t="shared" si="9"/>
        <v>45.25</v>
      </c>
      <c r="I81" s="125"/>
      <c r="J81" s="62">
        <f t="shared" si="10"/>
        <v>45.25</v>
      </c>
      <c r="K81" s="125"/>
      <c r="L81" s="125" t="str">
        <f t="shared" si="11"/>
        <v>COMPLIANT</v>
      </c>
      <c r="M81" s="37"/>
      <c r="N81" s="126">
        <f t="shared" si="12"/>
        <v>45.25</v>
      </c>
      <c r="O81" s="126">
        <f t="shared" si="13"/>
        <v>46.45</v>
      </c>
      <c r="P81" s="126">
        <f t="shared" si="14"/>
        <v>47.69</v>
      </c>
      <c r="Q81" s="126">
        <f t="shared" si="15"/>
        <v>48.96</v>
      </c>
      <c r="R81" s="126">
        <f t="shared" si="16"/>
        <v>50.26</v>
      </c>
      <c r="S81" s="176"/>
      <c r="T81" s="127">
        <v>45.25</v>
      </c>
      <c r="U81" s="128">
        <f>ROUND(ROUND(T81,2)*(1+'General Inputs'!K$20)*(1-Z81)+'General Inputs'!K$28,2)</f>
        <v>46.45</v>
      </c>
      <c r="V81" s="128">
        <f>ROUND(ROUND(U81,2)*(1+'General Inputs'!L$20)*(1-AA81)+'General Inputs'!L$28,2)</f>
        <v>47.69</v>
      </c>
      <c r="W81" s="128">
        <f>ROUND(ROUND(V81,2)*(1+'General Inputs'!M$20)*(1-AB81)+'General Inputs'!M$28,2)</f>
        <v>48.96</v>
      </c>
      <c r="X81" s="128">
        <f>ROUND(ROUND(W81,2)*(1+'General Inputs'!N$20)*(1-AC81)+'General Inputs'!N$28,2)</f>
        <v>50.26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417</v>
      </c>
      <c r="D82" s="124"/>
      <c r="E82" s="54" t="s">
        <v>33</v>
      </c>
      <c r="F82" s="54"/>
      <c r="G82" s="61"/>
      <c r="H82" s="62">
        <f t="shared" si="9"/>
        <v>42.68</v>
      </c>
      <c r="I82" s="125"/>
      <c r="J82" s="62">
        <f t="shared" si="10"/>
        <v>42.68</v>
      </c>
      <c r="K82" s="125"/>
      <c r="L82" s="125" t="str">
        <f t="shared" si="11"/>
        <v>COMPLIANT</v>
      </c>
      <c r="M82" s="37"/>
      <c r="N82" s="126">
        <f t="shared" si="12"/>
        <v>42.68</v>
      </c>
      <c r="O82" s="126">
        <f t="shared" si="13"/>
        <v>43.82</v>
      </c>
      <c r="P82" s="126">
        <f t="shared" si="14"/>
        <v>44.99</v>
      </c>
      <c r="Q82" s="126">
        <f t="shared" si="15"/>
        <v>46.19</v>
      </c>
      <c r="R82" s="126">
        <f t="shared" si="16"/>
        <v>47.42</v>
      </c>
      <c r="S82" s="176"/>
      <c r="T82" s="127">
        <v>42.68</v>
      </c>
      <c r="U82" s="128">
        <f>ROUND(ROUND(T82,2)*(1+'General Inputs'!K$20)*(1-Z82)+'General Inputs'!K$28,2)</f>
        <v>43.82</v>
      </c>
      <c r="V82" s="128">
        <f>ROUND(ROUND(U82,2)*(1+'General Inputs'!L$20)*(1-AA82)+'General Inputs'!L$28,2)</f>
        <v>44.99</v>
      </c>
      <c r="W82" s="128">
        <f>ROUND(ROUND(V82,2)*(1+'General Inputs'!M$20)*(1-AB82)+'General Inputs'!M$28,2)</f>
        <v>46.19</v>
      </c>
      <c r="X82" s="128">
        <f>ROUND(ROUND(W82,2)*(1+'General Inputs'!N$20)*(1-AC82)+'General Inputs'!N$28,2)</f>
        <v>47.42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404</v>
      </c>
      <c r="D83" s="124"/>
      <c r="E83" s="54" t="s">
        <v>33</v>
      </c>
      <c r="F83" s="54"/>
      <c r="G83" s="61"/>
      <c r="H83" s="62">
        <f t="shared" si="9"/>
        <v>41.78</v>
      </c>
      <c r="I83" s="125"/>
      <c r="J83" s="62">
        <f t="shared" si="10"/>
        <v>41.78</v>
      </c>
      <c r="K83" s="125"/>
      <c r="L83" s="125" t="str">
        <f t="shared" si="11"/>
        <v>COMPLIANT</v>
      </c>
      <c r="M83" s="37"/>
      <c r="N83" s="126">
        <f t="shared" si="12"/>
        <v>41.78</v>
      </c>
      <c r="O83" s="126">
        <f t="shared" si="13"/>
        <v>42.89</v>
      </c>
      <c r="P83" s="126">
        <f t="shared" si="14"/>
        <v>44.03</v>
      </c>
      <c r="Q83" s="126">
        <f t="shared" si="15"/>
        <v>45.2</v>
      </c>
      <c r="R83" s="126">
        <f t="shared" si="16"/>
        <v>46.4</v>
      </c>
      <c r="S83" s="176"/>
      <c r="T83" s="127">
        <v>41.78</v>
      </c>
      <c r="U83" s="128">
        <f>ROUND(ROUND(T83,2)*(1+'General Inputs'!K$20)*(1-Z83)+'General Inputs'!K$28,2)</f>
        <v>42.89</v>
      </c>
      <c r="V83" s="128">
        <f>ROUND(ROUND(U83,2)*(1+'General Inputs'!L$20)*(1-AA83)+'General Inputs'!L$28,2)</f>
        <v>44.03</v>
      </c>
      <c r="W83" s="128">
        <f>ROUND(ROUND(V83,2)*(1+'General Inputs'!M$20)*(1-AB83)+'General Inputs'!M$28,2)</f>
        <v>45.2</v>
      </c>
      <c r="X83" s="128">
        <f>ROUND(ROUND(W83,2)*(1+'General Inputs'!N$20)*(1-AC83)+'General Inputs'!N$28,2)</f>
        <v>46.4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418</v>
      </c>
      <c r="D84" s="124"/>
      <c r="E84" s="54" t="s">
        <v>33</v>
      </c>
      <c r="F84" s="54"/>
      <c r="G84" s="61"/>
      <c r="H84" s="62">
        <f t="shared" si="9"/>
        <v>32.49</v>
      </c>
      <c r="I84" s="125"/>
      <c r="J84" s="62">
        <f t="shared" si="10"/>
        <v>32.49</v>
      </c>
      <c r="K84" s="125"/>
      <c r="L84" s="125" t="str">
        <f t="shared" si="11"/>
        <v>COMPLIANT</v>
      </c>
      <c r="M84" s="37"/>
      <c r="N84" s="126">
        <f t="shared" si="12"/>
        <v>32.49</v>
      </c>
      <c r="O84" s="126">
        <f t="shared" si="13"/>
        <v>33.35</v>
      </c>
      <c r="P84" s="126">
        <f t="shared" si="14"/>
        <v>34.24</v>
      </c>
      <c r="Q84" s="126">
        <f t="shared" si="15"/>
        <v>35.15</v>
      </c>
      <c r="R84" s="126">
        <f t="shared" si="16"/>
        <v>36.08</v>
      </c>
      <c r="S84" s="176"/>
      <c r="T84" s="127">
        <v>32.49</v>
      </c>
      <c r="U84" s="128">
        <f>ROUND(ROUND(T84,2)*(1+'General Inputs'!K$20)*(1-Z84)+'General Inputs'!K$28,2)</f>
        <v>33.35</v>
      </c>
      <c r="V84" s="128">
        <f>ROUND(ROUND(U84,2)*(1+'General Inputs'!L$20)*(1-AA84)+'General Inputs'!L$28,2)</f>
        <v>34.24</v>
      </c>
      <c r="W84" s="128">
        <f>ROUND(ROUND(V84,2)*(1+'General Inputs'!M$20)*(1-AB84)+'General Inputs'!M$28,2)</f>
        <v>35.15</v>
      </c>
      <c r="X84" s="128">
        <f>ROUND(ROUND(W84,2)*(1+'General Inputs'!N$20)*(1-AC84)+'General Inputs'!N$28,2)</f>
        <v>36.08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405</v>
      </c>
      <c r="D85" s="124"/>
      <c r="E85" s="54" t="s">
        <v>33</v>
      </c>
      <c r="F85" s="54"/>
      <c r="G85" s="61"/>
      <c r="H85" s="62">
        <f t="shared" si="9"/>
        <v>40.450000000000003</v>
      </c>
      <c r="I85" s="125"/>
      <c r="J85" s="62">
        <f t="shared" si="10"/>
        <v>40.450000000000003</v>
      </c>
      <c r="K85" s="125"/>
      <c r="L85" s="125" t="str">
        <f t="shared" si="11"/>
        <v>COMPLIANT</v>
      </c>
      <c r="M85" s="37"/>
      <c r="N85" s="126">
        <f t="shared" si="12"/>
        <v>40.450000000000003</v>
      </c>
      <c r="O85" s="126">
        <f t="shared" si="13"/>
        <v>41.53</v>
      </c>
      <c r="P85" s="126">
        <f t="shared" si="14"/>
        <v>42.63</v>
      </c>
      <c r="Q85" s="126">
        <f t="shared" si="15"/>
        <v>43.76</v>
      </c>
      <c r="R85" s="126">
        <f t="shared" si="16"/>
        <v>44.92</v>
      </c>
      <c r="S85" s="176"/>
      <c r="T85" s="127">
        <v>40.450000000000003</v>
      </c>
      <c r="U85" s="128">
        <f>ROUND(ROUND(T85,2)*(1+'General Inputs'!K$20)*(1-Z85)+'General Inputs'!K$28,2)</f>
        <v>41.53</v>
      </c>
      <c r="V85" s="128">
        <f>ROUND(ROUND(U85,2)*(1+'General Inputs'!L$20)*(1-AA85)+'General Inputs'!L$28,2)</f>
        <v>42.63</v>
      </c>
      <c r="W85" s="128">
        <f>ROUND(ROUND(V85,2)*(1+'General Inputs'!M$20)*(1-AB85)+'General Inputs'!M$28,2)</f>
        <v>43.76</v>
      </c>
      <c r="X85" s="128">
        <f>ROUND(ROUND(W85,2)*(1+'General Inputs'!N$20)*(1-AC85)+'General Inputs'!N$28,2)</f>
        <v>44.92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400</v>
      </c>
      <c r="D86" s="124"/>
      <c r="E86" s="54" t="s">
        <v>33</v>
      </c>
      <c r="F86" s="54"/>
      <c r="G86" s="61"/>
      <c r="H86" s="62">
        <f t="shared" si="9"/>
        <v>30.93</v>
      </c>
      <c r="I86" s="125"/>
      <c r="J86" s="62">
        <f t="shared" si="10"/>
        <v>30.93</v>
      </c>
      <c r="K86" s="125"/>
      <c r="L86" s="125" t="str">
        <f t="shared" si="11"/>
        <v>COMPLIANT</v>
      </c>
      <c r="M86" s="37"/>
      <c r="N86" s="126">
        <f t="shared" si="12"/>
        <v>30.93</v>
      </c>
      <c r="O86" s="126">
        <f t="shared" si="13"/>
        <v>31.75</v>
      </c>
      <c r="P86" s="126">
        <f t="shared" si="14"/>
        <v>32.590000000000003</v>
      </c>
      <c r="Q86" s="126">
        <f t="shared" si="15"/>
        <v>33.46</v>
      </c>
      <c r="R86" s="126">
        <f t="shared" si="16"/>
        <v>34.35</v>
      </c>
      <c r="S86" s="176"/>
      <c r="T86" s="127">
        <v>30.93</v>
      </c>
      <c r="U86" s="128">
        <f>ROUND(ROUND(T86,2)*(1+'General Inputs'!K$20)*(1-Z86)+'General Inputs'!K$28,2)</f>
        <v>31.75</v>
      </c>
      <c r="V86" s="128">
        <f>ROUND(ROUND(U86,2)*(1+'General Inputs'!L$20)*(1-AA86)+'General Inputs'!L$28,2)</f>
        <v>32.590000000000003</v>
      </c>
      <c r="W86" s="128">
        <f>ROUND(ROUND(V86,2)*(1+'General Inputs'!M$20)*(1-AB86)+'General Inputs'!M$28,2)</f>
        <v>33.46</v>
      </c>
      <c r="X86" s="128">
        <f>ROUND(ROUND(W86,2)*(1+'General Inputs'!N$20)*(1-AC86)+'General Inputs'!N$28,2)</f>
        <v>34.35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412</v>
      </c>
      <c r="D87" s="124"/>
      <c r="E87" s="54" t="s">
        <v>33</v>
      </c>
      <c r="F87" s="54"/>
      <c r="G87" s="61"/>
      <c r="H87" s="62">
        <f t="shared" si="9"/>
        <v>31.38</v>
      </c>
      <c r="I87" s="125"/>
      <c r="J87" s="62">
        <f t="shared" si="10"/>
        <v>31.38</v>
      </c>
      <c r="K87" s="125"/>
      <c r="L87" s="125" t="str">
        <f t="shared" si="11"/>
        <v>COMPLIANT</v>
      </c>
      <c r="M87" s="37"/>
      <c r="N87" s="126">
        <f t="shared" si="12"/>
        <v>31.38</v>
      </c>
      <c r="O87" s="126">
        <f t="shared" si="13"/>
        <v>32.21</v>
      </c>
      <c r="P87" s="126">
        <f t="shared" si="14"/>
        <v>33.07</v>
      </c>
      <c r="Q87" s="126">
        <f t="shared" si="15"/>
        <v>33.950000000000003</v>
      </c>
      <c r="R87" s="126">
        <f t="shared" si="16"/>
        <v>34.85</v>
      </c>
      <c r="S87" s="176"/>
      <c r="T87" s="127">
        <v>31.38</v>
      </c>
      <c r="U87" s="128">
        <f>ROUND(ROUND(T87,2)*(1+'General Inputs'!K$20)*(1-Z87)+'General Inputs'!K$28,2)</f>
        <v>32.21</v>
      </c>
      <c r="V87" s="128">
        <f>ROUND(ROUND(U87,2)*(1+'General Inputs'!L$20)*(1-AA87)+'General Inputs'!L$28,2)</f>
        <v>33.07</v>
      </c>
      <c r="W87" s="128">
        <f>ROUND(ROUND(V87,2)*(1+'General Inputs'!M$20)*(1-AB87)+'General Inputs'!M$28,2)</f>
        <v>33.950000000000003</v>
      </c>
      <c r="X87" s="128">
        <f>ROUND(ROUND(W87,2)*(1+'General Inputs'!N$20)*(1-AC87)+'General Inputs'!N$28,2)</f>
        <v>34.85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414</v>
      </c>
      <c r="D88" s="124"/>
      <c r="E88" s="54" t="s">
        <v>33</v>
      </c>
      <c r="F88" s="54"/>
      <c r="G88" s="61"/>
      <c r="H88" s="62">
        <f t="shared" si="9"/>
        <v>37.19</v>
      </c>
      <c r="I88" s="125"/>
      <c r="J88" s="62">
        <f t="shared" si="10"/>
        <v>37.19</v>
      </c>
      <c r="K88" s="125"/>
      <c r="L88" s="125" t="str">
        <f t="shared" si="11"/>
        <v>COMPLIANT</v>
      </c>
      <c r="M88" s="37"/>
      <c r="N88" s="126">
        <f t="shared" si="12"/>
        <v>37.19</v>
      </c>
      <c r="O88" s="126">
        <f t="shared" si="13"/>
        <v>38.18</v>
      </c>
      <c r="P88" s="126">
        <f t="shared" si="14"/>
        <v>39.200000000000003</v>
      </c>
      <c r="Q88" s="126">
        <f t="shared" si="15"/>
        <v>40.24</v>
      </c>
      <c r="R88" s="126">
        <f t="shared" si="16"/>
        <v>41.31</v>
      </c>
      <c r="S88" s="176"/>
      <c r="T88" s="127">
        <v>37.19</v>
      </c>
      <c r="U88" s="128">
        <f>ROUND(ROUND(T88,2)*(1+'General Inputs'!K$20)*(1-Z88)+'General Inputs'!K$28,2)</f>
        <v>38.18</v>
      </c>
      <c r="V88" s="128">
        <f>ROUND(ROUND(U88,2)*(1+'General Inputs'!L$20)*(1-AA88)+'General Inputs'!L$28,2)</f>
        <v>39.200000000000003</v>
      </c>
      <c r="W88" s="128">
        <f>ROUND(ROUND(V88,2)*(1+'General Inputs'!M$20)*(1-AB88)+'General Inputs'!M$28,2)</f>
        <v>40.24</v>
      </c>
      <c r="X88" s="128">
        <f>ROUND(ROUND(W88,2)*(1+'General Inputs'!N$20)*(1-AC88)+'General Inputs'!N$28,2)</f>
        <v>41.31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401</v>
      </c>
      <c r="D89" s="124"/>
      <c r="E89" s="54" t="s">
        <v>33</v>
      </c>
      <c r="F89" s="54"/>
      <c r="G89" s="61"/>
      <c r="H89" s="62">
        <f t="shared" si="9"/>
        <v>40.82</v>
      </c>
      <c r="I89" s="125"/>
      <c r="J89" s="62">
        <f t="shared" si="10"/>
        <v>40.82</v>
      </c>
      <c r="K89" s="125"/>
      <c r="L89" s="125" t="str">
        <f t="shared" si="11"/>
        <v>COMPLIANT</v>
      </c>
      <c r="M89" s="37"/>
      <c r="N89" s="126">
        <f t="shared" si="12"/>
        <v>40.82</v>
      </c>
      <c r="O89" s="126">
        <f t="shared" si="13"/>
        <v>41.91</v>
      </c>
      <c r="P89" s="126">
        <f t="shared" si="14"/>
        <v>43.02</v>
      </c>
      <c r="Q89" s="126">
        <f t="shared" si="15"/>
        <v>44.16</v>
      </c>
      <c r="R89" s="126">
        <f t="shared" si="16"/>
        <v>45.33</v>
      </c>
      <c r="S89" s="176"/>
      <c r="T89" s="127">
        <v>40.82</v>
      </c>
      <c r="U89" s="128">
        <f>ROUND(ROUND(T89,2)*(1+'General Inputs'!K$20)*(1-Z89)+'General Inputs'!K$28,2)</f>
        <v>41.91</v>
      </c>
      <c r="V89" s="128">
        <f>ROUND(ROUND(U89,2)*(1+'General Inputs'!L$20)*(1-AA89)+'General Inputs'!L$28,2)</f>
        <v>43.02</v>
      </c>
      <c r="W89" s="128">
        <f>ROUND(ROUND(V89,2)*(1+'General Inputs'!M$20)*(1-AB89)+'General Inputs'!M$28,2)</f>
        <v>44.16</v>
      </c>
      <c r="X89" s="128">
        <f>ROUND(ROUND(W89,2)*(1+'General Inputs'!N$20)*(1-AC89)+'General Inputs'!N$28,2)</f>
        <v>45.33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178"/>
      <c r="C90" s="124" t="s">
        <v>413</v>
      </c>
      <c r="D90" s="124"/>
      <c r="E90" s="54" t="s">
        <v>33</v>
      </c>
      <c r="F90" s="54"/>
      <c r="G90" s="61"/>
      <c r="H90" s="62">
        <f t="shared" si="9"/>
        <v>32.01</v>
      </c>
      <c r="I90" s="125"/>
      <c r="J90" s="62">
        <f t="shared" si="10"/>
        <v>32.01</v>
      </c>
      <c r="K90" s="125"/>
      <c r="L90" s="125" t="str">
        <f t="shared" si="11"/>
        <v>COMPLIANT</v>
      </c>
      <c r="M90" s="37"/>
      <c r="N90" s="126">
        <f t="shared" si="12"/>
        <v>32.01</v>
      </c>
      <c r="O90" s="126">
        <f t="shared" si="13"/>
        <v>32.86</v>
      </c>
      <c r="P90" s="126">
        <f t="shared" si="14"/>
        <v>33.729999999999997</v>
      </c>
      <c r="Q90" s="126">
        <f t="shared" si="15"/>
        <v>34.630000000000003</v>
      </c>
      <c r="R90" s="126">
        <f t="shared" si="16"/>
        <v>35.549999999999997</v>
      </c>
      <c r="S90" s="176"/>
      <c r="T90" s="127">
        <v>32.01</v>
      </c>
      <c r="U90" s="128">
        <f>ROUND(ROUND(T90,2)*(1+'General Inputs'!K$20)*(1-Z90)+'General Inputs'!K$28,2)</f>
        <v>32.86</v>
      </c>
      <c r="V90" s="128">
        <f>ROUND(ROUND(U90,2)*(1+'General Inputs'!L$20)*(1-AA90)+'General Inputs'!L$28,2)</f>
        <v>33.729999999999997</v>
      </c>
      <c r="W90" s="128">
        <f>ROUND(ROUND(V90,2)*(1+'General Inputs'!M$20)*(1-AB90)+'General Inputs'!M$28,2)</f>
        <v>34.630000000000003</v>
      </c>
      <c r="X90" s="128">
        <f>ROUND(ROUND(W90,2)*(1+'General Inputs'!N$20)*(1-AC90)+'General Inputs'!N$28,2)</f>
        <v>35.549999999999997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178"/>
      <c r="C91" s="124" t="s">
        <v>406</v>
      </c>
      <c r="D91" s="124"/>
      <c r="E91" s="54" t="s">
        <v>33</v>
      </c>
      <c r="F91" s="54"/>
      <c r="G91" s="61"/>
      <c r="H91" s="62">
        <f t="shared" si="9"/>
        <v>40.450000000000003</v>
      </c>
      <c r="I91" s="125"/>
      <c r="J91" s="62">
        <f t="shared" si="10"/>
        <v>40.450000000000003</v>
      </c>
      <c r="K91" s="125"/>
      <c r="L91" s="125" t="str">
        <f t="shared" si="11"/>
        <v>COMPLIANT</v>
      </c>
      <c r="M91" s="37"/>
      <c r="N91" s="126">
        <f t="shared" si="12"/>
        <v>40.450000000000003</v>
      </c>
      <c r="O91" s="126">
        <f t="shared" si="13"/>
        <v>41.53</v>
      </c>
      <c r="P91" s="126">
        <f t="shared" si="14"/>
        <v>42.63</v>
      </c>
      <c r="Q91" s="126">
        <f t="shared" si="15"/>
        <v>43.76</v>
      </c>
      <c r="R91" s="126">
        <f t="shared" si="16"/>
        <v>44.92</v>
      </c>
      <c r="S91" s="176"/>
      <c r="T91" s="127">
        <v>40.450000000000003</v>
      </c>
      <c r="U91" s="128">
        <f>ROUND(ROUND(T91,2)*(1+'General Inputs'!K$20)*(1-Z91)+'General Inputs'!K$28,2)</f>
        <v>41.53</v>
      </c>
      <c r="V91" s="128">
        <f>ROUND(ROUND(U91,2)*(1+'General Inputs'!L$20)*(1-AA91)+'General Inputs'!L$28,2)</f>
        <v>42.63</v>
      </c>
      <c r="W91" s="128">
        <f>ROUND(ROUND(V91,2)*(1+'General Inputs'!M$20)*(1-AB91)+'General Inputs'!M$28,2)</f>
        <v>43.76</v>
      </c>
      <c r="X91" s="128">
        <f>ROUND(ROUND(W91,2)*(1+'General Inputs'!N$20)*(1-AC91)+'General Inputs'!N$28,2)</f>
        <v>44.92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176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ref="H93:H134" si="17">_xlfn.IFNA(INDEX($N93:$R93,1,MATCH(forecastyear,$N$5:$R$5,0)),0)</f>
        <v>0</v>
      </c>
      <c r="I93" s="125"/>
      <c r="J93" s="62">
        <f t="shared" ref="J93:J134" si="18">_xlfn.IFNA(INDEX($T93:$X93,1,MATCH(forecastyear,$T$5:$X$5,0)),0)</f>
        <v>0</v>
      </c>
      <c r="K93" s="125"/>
      <c r="L93" s="125" t="str">
        <f t="shared" ref="L93:L135" si="19">IF(C93="","",IF(H93&gt;J93,"NON-COMPLIANT","COMPLIANT"))</f>
        <v/>
      </c>
      <c r="M93" s="37"/>
      <c r="N93" s="126">
        <f t="shared" ref="N93:N135" si="20">T93</f>
        <v>0</v>
      </c>
      <c r="O93" s="126">
        <f t="shared" ref="O93:O135" si="21">U93</f>
        <v>0</v>
      </c>
      <c r="P93" s="126">
        <f t="shared" ref="P93:P135" si="22">V93</f>
        <v>0</v>
      </c>
      <c r="Q93" s="126">
        <f t="shared" ref="Q93:Q135" si="23">W93</f>
        <v>0</v>
      </c>
      <c r="R93" s="126">
        <f t="shared" ref="R93:R135" si="24">X93</f>
        <v>0</v>
      </c>
      <c r="S93" s="176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17"/>
        <v>0</v>
      </c>
      <c r="I94" s="125"/>
      <c r="J94" s="62">
        <f t="shared" si="18"/>
        <v>0</v>
      </c>
      <c r="K94" s="125"/>
      <c r="L94" s="125" t="str">
        <f t="shared" si="19"/>
        <v/>
      </c>
      <c r="M94" s="37"/>
      <c r="N94" s="126">
        <f t="shared" si="20"/>
        <v>0</v>
      </c>
      <c r="O94" s="126">
        <f t="shared" si="21"/>
        <v>0</v>
      </c>
      <c r="P94" s="126">
        <f t="shared" si="22"/>
        <v>0</v>
      </c>
      <c r="Q94" s="126">
        <f t="shared" si="23"/>
        <v>0</v>
      </c>
      <c r="R94" s="126">
        <f t="shared" si="24"/>
        <v>0</v>
      </c>
      <c r="S94" s="176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17"/>
        <v>0</v>
      </c>
      <c r="I95" s="125"/>
      <c r="J95" s="62">
        <f t="shared" si="18"/>
        <v>0</v>
      </c>
      <c r="K95" s="125"/>
      <c r="L95" s="125" t="str">
        <f t="shared" si="19"/>
        <v/>
      </c>
      <c r="M95" s="37"/>
      <c r="N95" s="126">
        <f t="shared" si="20"/>
        <v>0</v>
      </c>
      <c r="O95" s="126">
        <f t="shared" si="21"/>
        <v>0</v>
      </c>
      <c r="P95" s="126">
        <f t="shared" si="22"/>
        <v>0</v>
      </c>
      <c r="Q95" s="126">
        <f t="shared" si="23"/>
        <v>0</v>
      </c>
      <c r="R95" s="126">
        <f t="shared" si="24"/>
        <v>0</v>
      </c>
      <c r="S95" s="176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17"/>
        <v>0</v>
      </c>
      <c r="I96" s="125"/>
      <c r="J96" s="62">
        <f t="shared" si="18"/>
        <v>0</v>
      </c>
      <c r="K96" s="125"/>
      <c r="L96" s="125" t="str">
        <f t="shared" si="19"/>
        <v/>
      </c>
      <c r="M96" s="37"/>
      <c r="N96" s="126">
        <f t="shared" si="20"/>
        <v>0</v>
      </c>
      <c r="O96" s="126">
        <f t="shared" si="21"/>
        <v>0</v>
      </c>
      <c r="P96" s="126">
        <f t="shared" si="22"/>
        <v>0</v>
      </c>
      <c r="Q96" s="126">
        <f t="shared" si="23"/>
        <v>0</v>
      </c>
      <c r="R96" s="126">
        <f t="shared" si="24"/>
        <v>0</v>
      </c>
      <c r="S96" s="176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7"/>
        <v>0</v>
      </c>
      <c r="I97" s="125"/>
      <c r="J97" s="62">
        <f t="shared" si="18"/>
        <v>0</v>
      </c>
      <c r="K97" s="125"/>
      <c r="L97" s="125" t="str">
        <f t="shared" si="19"/>
        <v/>
      </c>
      <c r="M97" s="37"/>
      <c r="N97" s="126">
        <f t="shared" si="20"/>
        <v>0</v>
      </c>
      <c r="O97" s="126">
        <f t="shared" si="21"/>
        <v>0</v>
      </c>
      <c r="P97" s="126">
        <f t="shared" si="22"/>
        <v>0</v>
      </c>
      <c r="Q97" s="126">
        <f t="shared" si="23"/>
        <v>0</v>
      </c>
      <c r="R97" s="126">
        <f t="shared" si="24"/>
        <v>0</v>
      </c>
      <c r="S97" s="176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17"/>
        <v>0</v>
      </c>
      <c r="I98" s="125"/>
      <c r="J98" s="62">
        <f t="shared" si="18"/>
        <v>0</v>
      </c>
      <c r="K98" s="125"/>
      <c r="L98" s="125" t="str">
        <f t="shared" si="19"/>
        <v/>
      </c>
      <c r="M98" s="37"/>
      <c r="N98" s="126">
        <f t="shared" si="20"/>
        <v>0</v>
      </c>
      <c r="O98" s="126">
        <f t="shared" si="21"/>
        <v>0</v>
      </c>
      <c r="P98" s="126">
        <f t="shared" si="22"/>
        <v>0</v>
      </c>
      <c r="Q98" s="126">
        <f t="shared" si="23"/>
        <v>0</v>
      </c>
      <c r="R98" s="126">
        <f t="shared" si="24"/>
        <v>0</v>
      </c>
      <c r="S98" s="176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17"/>
        <v>0</v>
      </c>
      <c r="I99" s="125"/>
      <c r="J99" s="62">
        <f t="shared" si="18"/>
        <v>0</v>
      </c>
      <c r="K99" s="125"/>
      <c r="L99" s="125" t="str">
        <f t="shared" si="19"/>
        <v/>
      </c>
      <c r="M99" s="37"/>
      <c r="N99" s="126">
        <f t="shared" si="20"/>
        <v>0</v>
      </c>
      <c r="O99" s="126">
        <f t="shared" si="21"/>
        <v>0</v>
      </c>
      <c r="P99" s="126">
        <f t="shared" si="22"/>
        <v>0</v>
      </c>
      <c r="Q99" s="126">
        <f t="shared" si="23"/>
        <v>0</v>
      </c>
      <c r="R99" s="126">
        <f t="shared" si="24"/>
        <v>0</v>
      </c>
      <c r="S99" s="176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7"/>
        <v>0</v>
      </c>
      <c r="I100" s="125"/>
      <c r="J100" s="62">
        <f t="shared" si="18"/>
        <v>0</v>
      </c>
      <c r="K100" s="125"/>
      <c r="L100" s="125" t="str">
        <f t="shared" si="19"/>
        <v/>
      </c>
      <c r="M100" s="37"/>
      <c r="N100" s="126">
        <f t="shared" si="20"/>
        <v>0</v>
      </c>
      <c r="O100" s="126">
        <f t="shared" si="21"/>
        <v>0</v>
      </c>
      <c r="P100" s="126">
        <f t="shared" si="22"/>
        <v>0</v>
      </c>
      <c r="Q100" s="126">
        <f t="shared" si="23"/>
        <v>0</v>
      </c>
      <c r="R100" s="126">
        <f t="shared" si="24"/>
        <v>0</v>
      </c>
      <c r="S100" s="176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7"/>
        <v>0</v>
      </c>
      <c r="I101" s="125"/>
      <c r="J101" s="62">
        <f t="shared" si="18"/>
        <v>0</v>
      </c>
      <c r="K101" s="125"/>
      <c r="L101" s="125" t="str">
        <f t="shared" si="19"/>
        <v/>
      </c>
      <c r="M101" s="37"/>
      <c r="N101" s="126">
        <f t="shared" si="20"/>
        <v>0</v>
      </c>
      <c r="O101" s="126">
        <f t="shared" si="21"/>
        <v>0</v>
      </c>
      <c r="P101" s="126">
        <f t="shared" si="22"/>
        <v>0</v>
      </c>
      <c r="Q101" s="126">
        <f t="shared" si="23"/>
        <v>0</v>
      </c>
      <c r="R101" s="126">
        <f t="shared" si="24"/>
        <v>0</v>
      </c>
      <c r="S101" s="176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7"/>
        <v>0</v>
      </c>
      <c r="I102" s="125"/>
      <c r="J102" s="62">
        <f t="shared" si="18"/>
        <v>0</v>
      </c>
      <c r="K102" s="125"/>
      <c r="L102" s="125" t="str">
        <f t="shared" si="19"/>
        <v/>
      </c>
      <c r="M102" s="37"/>
      <c r="N102" s="126">
        <f t="shared" si="20"/>
        <v>0</v>
      </c>
      <c r="O102" s="126">
        <f t="shared" si="21"/>
        <v>0</v>
      </c>
      <c r="P102" s="126">
        <f t="shared" si="22"/>
        <v>0</v>
      </c>
      <c r="Q102" s="126">
        <f t="shared" si="23"/>
        <v>0</v>
      </c>
      <c r="R102" s="126">
        <f t="shared" si="24"/>
        <v>0</v>
      </c>
      <c r="S102" s="176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7"/>
        <v>0</v>
      </c>
      <c r="I103" s="125"/>
      <c r="J103" s="62">
        <f t="shared" si="18"/>
        <v>0</v>
      </c>
      <c r="K103" s="125"/>
      <c r="L103" s="125" t="str">
        <f t="shared" si="19"/>
        <v/>
      </c>
      <c r="M103" s="37"/>
      <c r="N103" s="126">
        <f t="shared" si="20"/>
        <v>0</v>
      </c>
      <c r="O103" s="126">
        <f t="shared" si="21"/>
        <v>0</v>
      </c>
      <c r="P103" s="126">
        <f t="shared" si="22"/>
        <v>0</v>
      </c>
      <c r="Q103" s="126">
        <f t="shared" si="23"/>
        <v>0</v>
      </c>
      <c r="R103" s="126">
        <f t="shared" si="24"/>
        <v>0</v>
      </c>
      <c r="S103" s="176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7"/>
        <v>0</v>
      </c>
      <c r="I104" s="125"/>
      <c r="J104" s="62">
        <f t="shared" si="18"/>
        <v>0</v>
      </c>
      <c r="K104" s="125"/>
      <c r="L104" s="125" t="str">
        <f t="shared" si="19"/>
        <v/>
      </c>
      <c r="M104" s="37"/>
      <c r="N104" s="126">
        <f t="shared" si="20"/>
        <v>0</v>
      </c>
      <c r="O104" s="126">
        <f t="shared" si="21"/>
        <v>0</v>
      </c>
      <c r="P104" s="126">
        <f t="shared" si="22"/>
        <v>0</v>
      </c>
      <c r="Q104" s="126">
        <f t="shared" si="23"/>
        <v>0</v>
      </c>
      <c r="R104" s="126">
        <f t="shared" si="24"/>
        <v>0</v>
      </c>
      <c r="S104" s="176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7"/>
        <v>0</v>
      </c>
      <c r="I105" s="125"/>
      <c r="J105" s="62">
        <f t="shared" si="18"/>
        <v>0</v>
      </c>
      <c r="K105" s="125"/>
      <c r="L105" s="125" t="str">
        <f t="shared" si="19"/>
        <v/>
      </c>
      <c r="M105" s="37"/>
      <c r="N105" s="126">
        <f t="shared" si="20"/>
        <v>0</v>
      </c>
      <c r="O105" s="126">
        <f t="shared" si="21"/>
        <v>0</v>
      </c>
      <c r="P105" s="126">
        <f t="shared" si="22"/>
        <v>0</v>
      </c>
      <c r="Q105" s="126">
        <f t="shared" si="23"/>
        <v>0</v>
      </c>
      <c r="R105" s="126">
        <f t="shared" si="24"/>
        <v>0</v>
      </c>
      <c r="S105" s="176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7"/>
        <v>0</v>
      </c>
      <c r="I106" s="125"/>
      <c r="J106" s="62">
        <f t="shared" si="18"/>
        <v>0</v>
      </c>
      <c r="K106" s="125"/>
      <c r="L106" s="125" t="str">
        <f t="shared" si="19"/>
        <v/>
      </c>
      <c r="M106" s="37"/>
      <c r="N106" s="126">
        <f t="shared" si="20"/>
        <v>0</v>
      </c>
      <c r="O106" s="126">
        <f t="shared" si="21"/>
        <v>0</v>
      </c>
      <c r="P106" s="126">
        <f t="shared" si="22"/>
        <v>0</v>
      </c>
      <c r="Q106" s="126">
        <f t="shared" si="23"/>
        <v>0</v>
      </c>
      <c r="R106" s="126">
        <f t="shared" si="24"/>
        <v>0</v>
      </c>
      <c r="S106" s="176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7"/>
        <v>0</v>
      </c>
      <c r="I107" s="125"/>
      <c r="J107" s="62">
        <f t="shared" si="18"/>
        <v>0</v>
      </c>
      <c r="K107" s="125"/>
      <c r="L107" s="125" t="str">
        <f t="shared" si="19"/>
        <v/>
      </c>
      <c r="M107" s="37"/>
      <c r="N107" s="126">
        <f t="shared" si="20"/>
        <v>0</v>
      </c>
      <c r="O107" s="126">
        <f t="shared" si="21"/>
        <v>0</v>
      </c>
      <c r="P107" s="126">
        <f t="shared" si="22"/>
        <v>0</v>
      </c>
      <c r="Q107" s="126">
        <f t="shared" si="23"/>
        <v>0</v>
      </c>
      <c r="R107" s="126">
        <f t="shared" si="24"/>
        <v>0</v>
      </c>
      <c r="S107" s="176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/>
      <c r="D108" s="124"/>
      <c r="E108" s="54"/>
      <c r="F108" s="54"/>
      <c r="G108" s="61"/>
      <c r="H108" s="62">
        <f t="shared" si="17"/>
        <v>0</v>
      </c>
      <c r="I108" s="125"/>
      <c r="J108" s="62">
        <f t="shared" si="18"/>
        <v>0</v>
      </c>
      <c r="K108" s="125"/>
      <c r="L108" s="125" t="str">
        <f t="shared" si="19"/>
        <v/>
      </c>
      <c r="M108" s="37"/>
      <c r="N108" s="126">
        <f t="shared" si="20"/>
        <v>0</v>
      </c>
      <c r="O108" s="126">
        <f t="shared" si="21"/>
        <v>0</v>
      </c>
      <c r="P108" s="126">
        <f t="shared" si="22"/>
        <v>0</v>
      </c>
      <c r="Q108" s="126">
        <f t="shared" si="23"/>
        <v>0</v>
      </c>
      <c r="R108" s="126">
        <f t="shared" si="24"/>
        <v>0</v>
      </c>
      <c r="S108" s="176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7"/>
        <v>0</v>
      </c>
      <c r="I109" s="125"/>
      <c r="J109" s="62">
        <f t="shared" si="18"/>
        <v>0</v>
      </c>
      <c r="K109" s="125"/>
      <c r="L109" s="125" t="str">
        <f t="shared" si="19"/>
        <v/>
      </c>
      <c r="M109" s="37"/>
      <c r="N109" s="126">
        <f t="shared" si="20"/>
        <v>0</v>
      </c>
      <c r="O109" s="126">
        <f t="shared" si="21"/>
        <v>0</v>
      </c>
      <c r="P109" s="126">
        <f t="shared" si="22"/>
        <v>0</v>
      </c>
      <c r="Q109" s="126">
        <f t="shared" si="23"/>
        <v>0</v>
      </c>
      <c r="R109" s="126">
        <f t="shared" si="24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7"/>
        <v>0</v>
      </c>
      <c r="I110" s="125"/>
      <c r="J110" s="62">
        <f t="shared" si="18"/>
        <v>0</v>
      </c>
      <c r="K110" s="125"/>
      <c r="L110" s="125" t="str">
        <f t="shared" si="19"/>
        <v/>
      </c>
      <c r="M110" s="37"/>
      <c r="N110" s="126">
        <f t="shared" si="20"/>
        <v>0</v>
      </c>
      <c r="O110" s="126">
        <f t="shared" si="21"/>
        <v>0</v>
      </c>
      <c r="P110" s="126">
        <f t="shared" si="22"/>
        <v>0</v>
      </c>
      <c r="Q110" s="126">
        <f t="shared" si="23"/>
        <v>0</v>
      </c>
      <c r="R110" s="126">
        <f t="shared" si="24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7"/>
        <v>0</v>
      </c>
      <c r="I111" s="125"/>
      <c r="J111" s="62">
        <f t="shared" si="18"/>
        <v>0</v>
      </c>
      <c r="K111" s="125"/>
      <c r="L111" s="125" t="str">
        <f t="shared" si="19"/>
        <v/>
      </c>
      <c r="M111" s="37"/>
      <c r="N111" s="126">
        <f t="shared" si="20"/>
        <v>0</v>
      </c>
      <c r="O111" s="126">
        <f t="shared" si="21"/>
        <v>0</v>
      </c>
      <c r="P111" s="126">
        <f t="shared" si="22"/>
        <v>0</v>
      </c>
      <c r="Q111" s="126">
        <f t="shared" si="23"/>
        <v>0</v>
      </c>
      <c r="R111" s="126">
        <f t="shared" si="24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7"/>
        <v>0</v>
      </c>
      <c r="I112" s="125"/>
      <c r="J112" s="62">
        <f t="shared" si="18"/>
        <v>0</v>
      </c>
      <c r="K112" s="125"/>
      <c r="L112" s="125" t="str">
        <f t="shared" si="19"/>
        <v/>
      </c>
      <c r="M112" s="37"/>
      <c r="N112" s="126">
        <f t="shared" si="20"/>
        <v>0</v>
      </c>
      <c r="O112" s="126">
        <f t="shared" si="21"/>
        <v>0</v>
      </c>
      <c r="P112" s="126">
        <f t="shared" si="22"/>
        <v>0</v>
      </c>
      <c r="Q112" s="126">
        <f t="shared" si="23"/>
        <v>0</v>
      </c>
      <c r="R112" s="126">
        <f t="shared" si="24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7"/>
        <v>0</v>
      </c>
      <c r="I113" s="125"/>
      <c r="J113" s="62">
        <f t="shared" si="18"/>
        <v>0</v>
      </c>
      <c r="K113" s="125"/>
      <c r="L113" s="125" t="str">
        <f t="shared" si="19"/>
        <v/>
      </c>
      <c r="M113" s="37"/>
      <c r="N113" s="126">
        <f t="shared" si="20"/>
        <v>0</v>
      </c>
      <c r="O113" s="126">
        <f t="shared" si="21"/>
        <v>0</v>
      </c>
      <c r="P113" s="126">
        <f t="shared" si="22"/>
        <v>0</v>
      </c>
      <c r="Q113" s="126">
        <f t="shared" si="23"/>
        <v>0</v>
      </c>
      <c r="R113" s="126">
        <f t="shared" si="24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7"/>
        <v>0</v>
      </c>
      <c r="I114" s="125"/>
      <c r="J114" s="62">
        <f t="shared" si="18"/>
        <v>0</v>
      </c>
      <c r="K114" s="125"/>
      <c r="L114" s="125" t="str">
        <f t="shared" si="19"/>
        <v/>
      </c>
      <c r="M114" s="37"/>
      <c r="N114" s="126">
        <f t="shared" si="20"/>
        <v>0</v>
      </c>
      <c r="O114" s="126">
        <f t="shared" si="21"/>
        <v>0</v>
      </c>
      <c r="P114" s="126">
        <f t="shared" si="22"/>
        <v>0</v>
      </c>
      <c r="Q114" s="126">
        <f t="shared" si="23"/>
        <v>0</v>
      </c>
      <c r="R114" s="126">
        <f t="shared" si="24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7"/>
        <v>0</v>
      </c>
      <c r="I115" s="125"/>
      <c r="J115" s="62">
        <f t="shared" si="18"/>
        <v>0</v>
      </c>
      <c r="K115" s="125"/>
      <c r="L115" s="125" t="str">
        <f t="shared" si="19"/>
        <v/>
      </c>
      <c r="M115" s="37"/>
      <c r="N115" s="126">
        <f t="shared" si="20"/>
        <v>0</v>
      </c>
      <c r="O115" s="126">
        <f t="shared" si="21"/>
        <v>0</v>
      </c>
      <c r="P115" s="126">
        <f t="shared" si="22"/>
        <v>0</v>
      </c>
      <c r="Q115" s="126">
        <f t="shared" si="23"/>
        <v>0</v>
      </c>
      <c r="R115" s="126">
        <f t="shared" si="24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7"/>
        <v>0</v>
      </c>
      <c r="I116" s="125"/>
      <c r="J116" s="62">
        <f t="shared" si="18"/>
        <v>0</v>
      </c>
      <c r="K116" s="125"/>
      <c r="L116" s="125" t="str">
        <f t="shared" si="19"/>
        <v/>
      </c>
      <c r="M116" s="37"/>
      <c r="N116" s="126">
        <f t="shared" si="20"/>
        <v>0</v>
      </c>
      <c r="O116" s="126">
        <f t="shared" si="21"/>
        <v>0</v>
      </c>
      <c r="P116" s="126">
        <f t="shared" si="22"/>
        <v>0</v>
      </c>
      <c r="Q116" s="126">
        <f t="shared" si="23"/>
        <v>0</v>
      </c>
      <c r="R116" s="126">
        <f t="shared" si="24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7"/>
        <v>0</v>
      </c>
      <c r="I117" s="125"/>
      <c r="J117" s="62">
        <f t="shared" si="18"/>
        <v>0</v>
      </c>
      <c r="K117" s="125"/>
      <c r="L117" s="125" t="str">
        <f t="shared" si="19"/>
        <v/>
      </c>
      <c r="M117" s="37"/>
      <c r="N117" s="126">
        <f t="shared" si="20"/>
        <v>0</v>
      </c>
      <c r="O117" s="126">
        <f t="shared" si="21"/>
        <v>0</v>
      </c>
      <c r="P117" s="126">
        <f t="shared" si="22"/>
        <v>0</v>
      </c>
      <c r="Q117" s="126">
        <f t="shared" si="23"/>
        <v>0</v>
      </c>
      <c r="R117" s="126">
        <f t="shared" si="24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7"/>
        <v>0</v>
      </c>
      <c r="I118" s="125"/>
      <c r="J118" s="62">
        <f t="shared" si="18"/>
        <v>0</v>
      </c>
      <c r="K118" s="125"/>
      <c r="L118" s="125" t="str">
        <f t="shared" si="19"/>
        <v/>
      </c>
      <c r="M118" s="37"/>
      <c r="N118" s="126">
        <f t="shared" si="20"/>
        <v>0</v>
      </c>
      <c r="O118" s="126">
        <f t="shared" si="21"/>
        <v>0</v>
      </c>
      <c r="P118" s="126">
        <f t="shared" si="22"/>
        <v>0</v>
      </c>
      <c r="Q118" s="126">
        <f t="shared" si="23"/>
        <v>0</v>
      </c>
      <c r="R118" s="126">
        <f t="shared" si="24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7"/>
        <v>0</v>
      </c>
      <c r="I119" s="125"/>
      <c r="J119" s="62">
        <f t="shared" si="18"/>
        <v>0</v>
      </c>
      <c r="K119" s="125"/>
      <c r="L119" s="125" t="str">
        <f t="shared" si="19"/>
        <v/>
      </c>
      <c r="M119" s="37"/>
      <c r="N119" s="126">
        <f t="shared" si="20"/>
        <v>0</v>
      </c>
      <c r="O119" s="126">
        <f t="shared" si="21"/>
        <v>0</v>
      </c>
      <c r="P119" s="126">
        <f t="shared" si="22"/>
        <v>0</v>
      </c>
      <c r="Q119" s="126">
        <f t="shared" si="23"/>
        <v>0</v>
      </c>
      <c r="R119" s="126">
        <f t="shared" si="24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7"/>
        <v>0</v>
      </c>
      <c r="I120" s="125"/>
      <c r="J120" s="62">
        <f t="shared" si="18"/>
        <v>0</v>
      </c>
      <c r="K120" s="125"/>
      <c r="L120" s="125" t="str">
        <f t="shared" si="19"/>
        <v/>
      </c>
      <c r="M120" s="37"/>
      <c r="N120" s="126">
        <f t="shared" si="20"/>
        <v>0</v>
      </c>
      <c r="O120" s="126">
        <f t="shared" si="21"/>
        <v>0</v>
      </c>
      <c r="P120" s="126">
        <f t="shared" si="22"/>
        <v>0</v>
      </c>
      <c r="Q120" s="126">
        <f t="shared" si="23"/>
        <v>0</v>
      </c>
      <c r="R120" s="126">
        <f t="shared" si="24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7"/>
        <v>0</v>
      </c>
      <c r="I121" s="125"/>
      <c r="J121" s="62">
        <f t="shared" si="18"/>
        <v>0</v>
      </c>
      <c r="K121" s="125"/>
      <c r="L121" s="125" t="str">
        <f t="shared" si="19"/>
        <v/>
      </c>
      <c r="M121" s="37"/>
      <c r="N121" s="126">
        <f t="shared" si="20"/>
        <v>0</v>
      </c>
      <c r="O121" s="126">
        <f t="shared" si="21"/>
        <v>0</v>
      </c>
      <c r="P121" s="126">
        <f t="shared" si="22"/>
        <v>0</v>
      </c>
      <c r="Q121" s="126">
        <f t="shared" si="23"/>
        <v>0</v>
      </c>
      <c r="R121" s="126">
        <f t="shared" si="24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7"/>
        <v>0</v>
      </c>
      <c r="I122" s="125"/>
      <c r="J122" s="62">
        <f t="shared" si="18"/>
        <v>0</v>
      </c>
      <c r="K122" s="125"/>
      <c r="L122" s="125" t="str">
        <f t="shared" si="19"/>
        <v/>
      </c>
      <c r="M122" s="37"/>
      <c r="N122" s="126">
        <f t="shared" si="20"/>
        <v>0</v>
      </c>
      <c r="O122" s="126">
        <f t="shared" si="21"/>
        <v>0</v>
      </c>
      <c r="P122" s="126">
        <f t="shared" si="22"/>
        <v>0</v>
      </c>
      <c r="Q122" s="126">
        <f t="shared" si="23"/>
        <v>0</v>
      </c>
      <c r="R122" s="126">
        <f t="shared" si="24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7"/>
        <v>0</v>
      </c>
      <c r="I123" s="125"/>
      <c r="J123" s="62">
        <f t="shared" si="18"/>
        <v>0</v>
      </c>
      <c r="K123" s="125"/>
      <c r="L123" s="125" t="str">
        <f t="shared" si="19"/>
        <v/>
      </c>
      <c r="M123" s="37"/>
      <c r="N123" s="126">
        <f t="shared" si="20"/>
        <v>0</v>
      </c>
      <c r="O123" s="126">
        <f t="shared" si="21"/>
        <v>0</v>
      </c>
      <c r="P123" s="126">
        <f t="shared" si="22"/>
        <v>0</v>
      </c>
      <c r="Q123" s="126">
        <f t="shared" si="23"/>
        <v>0</v>
      </c>
      <c r="R123" s="126">
        <f t="shared" si="24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7"/>
        <v>0</v>
      </c>
      <c r="I124" s="125"/>
      <c r="J124" s="62">
        <f t="shared" si="18"/>
        <v>0</v>
      </c>
      <c r="K124" s="125"/>
      <c r="L124" s="125" t="str">
        <f t="shared" si="19"/>
        <v/>
      </c>
      <c r="M124" s="37"/>
      <c r="N124" s="126">
        <f t="shared" si="20"/>
        <v>0</v>
      </c>
      <c r="O124" s="126">
        <f t="shared" si="21"/>
        <v>0</v>
      </c>
      <c r="P124" s="126">
        <f t="shared" si="22"/>
        <v>0</v>
      </c>
      <c r="Q124" s="126">
        <f t="shared" si="23"/>
        <v>0</v>
      </c>
      <c r="R124" s="126">
        <f t="shared" si="24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7"/>
        <v>0</v>
      </c>
      <c r="I125" s="125"/>
      <c r="J125" s="62">
        <f t="shared" si="18"/>
        <v>0</v>
      </c>
      <c r="K125" s="125"/>
      <c r="L125" s="125" t="str">
        <f t="shared" si="19"/>
        <v/>
      </c>
      <c r="M125" s="37"/>
      <c r="N125" s="126">
        <f t="shared" si="20"/>
        <v>0</v>
      </c>
      <c r="O125" s="126">
        <f t="shared" si="21"/>
        <v>0</v>
      </c>
      <c r="P125" s="126">
        <f t="shared" si="22"/>
        <v>0</v>
      </c>
      <c r="Q125" s="126">
        <f t="shared" si="23"/>
        <v>0</v>
      </c>
      <c r="R125" s="126">
        <f t="shared" si="24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7"/>
        <v>0</v>
      </c>
      <c r="I126" s="125"/>
      <c r="J126" s="62">
        <f t="shared" si="18"/>
        <v>0</v>
      </c>
      <c r="K126" s="125"/>
      <c r="L126" s="125" t="str">
        <f t="shared" si="19"/>
        <v/>
      </c>
      <c r="M126" s="37"/>
      <c r="N126" s="126">
        <f t="shared" si="20"/>
        <v>0</v>
      </c>
      <c r="O126" s="126">
        <f t="shared" si="21"/>
        <v>0</v>
      </c>
      <c r="P126" s="126">
        <f t="shared" si="22"/>
        <v>0</v>
      </c>
      <c r="Q126" s="126">
        <f t="shared" si="23"/>
        <v>0</v>
      </c>
      <c r="R126" s="126">
        <f t="shared" si="24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7"/>
        <v>0</v>
      </c>
      <c r="I127" s="125"/>
      <c r="J127" s="62">
        <f t="shared" si="18"/>
        <v>0</v>
      </c>
      <c r="K127" s="125"/>
      <c r="L127" s="125" t="str">
        <f t="shared" si="19"/>
        <v/>
      </c>
      <c r="M127" s="37"/>
      <c r="N127" s="126">
        <f t="shared" si="20"/>
        <v>0</v>
      </c>
      <c r="O127" s="126">
        <f t="shared" si="21"/>
        <v>0</v>
      </c>
      <c r="P127" s="126">
        <f t="shared" si="22"/>
        <v>0</v>
      </c>
      <c r="Q127" s="126">
        <f t="shared" si="23"/>
        <v>0</v>
      </c>
      <c r="R127" s="126">
        <f t="shared" si="24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7"/>
        <v>0</v>
      </c>
      <c r="I128" s="125"/>
      <c r="J128" s="62">
        <f t="shared" si="18"/>
        <v>0</v>
      </c>
      <c r="K128" s="125"/>
      <c r="L128" s="125" t="str">
        <f t="shared" si="19"/>
        <v/>
      </c>
      <c r="M128" s="37"/>
      <c r="N128" s="126">
        <f t="shared" si="20"/>
        <v>0</v>
      </c>
      <c r="O128" s="126">
        <f t="shared" si="21"/>
        <v>0</v>
      </c>
      <c r="P128" s="126">
        <f t="shared" si="22"/>
        <v>0</v>
      </c>
      <c r="Q128" s="126">
        <f t="shared" si="23"/>
        <v>0</v>
      </c>
      <c r="R128" s="126">
        <f t="shared" si="24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7"/>
        <v>0</v>
      </c>
      <c r="I129" s="125"/>
      <c r="J129" s="62">
        <f t="shared" si="18"/>
        <v>0</v>
      </c>
      <c r="K129" s="125"/>
      <c r="L129" s="125" t="str">
        <f t="shared" si="19"/>
        <v/>
      </c>
      <c r="M129" s="37"/>
      <c r="N129" s="126">
        <f t="shared" si="20"/>
        <v>0</v>
      </c>
      <c r="O129" s="126">
        <f t="shared" si="21"/>
        <v>0</v>
      </c>
      <c r="P129" s="126">
        <f t="shared" si="22"/>
        <v>0</v>
      </c>
      <c r="Q129" s="126">
        <f t="shared" si="23"/>
        <v>0</v>
      </c>
      <c r="R129" s="126">
        <f t="shared" si="24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7"/>
        <v>0</v>
      </c>
      <c r="I130" s="125"/>
      <c r="J130" s="62">
        <f t="shared" si="18"/>
        <v>0</v>
      </c>
      <c r="K130" s="125"/>
      <c r="L130" s="125" t="str">
        <f t="shared" si="19"/>
        <v/>
      </c>
      <c r="M130" s="37"/>
      <c r="N130" s="126">
        <f t="shared" si="20"/>
        <v>0</v>
      </c>
      <c r="O130" s="126">
        <f t="shared" si="21"/>
        <v>0</v>
      </c>
      <c r="P130" s="126">
        <f t="shared" si="22"/>
        <v>0</v>
      </c>
      <c r="Q130" s="126">
        <f t="shared" si="23"/>
        <v>0</v>
      </c>
      <c r="R130" s="126">
        <f t="shared" si="24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7"/>
        <v>0</v>
      </c>
      <c r="I131" s="125"/>
      <c r="J131" s="62">
        <f t="shared" si="18"/>
        <v>0</v>
      </c>
      <c r="K131" s="125"/>
      <c r="L131" s="125" t="str">
        <f t="shared" si="19"/>
        <v/>
      </c>
      <c r="M131" s="37"/>
      <c r="N131" s="126">
        <f t="shared" si="20"/>
        <v>0</v>
      </c>
      <c r="O131" s="126">
        <f t="shared" si="21"/>
        <v>0</v>
      </c>
      <c r="P131" s="126">
        <f t="shared" si="22"/>
        <v>0</v>
      </c>
      <c r="Q131" s="126">
        <f t="shared" si="23"/>
        <v>0</v>
      </c>
      <c r="R131" s="126">
        <f t="shared" si="24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7"/>
        <v>0</v>
      </c>
      <c r="I132" s="125"/>
      <c r="J132" s="62">
        <f t="shared" si="18"/>
        <v>0</v>
      </c>
      <c r="K132" s="125"/>
      <c r="L132" s="125" t="str">
        <f t="shared" si="19"/>
        <v/>
      </c>
      <c r="M132" s="37"/>
      <c r="N132" s="126">
        <f t="shared" si="20"/>
        <v>0</v>
      </c>
      <c r="O132" s="126">
        <f t="shared" si="21"/>
        <v>0</v>
      </c>
      <c r="P132" s="126">
        <f t="shared" si="22"/>
        <v>0</v>
      </c>
      <c r="Q132" s="126">
        <f t="shared" si="23"/>
        <v>0</v>
      </c>
      <c r="R132" s="126">
        <f t="shared" si="24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7"/>
        <v>0</v>
      </c>
      <c r="I133" s="125"/>
      <c r="J133" s="62">
        <f t="shared" si="18"/>
        <v>0</v>
      </c>
      <c r="K133" s="125"/>
      <c r="L133" s="125" t="str">
        <f t="shared" si="19"/>
        <v/>
      </c>
      <c r="M133" s="37"/>
      <c r="N133" s="126">
        <f t="shared" si="20"/>
        <v>0</v>
      </c>
      <c r="O133" s="126">
        <f t="shared" si="21"/>
        <v>0</v>
      </c>
      <c r="P133" s="126">
        <f t="shared" si="22"/>
        <v>0</v>
      </c>
      <c r="Q133" s="126">
        <f t="shared" si="23"/>
        <v>0</v>
      </c>
      <c r="R133" s="126">
        <f t="shared" si="24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7"/>
        <v>0</v>
      </c>
      <c r="I134" s="125"/>
      <c r="J134" s="62">
        <f t="shared" si="18"/>
        <v>0</v>
      </c>
      <c r="K134" s="125"/>
      <c r="L134" s="125" t="str">
        <f t="shared" si="19"/>
        <v/>
      </c>
      <c r="M134" s="37"/>
      <c r="N134" s="126">
        <f t="shared" si="20"/>
        <v>0</v>
      </c>
      <c r="O134" s="126">
        <f t="shared" si="21"/>
        <v>0</v>
      </c>
      <c r="P134" s="126">
        <f t="shared" si="22"/>
        <v>0</v>
      </c>
      <c r="Q134" s="126">
        <f t="shared" si="23"/>
        <v>0</v>
      </c>
      <c r="R134" s="126">
        <f t="shared" si="24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25">_xlfn.IFNA(INDEX($N135:$R135,1,MATCH(forecastyear,$N$5:$R$5,0)),0)</f>
        <v>0</v>
      </c>
      <c r="I135" s="125"/>
      <c r="J135" s="62">
        <f t="shared" ref="J135:J198" si="26">_xlfn.IFNA(INDEX($T135:$X135,1,MATCH(forecastyear,$T$5:$X$5,0)),0)</f>
        <v>0</v>
      </c>
      <c r="K135" s="125"/>
      <c r="L135" s="125" t="str">
        <f t="shared" si="19"/>
        <v/>
      </c>
      <c r="M135" s="37"/>
      <c r="N135" s="126">
        <f t="shared" si="20"/>
        <v>0</v>
      </c>
      <c r="O135" s="126">
        <f t="shared" si="21"/>
        <v>0</v>
      </c>
      <c r="P135" s="126">
        <f t="shared" si="22"/>
        <v>0</v>
      </c>
      <c r="Q135" s="126">
        <f t="shared" si="23"/>
        <v>0</v>
      </c>
      <c r="R135" s="126">
        <f t="shared" si="24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25"/>
        <v>0</v>
      </c>
      <c r="I136" s="125"/>
      <c r="J136" s="62">
        <f t="shared" si="26"/>
        <v>0</v>
      </c>
      <c r="K136" s="125"/>
      <c r="L136" s="125" t="str">
        <f t="shared" ref="L136:L199" si="27">IF(C136="","",IF(H136&gt;J136,"NON-COMPLIANT","COMPLIANT"))</f>
        <v/>
      </c>
      <c r="M136" s="37"/>
      <c r="N136" s="126">
        <f t="shared" ref="N136:N199" si="28">T136</f>
        <v>0</v>
      </c>
      <c r="O136" s="126">
        <f t="shared" ref="O136:O199" si="29">U136</f>
        <v>0</v>
      </c>
      <c r="P136" s="126">
        <f t="shared" ref="P136:P199" si="30">V136</f>
        <v>0</v>
      </c>
      <c r="Q136" s="126">
        <f t="shared" ref="Q136:Q199" si="31">W136</f>
        <v>0</v>
      </c>
      <c r="R136" s="126">
        <f t="shared" ref="R136:R199" si="32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25"/>
        <v>0</v>
      </c>
      <c r="I137" s="125"/>
      <c r="J137" s="62">
        <f t="shared" si="26"/>
        <v>0</v>
      </c>
      <c r="K137" s="125"/>
      <c r="L137" s="125" t="str">
        <f t="shared" si="27"/>
        <v/>
      </c>
      <c r="M137" s="37"/>
      <c r="N137" s="126">
        <f t="shared" si="28"/>
        <v>0</v>
      </c>
      <c r="O137" s="126">
        <f t="shared" si="29"/>
        <v>0</v>
      </c>
      <c r="P137" s="126">
        <f t="shared" si="30"/>
        <v>0</v>
      </c>
      <c r="Q137" s="126">
        <f t="shared" si="31"/>
        <v>0</v>
      </c>
      <c r="R137" s="126">
        <f t="shared" si="32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25"/>
        <v>0</v>
      </c>
      <c r="I138" s="125"/>
      <c r="J138" s="62">
        <f t="shared" si="26"/>
        <v>0</v>
      </c>
      <c r="K138" s="125"/>
      <c r="L138" s="125" t="str">
        <f t="shared" si="27"/>
        <v/>
      </c>
      <c r="M138" s="37"/>
      <c r="N138" s="126">
        <f t="shared" si="28"/>
        <v>0</v>
      </c>
      <c r="O138" s="126">
        <f t="shared" si="29"/>
        <v>0</v>
      </c>
      <c r="P138" s="126">
        <f t="shared" si="30"/>
        <v>0</v>
      </c>
      <c r="Q138" s="126">
        <f t="shared" si="31"/>
        <v>0</v>
      </c>
      <c r="R138" s="126">
        <f t="shared" si="32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25"/>
        <v>0</v>
      </c>
      <c r="I139" s="125"/>
      <c r="J139" s="62">
        <f t="shared" si="26"/>
        <v>0</v>
      </c>
      <c r="K139" s="125"/>
      <c r="L139" s="125" t="str">
        <f t="shared" si="27"/>
        <v/>
      </c>
      <c r="M139" s="37"/>
      <c r="N139" s="126">
        <f t="shared" si="28"/>
        <v>0</v>
      </c>
      <c r="O139" s="126">
        <f t="shared" si="29"/>
        <v>0</v>
      </c>
      <c r="P139" s="126">
        <f t="shared" si="30"/>
        <v>0</v>
      </c>
      <c r="Q139" s="126">
        <f t="shared" si="31"/>
        <v>0</v>
      </c>
      <c r="R139" s="126">
        <f t="shared" si="32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25"/>
        <v>0</v>
      </c>
      <c r="I140" s="125"/>
      <c r="J140" s="62">
        <f t="shared" si="26"/>
        <v>0</v>
      </c>
      <c r="K140" s="125"/>
      <c r="L140" s="125" t="str">
        <f t="shared" si="27"/>
        <v/>
      </c>
      <c r="M140" s="37"/>
      <c r="N140" s="126">
        <f t="shared" si="28"/>
        <v>0</v>
      </c>
      <c r="O140" s="126">
        <f t="shared" si="29"/>
        <v>0</v>
      </c>
      <c r="P140" s="126">
        <f t="shared" si="30"/>
        <v>0</v>
      </c>
      <c r="Q140" s="126">
        <f t="shared" si="31"/>
        <v>0</v>
      </c>
      <c r="R140" s="126">
        <f t="shared" si="32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25"/>
        <v>0</v>
      </c>
      <c r="I141" s="125"/>
      <c r="J141" s="62">
        <f t="shared" si="26"/>
        <v>0</v>
      </c>
      <c r="K141" s="125"/>
      <c r="L141" s="125" t="str">
        <f t="shared" si="27"/>
        <v/>
      </c>
      <c r="M141" s="37"/>
      <c r="N141" s="126">
        <f t="shared" si="28"/>
        <v>0</v>
      </c>
      <c r="O141" s="126">
        <f t="shared" si="29"/>
        <v>0</v>
      </c>
      <c r="P141" s="126">
        <f t="shared" si="30"/>
        <v>0</v>
      </c>
      <c r="Q141" s="126">
        <f t="shared" si="31"/>
        <v>0</v>
      </c>
      <c r="R141" s="126">
        <f t="shared" si="32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25"/>
        <v>0</v>
      </c>
      <c r="I142" s="125"/>
      <c r="J142" s="62">
        <f t="shared" si="26"/>
        <v>0</v>
      </c>
      <c r="K142" s="125"/>
      <c r="L142" s="125" t="str">
        <f t="shared" si="27"/>
        <v/>
      </c>
      <c r="M142" s="37"/>
      <c r="N142" s="126">
        <f t="shared" si="28"/>
        <v>0</v>
      </c>
      <c r="O142" s="126">
        <f t="shared" si="29"/>
        <v>0</v>
      </c>
      <c r="P142" s="126">
        <f t="shared" si="30"/>
        <v>0</v>
      </c>
      <c r="Q142" s="126">
        <f t="shared" si="31"/>
        <v>0</v>
      </c>
      <c r="R142" s="126">
        <f t="shared" si="32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25"/>
        <v>0</v>
      </c>
      <c r="I143" s="125"/>
      <c r="J143" s="62">
        <f t="shared" si="26"/>
        <v>0</v>
      </c>
      <c r="K143" s="125"/>
      <c r="L143" s="125" t="str">
        <f t="shared" si="27"/>
        <v/>
      </c>
      <c r="M143" s="37"/>
      <c r="N143" s="126">
        <f t="shared" si="28"/>
        <v>0</v>
      </c>
      <c r="O143" s="126">
        <f t="shared" si="29"/>
        <v>0</v>
      </c>
      <c r="P143" s="126">
        <f t="shared" si="30"/>
        <v>0</v>
      </c>
      <c r="Q143" s="126">
        <f t="shared" si="31"/>
        <v>0</v>
      </c>
      <c r="R143" s="126">
        <f t="shared" si="32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25"/>
        <v>0</v>
      </c>
      <c r="I144" s="125"/>
      <c r="J144" s="62">
        <f t="shared" si="26"/>
        <v>0</v>
      </c>
      <c r="K144" s="125"/>
      <c r="L144" s="125" t="str">
        <f t="shared" si="27"/>
        <v/>
      </c>
      <c r="M144" s="37"/>
      <c r="N144" s="126">
        <f t="shared" si="28"/>
        <v>0</v>
      </c>
      <c r="O144" s="126">
        <f t="shared" si="29"/>
        <v>0</v>
      </c>
      <c r="P144" s="126">
        <f t="shared" si="30"/>
        <v>0</v>
      </c>
      <c r="Q144" s="126">
        <f t="shared" si="31"/>
        <v>0</v>
      </c>
      <c r="R144" s="126">
        <f t="shared" si="32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25"/>
        <v>0</v>
      </c>
      <c r="I145" s="125"/>
      <c r="J145" s="62">
        <f t="shared" si="26"/>
        <v>0</v>
      </c>
      <c r="K145" s="125"/>
      <c r="L145" s="125" t="str">
        <f t="shared" si="27"/>
        <v/>
      </c>
      <c r="M145" s="37"/>
      <c r="N145" s="126">
        <f t="shared" si="28"/>
        <v>0</v>
      </c>
      <c r="O145" s="126">
        <f t="shared" si="29"/>
        <v>0</v>
      </c>
      <c r="P145" s="126">
        <f t="shared" si="30"/>
        <v>0</v>
      </c>
      <c r="Q145" s="126">
        <f t="shared" si="31"/>
        <v>0</v>
      </c>
      <c r="R145" s="126">
        <f t="shared" si="32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25"/>
        <v>0</v>
      </c>
      <c r="I146" s="125"/>
      <c r="J146" s="62">
        <f t="shared" si="26"/>
        <v>0</v>
      </c>
      <c r="K146" s="125"/>
      <c r="L146" s="125" t="str">
        <f t="shared" si="27"/>
        <v/>
      </c>
      <c r="M146" s="37"/>
      <c r="N146" s="126">
        <f t="shared" si="28"/>
        <v>0</v>
      </c>
      <c r="O146" s="126">
        <f t="shared" si="29"/>
        <v>0</v>
      </c>
      <c r="P146" s="126">
        <f t="shared" si="30"/>
        <v>0</v>
      </c>
      <c r="Q146" s="126">
        <f t="shared" si="31"/>
        <v>0</v>
      </c>
      <c r="R146" s="126">
        <f t="shared" si="32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25"/>
        <v>0</v>
      </c>
      <c r="I147" s="125"/>
      <c r="J147" s="62">
        <f t="shared" si="26"/>
        <v>0</v>
      </c>
      <c r="K147" s="125"/>
      <c r="L147" s="125" t="str">
        <f t="shared" si="27"/>
        <v/>
      </c>
      <c r="M147" s="37"/>
      <c r="N147" s="126">
        <f t="shared" si="28"/>
        <v>0</v>
      </c>
      <c r="O147" s="126">
        <f t="shared" si="29"/>
        <v>0</v>
      </c>
      <c r="P147" s="126">
        <f t="shared" si="30"/>
        <v>0</v>
      </c>
      <c r="Q147" s="126">
        <f t="shared" si="31"/>
        <v>0</v>
      </c>
      <c r="R147" s="126">
        <f t="shared" si="32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25"/>
        <v>0</v>
      </c>
      <c r="I148" s="125"/>
      <c r="J148" s="62">
        <f t="shared" si="26"/>
        <v>0</v>
      </c>
      <c r="K148" s="125"/>
      <c r="L148" s="125" t="str">
        <f t="shared" si="27"/>
        <v/>
      </c>
      <c r="M148" s="37"/>
      <c r="N148" s="126">
        <f t="shared" si="28"/>
        <v>0</v>
      </c>
      <c r="O148" s="126">
        <f t="shared" si="29"/>
        <v>0</v>
      </c>
      <c r="P148" s="126">
        <f t="shared" si="30"/>
        <v>0</v>
      </c>
      <c r="Q148" s="126">
        <f t="shared" si="31"/>
        <v>0</v>
      </c>
      <c r="R148" s="126">
        <f t="shared" si="32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25"/>
        <v>0</v>
      </c>
      <c r="I149" s="125"/>
      <c r="J149" s="62">
        <f t="shared" si="26"/>
        <v>0</v>
      </c>
      <c r="K149" s="125"/>
      <c r="L149" s="125" t="str">
        <f t="shared" si="27"/>
        <v/>
      </c>
      <c r="M149" s="37"/>
      <c r="N149" s="126">
        <f t="shared" si="28"/>
        <v>0</v>
      </c>
      <c r="O149" s="126">
        <f t="shared" si="29"/>
        <v>0</v>
      </c>
      <c r="P149" s="126">
        <f t="shared" si="30"/>
        <v>0</v>
      </c>
      <c r="Q149" s="126">
        <f t="shared" si="31"/>
        <v>0</v>
      </c>
      <c r="R149" s="126">
        <f t="shared" si="32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25"/>
        <v>0</v>
      </c>
      <c r="I150" s="125"/>
      <c r="J150" s="62">
        <f t="shared" si="26"/>
        <v>0</v>
      </c>
      <c r="K150" s="125"/>
      <c r="L150" s="125" t="str">
        <f t="shared" si="27"/>
        <v/>
      </c>
      <c r="M150" s="37"/>
      <c r="N150" s="126">
        <f t="shared" si="28"/>
        <v>0</v>
      </c>
      <c r="O150" s="126">
        <f t="shared" si="29"/>
        <v>0</v>
      </c>
      <c r="P150" s="126">
        <f t="shared" si="30"/>
        <v>0</v>
      </c>
      <c r="Q150" s="126">
        <f t="shared" si="31"/>
        <v>0</v>
      </c>
      <c r="R150" s="126">
        <f t="shared" si="32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25"/>
        <v>0</v>
      </c>
      <c r="I151" s="125"/>
      <c r="J151" s="62">
        <f t="shared" si="26"/>
        <v>0</v>
      </c>
      <c r="K151" s="125"/>
      <c r="L151" s="125" t="str">
        <f t="shared" si="27"/>
        <v/>
      </c>
      <c r="M151" s="37"/>
      <c r="N151" s="126">
        <f t="shared" si="28"/>
        <v>0</v>
      </c>
      <c r="O151" s="126">
        <f t="shared" si="29"/>
        <v>0</v>
      </c>
      <c r="P151" s="126">
        <f t="shared" si="30"/>
        <v>0</v>
      </c>
      <c r="Q151" s="126">
        <f t="shared" si="31"/>
        <v>0</v>
      </c>
      <c r="R151" s="126">
        <f t="shared" si="32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25"/>
        <v>0</v>
      </c>
      <c r="I152" s="125"/>
      <c r="J152" s="62">
        <f t="shared" si="26"/>
        <v>0</v>
      </c>
      <c r="K152" s="125"/>
      <c r="L152" s="125" t="str">
        <f t="shared" si="27"/>
        <v/>
      </c>
      <c r="M152" s="37"/>
      <c r="N152" s="126">
        <f t="shared" si="28"/>
        <v>0</v>
      </c>
      <c r="O152" s="126">
        <f t="shared" si="29"/>
        <v>0</v>
      </c>
      <c r="P152" s="126">
        <f t="shared" si="30"/>
        <v>0</v>
      </c>
      <c r="Q152" s="126">
        <f t="shared" si="31"/>
        <v>0</v>
      </c>
      <c r="R152" s="126">
        <f t="shared" si="32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25"/>
        <v>0</v>
      </c>
      <c r="I153" s="125"/>
      <c r="J153" s="62">
        <f t="shared" si="26"/>
        <v>0</v>
      </c>
      <c r="K153" s="125"/>
      <c r="L153" s="125" t="str">
        <f t="shared" si="27"/>
        <v/>
      </c>
      <c r="M153" s="37"/>
      <c r="N153" s="126">
        <f t="shared" si="28"/>
        <v>0</v>
      </c>
      <c r="O153" s="126">
        <f t="shared" si="29"/>
        <v>0</v>
      </c>
      <c r="P153" s="126">
        <f t="shared" si="30"/>
        <v>0</v>
      </c>
      <c r="Q153" s="126">
        <f t="shared" si="31"/>
        <v>0</v>
      </c>
      <c r="R153" s="126">
        <f t="shared" si="32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25"/>
        <v>0</v>
      </c>
      <c r="I154" s="125"/>
      <c r="J154" s="62">
        <f t="shared" si="26"/>
        <v>0</v>
      </c>
      <c r="K154" s="125"/>
      <c r="L154" s="125" t="str">
        <f t="shared" si="27"/>
        <v/>
      </c>
      <c r="M154" s="37"/>
      <c r="N154" s="126">
        <f t="shared" si="28"/>
        <v>0</v>
      </c>
      <c r="O154" s="126">
        <f t="shared" si="29"/>
        <v>0</v>
      </c>
      <c r="P154" s="126">
        <f t="shared" si="30"/>
        <v>0</v>
      </c>
      <c r="Q154" s="126">
        <f t="shared" si="31"/>
        <v>0</v>
      </c>
      <c r="R154" s="126">
        <f t="shared" si="32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25"/>
        <v>0</v>
      </c>
      <c r="I155" s="125"/>
      <c r="J155" s="62">
        <f t="shared" si="26"/>
        <v>0</v>
      </c>
      <c r="K155" s="125"/>
      <c r="L155" s="125" t="str">
        <f t="shared" si="27"/>
        <v/>
      </c>
      <c r="M155" s="37"/>
      <c r="N155" s="126">
        <f t="shared" si="28"/>
        <v>0</v>
      </c>
      <c r="O155" s="126">
        <f t="shared" si="29"/>
        <v>0</v>
      </c>
      <c r="P155" s="126">
        <f t="shared" si="30"/>
        <v>0</v>
      </c>
      <c r="Q155" s="126">
        <f t="shared" si="31"/>
        <v>0</v>
      </c>
      <c r="R155" s="126">
        <f t="shared" si="32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25"/>
        <v>0</v>
      </c>
      <c r="I156" s="125"/>
      <c r="J156" s="62">
        <f t="shared" si="26"/>
        <v>0</v>
      </c>
      <c r="K156" s="125"/>
      <c r="L156" s="125" t="str">
        <f t="shared" si="27"/>
        <v/>
      </c>
      <c r="M156" s="37"/>
      <c r="N156" s="126">
        <f t="shared" si="28"/>
        <v>0</v>
      </c>
      <c r="O156" s="126">
        <f t="shared" si="29"/>
        <v>0</v>
      </c>
      <c r="P156" s="126">
        <f t="shared" si="30"/>
        <v>0</v>
      </c>
      <c r="Q156" s="126">
        <f t="shared" si="31"/>
        <v>0</v>
      </c>
      <c r="R156" s="126">
        <f t="shared" si="32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25"/>
        <v>0</v>
      </c>
      <c r="I157" s="125"/>
      <c r="J157" s="62">
        <f t="shared" si="26"/>
        <v>0</v>
      </c>
      <c r="K157" s="125"/>
      <c r="L157" s="125" t="str">
        <f t="shared" si="27"/>
        <v/>
      </c>
      <c r="M157" s="37"/>
      <c r="N157" s="126">
        <f t="shared" si="28"/>
        <v>0</v>
      </c>
      <c r="O157" s="126">
        <f t="shared" si="29"/>
        <v>0</v>
      </c>
      <c r="P157" s="126">
        <f t="shared" si="30"/>
        <v>0</v>
      </c>
      <c r="Q157" s="126">
        <f t="shared" si="31"/>
        <v>0</v>
      </c>
      <c r="R157" s="126">
        <f t="shared" si="32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25"/>
        <v>0</v>
      </c>
      <c r="I158" s="125"/>
      <c r="J158" s="62">
        <f t="shared" si="26"/>
        <v>0</v>
      </c>
      <c r="K158" s="125"/>
      <c r="L158" s="125" t="str">
        <f t="shared" si="27"/>
        <v/>
      </c>
      <c r="M158" s="37"/>
      <c r="N158" s="126">
        <f t="shared" si="28"/>
        <v>0</v>
      </c>
      <c r="O158" s="126">
        <f t="shared" si="29"/>
        <v>0</v>
      </c>
      <c r="P158" s="126">
        <f t="shared" si="30"/>
        <v>0</v>
      </c>
      <c r="Q158" s="126">
        <f t="shared" si="31"/>
        <v>0</v>
      </c>
      <c r="R158" s="126">
        <f t="shared" si="32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25"/>
        <v>0</v>
      </c>
      <c r="I159" s="125"/>
      <c r="J159" s="62">
        <f t="shared" si="26"/>
        <v>0</v>
      </c>
      <c r="K159" s="125"/>
      <c r="L159" s="125" t="str">
        <f t="shared" si="27"/>
        <v/>
      </c>
      <c r="M159" s="37"/>
      <c r="N159" s="126">
        <f t="shared" si="28"/>
        <v>0</v>
      </c>
      <c r="O159" s="126">
        <f t="shared" si="29"/>
        <v>0</v>
      </c>
      <c r="P159" s="126">
        <f t="shared" si="30"/>
        <v>0</v>
      </c>
      <c r="Q159" s="126">
        <f t="shared" si="31"/>
        <v>0</v>
      </c>
      <c r="R159" s="126">
        <f t="shared" si="32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25"/>
        <v>0</v>
      </c>
      <c r="I160" s="125"/>
      <c r="J160" s="62">
        <f t="shared" si="26"/>
        <v>0</v>
      </c>
      <c r="K160" s="125"/>
      <c r="L160" s="125" t="str">
        <f t="shared" si="27"/>
        <v/>
      </c>
      <c r="M160" s="37"/>
      <c r="N160" s="126">
        <f t="shared" si="28"/>
        <v>0</v>
      </c>
      <c r="O160" s="126">
        <f t="shared" si="29"/>
        <v>0</v>
      </c>
      <c r="P160" s="126">
        <f t="shared" si="30"/>
        <v>0</v>
      </c>
      <c r="Q160" s="126">
        <f t="shared" si="31"/>
        <v>0</v>
      </c>
      <c r="R160" s="126">
        <f t="shared" si="32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25"/>
        <v>0</v>
      </c>
      <c r="I161" s="125"/>
      <c r="J161" s="62">
        <f t="shared" si="26"/>
        <v>0</v>
      </c>
      <c r="K161" s="125"/>
      <c r="L161" s="125" t="str">
        <f t="shared" si="27"/>
        <v/>
      </c>
      <c r="M161" s="37"/>
      <c r="N161" s="126">
        <f t="shared" si="28"/>
        <v>0</v>
      </c>
      <c r="O161" s="126">
        <f t="shared" si="29"/>
        <v>0</v>
      </c>
      <c r="P161" s="126">
        <f t="shared" si="30"/>
        <v>0</v>
      </c>
      <c r="Q161" s="126">
        <f t="shared" si="31"/>
        <v>0</v>
      </c>
      <c r="R161" s="126">
        <f t="shared" si="32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25"/>
        <v>0</v>
      </c>
      <c r="I162" s="125"/>
      <c r="J162" s="62">
        <f t="shared" si="26"/>
        <v>0</v>
      </c>
      <c r="K162" s="125"/>
      <c r="L162" s="125" t="str">
        <f t="shared" si="27"/>
        <v/>
      </c>
      <c r="M162" s="37"/>
      <c r="N162" s="126">
        <f t="shared" si="28"/>
        <v>0</v>
      </c>
      <c r="O162" s="126">
        <f t="shared" si="29"/>
        <v>0</v>
      </c>
      <c r="P162" s="126">
        <f t="shared" si="30"/>
        <v>0</v>
      </c>
      <c r="Q162" s="126">
        <f t="shared" si="31"/>
        <v>0</v>
      </c>
      <c r="R162" s="126">
        <f t="shared" si="32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25"/>
        <v>0</v>
      </c>
      <c r="I163" s="125"/>
      <c r="J163" s="62">
        <f t="shared" si="26"/>
        <v>0</v>
      </c>
      <c r="K163" s="125"/>
      <c r="L163" s="125" t="str">
        <f t="shared" si="27"/>
        <v/>
      </c>
      <c r="M163" s="37"/>
      <c r="N163" s="126">
        <f t="shared" si="28"/>
        <v>0</v>
      </c>
      <c r="O163" s="126">
        <f t="shared" si="29"/>
        <v>0</v>
      </c>
      <c r="P163" s="126">
        <f t="shared" si="30"/>
        <v>0</v>
      </c>
      <c r="Q163" s="126">
        <f t="shared" si="31"/>
        <v>0</v>
      </c>
      <c r="R163" s="126">
        <f t="shared" si="32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25"/>
        <v>0</v>
      </c>
      <c r="I164" s="125"/>
      <c r="J164" s="62">
        <f t="shared" si="26"/>
        <v>0</v>
      </c>
      <c r="K164" s="125"/>
      <c r="L164" s="125" t="str">
        <f t="shared" si="27"/>
        <v/>
      </c>
      <c r="M164" s="37"/>
      <c r="N164" s="126">
        <f t="shared" si="28"/>
        <v>0</v>
      </c>
      <c r="O164" s="126">
        <f t="shared" si="29"/>
        <v>0</v>
      </c>
      <c r="P164" s="126">
        <f t="shared" si="30"/>
        <v>0</v>
      </c>
      <c r="Q164" s="126">
        <f t="shared" si="31"/>
        <v>0</v>
      </c>
      <c r="R164" s="126">
        <f t="shared" si="32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25"/>
        <v>0</v>
      </c>
      <c r="I165" s="125"/>
      <c r="J165" s="62">
        <f t="shared" si="26"/>
        <v>0</v>
      </c>
      <c r="K165" s="125"/>
      <c r="L165" s="125" t="str">
        <f t="shared" si="27"/>
        <v/>
      </c>
      <c r="M165" s="37"/>
      <c r="N165" s="126">
        <f t="shared" si="28"/>
        <v>0</v>
      </c>
      <c r="O165" s="126">
        <f t="shared" si="29"/>
        <v>0</v>
      </c>
      <c r="P165" s="126">
        <f t="shared" si="30"/>
        <v>0</v>
      </c>
      <c r="Q165" s="126">
        <f t="shared" si="31"/>
        <v>0</v>
      </c>
      <c r="R165" s="126">
        <f t="shared" si="32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25"/>
        <v>0</v>
      </c>
      <c r="I166" s="125"/>
      <c r="J166" s="62">
        <f t="shared" si="26"/>
        <v>0</v>
      </c>
      <c r="K166" s="125"/>
      <c r="L166" s="125" t="str">
        <f t="shared" si="27"/>
        <v/>
      </c>
      <c r="M166" s="37"/>
      <c r="N166" s="126">
        <f t="shared" si="28"/>
        <v>0</v>
      </c>
      <c r="O166" s="126">
        <f t="shared" si="29"/>
        <v>0</v>
      </c>
      <c r="P166" s="126">
        <f t="shared" si="30"/>
        <v>0</v>
      </c>
      <c r="Q166" s="126">
        <f t="shared" si="31"/>
        <v>0</v>
      </c>
      <c r="R166" s="126">
        <f t="shared" si="32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25"/>
        <v>0</v>
      </c>
      <c r="I167" s="125"/>
      <c r="J167" s="62">
        <f t="shared" si="26"/>
        <v>0</v>
      </c>
      <c r="K167" s="125"/>
      <c r="L167" s="125" t="str">
        <f t="shared" si="27"/>
        <v/>
      </c>
      <c r="M167" s="37"/>
      <c r="N167" s="126">
        <f t="shared" si="28"/>
        <v>0</v>
      </c>
      <c r="O167" s="126">
        <f t="shared" si="29"/>
        <v>0</v>
      </c>
      <c r="P167" s="126">
        <f t="shared" si="30"/>
        <v>0</v>
      </c>
      <c r="Q167" s="126">
        <f t="shared" si="31"/>
        <v>0</v>
      </c>
      <c r="R167" s="126">
        <f t="shared" si="32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25"/>
        <v>0</v>
      </c>
      <c r="I168" s="125"/>
      <c r="J168" s="62">
        <f t="shared" si="26"/>
        <v>0</v>
      </c>
      <c r="K168" s="125"/>
      <c r="L168" s="125" t="str">
        <f t="shared" si="27"/>
        <v/>
      </c>
      <c r="M168" s="37"/>
      <c r="N168" s="126">
        <f t="shared" si="28"/>
        <v>0</v>
      </c>
      <c r="O168" s="126">
        <f t="shared" si="29"/>
        <v>0</v>
      </c>
      <c r="P168" s="126">
        <f t="shared" si="30"/>
        <v>0</v>
      </c>
      <c r="Q168" s="126">
        <f t="shared" si="31"/>
        <v>0</v>
      </c>
      <c r="R168" s="126">
        <f t="shared" si="32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25"/>
        <v>0</v>
      </c>
      <c r="I169" s="125"/>
      <c r="J169" s="62">
        <f t="shared" si="26"/>
        <v>0</v>
      </c>
      <c r="K169" s="125"/>
      <c r="L169" s="125" t="str">
        <f t="shared" si="27"/>
        <v/>
      </c>
      <c r="M169" s="37"/>
      <c r="N169" s="126">
        <f t="shared" si="28"/>
        <v>0</v>
      </c>
      <c r="O169" s="126">
        <f t="shared" si="29"/>
        <v>0</v>
      </c>
      <c r="P169" s="126">
        <f t="shared" si="30"/>
        <v>0</v>
      </c>
      <c r="Q169" s="126">
        <f t="shared" si="31"/>
        <v>0</v>
      </c>
      <c r="R169" s="126">
        <f t="shared" si="32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25"/>
        <v>0</v>
      </c>
      <c r="I170" s="125"/>
      <c r="J170" s="62">
        <f t="shared" si="26"/>
        <v>0</v>
      </c>
      <c r="K170" s="125"/>
      <c r="L170" s="125" t="str">
        <f t="shared" si="27"/>
        <v/>
      </c>
      <c r="M170" s="37"/>
      <c r="N170" s="126">
        <f t="shared" si="28"/>
        <v>0</v>
      </c>
      <c r="O170" s="126">
        <f t="shared" si="29"/>
        <v>0</v>
      </c>
      <c r="P170" s="126">
        <f t="shared" si="30"/>
        <v>0</v>
      </c>
      <c r="Q170" s="126">
        <f t="shared" si="31"/>
        <v>0</v>
      </c>
      <c r="R170" s="126">
        <f t="shared" si="32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25"/>
        <v>0</v>
      </c>
      <c r="I171" s="125"/>
      <c r="J171" s="62">
        <f t="shared" si="26"/>
        <v>0</v>
      </c>
      <c r="K171" s="125"/>
      <c r="L171" s="125" t="str">
        <f t="shared" si="27"/>
        <v/>
      </c>
      <c r="M171" s="37"/>
      <c r="N171" s="126">
        <f t="shared" si="28"/>
        <v>0</v>
      </c>
      <c r="O171" s="126">
        <f t="shared" si="29"/>
        <v>0</v>
      </c>
      <c r="P171" s="126">
        <f t="shared" si="30"/>
        <v>0</v>
      </c>
      <c r="Q171" s="126">
        <f t="shared" si="31"/>
        <v>0</v>
      </c>
      <c r="R171" s="126">
        <f t="shared" si="32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25"/>
        <v>0</v>
      </c>
      <c r="I172" s="125"/>
      <c r="J172" s="62">
        <f t="shared" si="26"/>
        <v>0</v>
      </c>
      <c r="K172" s="125"/>
      <c r="L172" s="125" t="str">
        <f t="shared" si="27"/>
        <v/>
      </c>
      <c r="M172" s="37"/>
      <c r="N172" s="126">
        <f t="shared" si="28"/>
        <v>0</v>
      </c>
      <c r="O172" s="126">
        <f t="shared" si="29"/>
        <v>0</v>
      </c>
      <c r="P172" s="126">
        <f t="shared" si="30"/>
        <v>0</v>
      </c>
      <c r="Q172" s="126">
        <f t="shared" si="31"/>
        <v>0</v>
      </c>
      <c r="R172" s="126">
        <f t="shared" si="32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25"/>
        <v>0</v>
      </c>
      <c r="I173" s="125"/>
      <c r="J173" s="62">
        <f t="shared" si="26"/>
        <v>0</v>
      </c>
      <c r="K173" s="125"/>
      <c r="L173" s="125" t="str">
        <f t="shared" si="27"/>
        <v/>
      </c>
      <c r="M173" s="37"/>
      <c r="N173" s="126">
        <f t="shared" si="28"/>
        <v>0</v>
      </c>
      <c r="O173" s="126">
        <f t="shared" si="29"/>
        <v>0</v>
      </c>
      <c r="P173" s="126">
        <f t="shared" si="30"/>
        <v>0</v>
      </c>
      <c r="Q173" s="126">
        <f t="shared" si="31"/>
        <v>0</v>
      </c>
      <c r="R173" s="126">
        <f t="shared" si="32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25"/>
        <v>0</v>
      </c>
      <c r="I174" s="125"/>
      <c r="J174" s="62">
        <f t="shared" si="26"/>
        <v>0</v>
      </c>
      <c r="K174" s="125"/>
      <c r="L174" s="125" t="str">
        <f t="shared" si="27"/>
        <v/>
      </c>
      <c r="M174" s="37"/>
      <c r="N174" s="126">
        <f t="shared" si="28"/>
        <v>0</v>
      </c>
      <c r="O174" s="126">
        <f t="shared" si="29"/>
        <v>0</v>
      </c>
      <c r="P174" s="126">
        <f t="shared" si="30"/>
        <v>0</v>
      </c>
      <c r="Q174" s="126">
        <f t="shared" si="31"/>
        <v>0</v>
      </c>
      <c r="R174" s="126">
        <f t="shared" si="32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25"/>
        <v>0</v>
      </c>
      <c r="I175" s="125"/>
      <c r="J175" s="62">
        <f t="shared" si="26"/>
        <v>0</v>
      </c>
      <c r="K175" s="125"/>
      <c r="L175" s="125" t="str">
        <f t="shared" si="27"/>
        <v/>
      </c>
      <c r="M175" s="37"/>
      <c r="N175" s="126">
        <f t="shared" si="28"/>
        <v>0</v>
      </c>
      <c r="O175" s="126">
        <f t="shared" si="29"/>
        <v>0</v>
      </c>
      <c r="P175" s="126">
        <f t="shared" si="30"/>
        <v>0</v>
      </c>
      <c r="Q175" s="126">
        <f t="shared" si="31"/>
        <v>0</v>
      </c>
      <c r="R175" s="126">
        <f t="shared" si="32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25"/>
        <v>0</v>
      </c>
      <c r="I176" s="125"/>
      <c r="J176" s="62">
        <f t="shared" si="26"/>
        <v>0</v>
      </c>
      <c r="K176" s="125"/>
      <c r="L176" s="125" t="str">
        <f t="shared" si="27"/>
        <v/>
      </c>
      <c r="M176" s="37"/>
      <c r="N176" s="126">
        <f t="shared" si="28"/>
        <v>0</v>
      </c>
      <c r="O176" s="126">
        <f t="shared" si="29"/>
        <v>0</v>
      </c>
      <c r="P176" s="126">
        <f t="shared" si="30"/>
        <v>0</v>
      </c>
      <c r="Q176" s="126">
        <f t="shared" si="31"/>
        <v>0</v>
      </c>
      <c r="R176" s="126">
        <f t="shared" si="32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25"/>
        <v>0</v>
      </c>
      <c r="I177" s="125"/>
      <c r="J177" s="62">
        <f t="shared" si="26"/>
        <v>0</v>
      </c>
      <c r="K177" s="125"/>
      <c r="L177" s="125" t="str">
        <f t="shared" si="27"/>
        <v/>
      </c>
      <c r="M177" s="37"/>
      <c r="N177" s="126">
        <f t="shared" si="28"/>
        <v>0</v>
      </c>
      <c r="O177" s="126">
        <f t="shared" si="29"/>
        <v>0</v>
      </c>
      <c r="P177" s="126">
        <f t="shared" si="30"/>
        <v>0</v>
      </c>
      <c r="Q177" s="126">
        <f t="shared" si="31"/>
        <v>0</v>
      </c>
      <c r="R177" s="126">
        <f t="shared" si="32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25"/>
        <v>0</v>
      </c>
      <c r="I178" s="125"/>
      <c r="J178" s="62">
        <f t="shared" si="26"/>
        <v>0</v>
      </c>
      <c r="K178" s="125"/>
      <c r="L178" s="125" t="str">
        <f t="shared" si="27"/>
        <v/>
      </c>
      <c r="M178" s="37"/>
      <c r="N178" s="126">
        <f t="shared" si="28"/>
        <v>0</v>
      </c>
      <c r="O178" s="126">
        <f t="shared" si="29"/>
        <v>0</v>
      </c>
      <c r="P178" s="126">
        <f t="shared" si="30"/>
        <v>0</v>
      </c>
      <c r="Q178" s="126">
        <f t="shared" si="31"/>
        <v>0</v>
      </c>
      <c r="R178" s="126">
        <f t="shared" si="32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25"/>
        <v>0</v>
      </c>
      <c r="I179" s="125"/>
      <c r="J179" s="62">
        <f t="shared" si="26"/>
        <v>0</v>
      </c>
      <c r="K179" s="125"/>
      <c r="L179" s="125" t="str">
        <f t="shared" si="27"/>
        <v/>
      </c>
      <c r="M179" s="37"/>
      <c r="N179" s="126">
        <f t="shared" si="28"/>
        <v>0</v>
      </c>
      <c r="O179" s="126">
        <f t="shared" si="29"/>
        <v>0</v>
      </c>
      <c r="P179" s="126">
        <f t="shared" si="30"/>
        <v>0</v>
      </c>
      <c r="Q179" s="126">
        <f t="shared" si="31"/>
        <v>0</v>
      </c>
      <c r="R179" s="126">
        <f t="shared" si="32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25"/>
        <v>0</v>
      </c>
      <c r="I180" s="125"/>
      <c r="J180" s="62">
        <f t="shared" si="26"/>
        <v>0</v>
      </c>
      <c r="K180" s="125"/>
      <c r="L180" s="125" t="str">
        <f t="shared" si="27"/>
        <v/>
      </c>
      <c r="M180" s="37"/>
      <c r="N180" s="126">
        <f t="shared" si="28"/>
        <v>0</v>
      </c>
      <c r="O180" s="126">
        <f t="shared" si="29"/>
        <v>0</v>
      </c>
      <c r="P180" s="126">
        <f t="shared" si="30"/>
        <v>0</v>
      </c>
      <c r="Q180" s="126">
        <f t="shared" si="31"/>
        <v>0</v>
      </c>
      <c r="R180" s="126">
        <f t="shared" si="32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25"/>
        <v>0</v>
      </c>
      <c r="I181" s="125"/>
      <c r="J181" s="62">
        <f t="shared" si="26"/>
        <v>0</v>
      </c>
      <c r="K181" s="125"/>
      <c r="L181" s="125" t="str">
        <f t="shared" si="27"/>
        <v/>
      </c>
      <c r="M181" s="37"/>
      <c r="N181" s="126">
        <f t="shared" si="28"/>
        <v>0</v>
      </c>
      <c r="O181" s="126">
        <f t="shared" si="29"/>
        <v>0</v>
      </c>
      <c r="P181" s="126">
        <f t="shared" si="30"/>
        <v>0</v>
      </c>
      <c r="Q181" s="126">
        <f t="shared" si="31"/>
        <v>0</v>
      </c>
      <c r="R181" s="126">
        <f t="shared" si="32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25"/>
        <v>0</v>
      </c>
      <c r="I182" s="125"/>
      <c r="J182" s="62">
        <f t="shared" si="26"/>
        <v>0</v>
      </c>
      <c r="K182" s="125"/>
      <c r="L182" s="125" t="str">
        <f t="shared" si="27"/>
        <v/>
      </c>
      <c r="M182" s="37"/>
      <c r="N182" s="126">
        <f t="shared" si="28"/>
        <v>0</v>
      </c>
      <c r="O182" s="126">
        <f t="shared" si="29"/>
        <v>0</v>
      </c>
      <c r="P182" s="126">
        <f t="shared" si="30"/>
        <v>0</v>
      </c>
      <c r="Q182" s="126">
        <f t="shared" si="31"/>
        <v>0</v>
      </c>
      <c r="R182" s="126">
        <f t="shared" si="32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25"/>
        <v>0</v>
      </c>
      <c r="I183" s="125"/>
      <c r="J183" s="62">
        <f t="shared" si="26"/>
        <v>0</v>
      </c>
      <c r="K183" s="125"/>
      <c r="L183" s="125" t="str">
        <f t="shared" si="27"/>
        <v/>
      </c>
      <c r="M183" s="37"/>
      <c r="N183" s="126">
        <f t="shared" si="28"/>
        <v>0</v>
      </c>
      <c r="O183" s="126">
        <f t="shared" si="29"/>
        <v>0</v>
      </c>
      <c r="P183" s="126">
        <f t="shared" si="30"/>
        <v>0</v>
      </c>
      <c r="Q183" s="126">
        <f t="shared" si="31"/>
        <v>0</v>
      </c>
      <c r="R183" s="126">
        <f t="shared" si="32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25"/>
        <v>0</v>
      </c>
      <c r="I184" s="125"/>
      <c r="J184" s="62">
        <f t="shared" si="26"/>
        <v>0</v>
      </c>
      <c r="K184" s="125"/>
      <c r="L184" s="125" t="str">
        <f t="shared" si="27"/>
        <v/>
      </c>
      <c r="M184" s="37"/>
      <c r="N184" s="126">
        <f t="shared" si="28"/>
        <v>0</v>
      </c>
      <c r="O184" s="126">
        <f t="shared" si="29"/>
        <v>0</v>
      </c>
      <c r="P184" s="126">
        <f t="shared" si="30"/>
        <v>0</v>
      </c>
      <c r="Q184" s="126">
        <f t="shared" si="31"/>
        <v>0</v>
      </c>
      <c r="R184" s="126">
        <f t="shared" si="32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25"/>
        <v>0</v>
      </c>
      <c r="I185" s="125"/>
      <c r="J185" s="62">
        <f t="shared" si="26"/>
        <v>0</v>
      </c>
      <c r="K185" s="125"/>
      <c r="L185" s="125" t="str">
        <f t="shared" si="27"/>
        <v/>
      </c>
      <c r="M185" s="37"/>
      <c r="N185" s="126">
        <f t="shared" si="28"/>
        <v>0</v>
      </c>
      <c r="O185" s="126">
        <f t="shared" si="29"/>
        <v>0</v>
      </c>
      <c r="P185" s="126">
        <f t="shared" si="30"/>
        <v>0</v>
      </c>
      <c r="Q185" s="126">
        <f t="shared" si="31"/>
        <v>0</v>
      </c>
      <c r="R185" s="126">
        <f t="shared" si="32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25"/>
        <v>0</v>
      </c>
      <c r="I186" s="125"/>
      <c r="J186" s="62">
        <f t="shared" si="26"/>
        <v>0</v>
      </c>
      <c r="K186" s="125"/>
      <c r="L186" s="125" t="str">
        <f t="shared" si="27"/>
        <v/>
      </c>
      <c r="M186" s="37"/>
      <c r="N186" s="126">
        <f t="shared" si="28"/>
        <v>0</v>
      </c>
      <c r="O186" s="126">
        <f t="shared" si="29"/>
        <v>0</v>
      </c>
      <c r="P186" s="126">
        <f t="shared" si="30"/>
        <v>0</v>
      </c>
      <c r="Q186" s="126">
        <f t="shared" si="31"/>
        <v>0</v>
      </c>
      <c r="R186" s="126">
        <f t="shared" si="32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25"/>
        <v>0</v>
      </c>
      <c r="I187" s="125"/>
      <c r="J187" s="62">
        <f t="shared" si="26"/>
        <v>0</v>
      </c>
      <c r="K187" s="125"/>
      <c r="L187" s="125" t="str">
        <f t="shared" si="27"/>
        <v/>
      </c>
      <c r="M187" s="37"/>
      <c r="N187" s="126">
        <f t="shared" si="28"/>
        <v>0</v>
      </c>
      <c r="O187" s="126">
        <f t="shared" si="29"/>
        <v>0</v>
      </c>
      <c r="P187" s="126">
        <f t="shared" si="30"/>
        <v>0</v>
      </c>
      <c r="Q187" s="126">
        <f t="shared" si="31"/>
        <v>0</v>
      </c>
      <c r="R187" s="126">
        <f t="shared" si="32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25"/>
        <v>0</v>
      </c>
      <c r="I188" s="125"/>
      <c r="J188" s="62">
        <f t="shared" si="26"/>
        <v>0</v>
      </c>
      <c r="K188" s="125"/>
      <c r="L188" s="125" t="str">
        <f t="shared" si="27"/>
        <v/>
      </c>
      <c r="M188" s="37"/>
      <c r="N188" s="126">
        <f t="shared" si="28"/>
        <v>0</v>
      </c>
      <c r="O188" s="126">
        <f t="shared" si="29"/>
        <v>0</v>
      </c>
      <c r="P188" s="126">
        <f t="shared" si="30"/>
        <v>0</v>
      </c>
      <c r="Q188" s="126">
        <f t="shared" si="31"/>
        <v>0</v>
      </c>
      <c r="R188" s="126">
        <f t="shared" si="32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25"/>
        <v>0</v>
      </c>
      <c r="I189" s="125"/>
      <c r="J189" s="62">
        <f t="shared" si="26"/>
        <v>0</v>
      </c>
      <c r="K189" s="125"/>
      <c r="L189" s="125" t="str">
        <f t="shared" si="27"/>
        <v/>
      </c>
      <c r="M189" s="37"/>
      <c r="N189" s="126">
        <f t="shared" si="28"/>
        <v>0</v>
      </c>
      <c r="O189" s="126">
        <f t="shared" si="29"/>
        <v>0</v>
      </c>
      <c r="P189" s="126">
        <f t="shared" si="30"/>
        <v>0</v>
      </c>
      <c r="Q189" s="126">
        <f t="shared" si="31"/>
        <v>0</v>
      </c>
      <c r="R189" s="126">
        <f t="shared" si="32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25"/>
        <v>0</v>
      </c>
      <c r="I190" s="125"/>
      <c r="J190" s="62">
        <f t="shared" si="26"/>
        <v>0</v>
      </c>
      <c r="K190" s="125"/>
      <c r="L190" s="125" t="str">
        <f t="shared" si="27"/>
        <v/>
      </c>
      <c r="M190" s="37"/>
      <c r="N190" s="126">
        <f t="shared" si="28"/>
        <v>0</v>
      </c>
      <c r="O190" s="126">
        <f t="shared" si="29"/>
        <v>0</v>
      </c>
      <c r="P190" s="126">
        <f t="shared" si="30"/>
        <v>0</v>
      </c>
      <c r="Q190" s="126">
        <f t="shared" si="31"/>
        <v>0</v>
      </c>
      <c r="R190" s="126">
        <f t="shared" si="32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25"/>
        <v>0</v>
      </c>
      <c r="I191" s="125"/>
      <c r="J191" s="62">
        <f t="shared" si="26"/>
        <v>0</v>
      </c>
      <c r="K191" s="125"/>
      <c r="L191" s="125" t="str">
        <f t="shared" si="27"/>
        <v/>
      </c>
      <c r="M191" s="37"/>
      <c r="N191" s="126">
        <f t="shared" si="28"/>
        <v>0</v>
      </c>
      <c r="O191" s="126">
        <f t="shared" si="29"/>
        <v>0</v>
      </c>
      <c r="P191" s="126">
        <f t="shared" si="30"/>
        <v>0</v>
      </c>
      <c r="Q191" s="126">
        <f t="shared" si="31"/>
        <v>0</v>
      </c>
      <c r="R191" s="126">
        <f t="shared" si="32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25"/>
        <v>0</v>
      </c>
      <c r="I192" s="125"/>
      <c r="J192" s="62">
        <f t="shared" si="26"/>
        <v>0</v>
      </c>
      <c r="K192" s="125"/>
      <c r="L192" s="125" t="str">
        <f t="shared" si="27"/>
        <v/>
      </c>
      <c r="M192" s="37"/>
      <c r="N192" s="126">
        <f t="shared" si="28"/>
        <v>0</v>
      </c>
      <c r="O192" s="126">
        <f t="shared" si="29"/>
        <v>0</v>
      </c>
      <c r="P192" s="126">
        <f t="shared" si="30"/>
        <v>0</v>
      </c>
      <c r="Q192" s="126">
        <f t="shared" si="31"/>
        <v>0</v>
      </c>
      <c r="R192" s="126">
        <f t="shared" si="32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25"/>
        <v>0</v>
      </c>
      <c r="I193" s="125"/>
      <c r="J193" s="62">
        <f t="shared" si="26"/>
        <v>0</v>
      </c>
      <c r="K193" s="125"/>
      <c r="L193" s="125" t="str">
        <f t="shared" si="27"/>
        <v/>
      </c>
      <c r="M193" s="37"/>
      <c r="N193" s="126">
        <f t="shared" si="28"/>
        <v>0</v>
      </c>
      <c r="O193" s="126">
        <f t="shared" si="29"/>
        <v>0</v>
      </c>
      <c r="P193" s="126">
        <f t="shared" si="30"/>
        <v>0</v>
      </c>
      <c r="Q193" s="126">
        <f t="shared" si="31"/>
        <v>0</v>
      </c>
      <c r="R193" s="126">
        <f t="shared" si="32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25"/>
        <v>0</v>
      </c>
      <c r="I194" s="125"/>
      <c r="J194" s="62">
        <f t="shared" si="26"/>
        <v>0</v>
      </c>
      <c r="K194" s="125"/>
      <c r="L194" s="125" t="str">
        <f t="shared" si="27"/>
        <v/>
      </c>
      <c r="M194" s="37"/>
      <c r="N194" s="126">
        <f t="shared" si="28"/>
        <v>0</v>
      </c>
      <c r="O194" s="126">
        <f t="shared" si="29"/>
        <v>0</v>
      </c>
      <c r="P194" s="126">
        <f t="shared" si="30"/>
        <v>0</v>
      </c>
      <c r="Q194" s="126">
        <f t="shared" si="31"/>
        <v>0</v>
      </c>
      <c r="R194" s="126">
        <f t="shared" si="32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25"/>
        <v>0</v>
      </c>
      <c r="I195" s="125"/>
      <c r="J195" s="62">
        <f t="shared" si="26"/>
        <v>0</v>
      </c>
      <c r="K195" s="125"/>
      <c r="L195" s="125" t="str">
        <f t="shared" si="27"/>
        <v/>
      </c>
      <c r="M195" s="37"/>
      <c r="N195" s="126">
        <f t="shared" si="28"/>
        <v>0</v>
      </c>
      <c r="O195" s="126">
        <f t="shared" si="29"/>
        <v>0</v>
      </c>
      <c r="P195" s="126">
        <f t="shared" si="30"/>
        <v>0</v>
      </c>
      <c r="Q195" s="126">
        <f t="shared" si="31"/>
        <v>0</v>
      </c>
      <c r="R195" s="126">
        <f t="shared" si="32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25"/>
        <v>0</v>
      </c>
      <c r="I196" s="125"/>
      <c r="J196" s="62">
        <f t="shared" si="26"/>
        <v>0</v>
      </c>
      <c r="K196" s="125"/>
      <c r="L196" s="125" t="str">
        <f t="shared" si="27"/>
        <v/>
      </c>
      <c r="M196" s="37"/>
      <c r="N196" s="126">
        <f t="shared" si="28"/>
        <v>0</v>
      </c>
      <c r="O196" s="126">
        <f t="shared" si="29"/>
        <v>0</v>
      </c>
      <c r="P196" s="126">
        <f t="shared" si="30"/>
        <v>0</v>
      </c>
      <c r="Q196" s="126">
        <f t="shared" si="31"/>
        <v>0</v>
      </c>
      <c r="R196" s="126">
        <f t="shared" si="32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25"/>
        <v>0</v>
      </c>
      <c r="I197" s="125"/>
      <c r="J197" s="62">
        <f t="shared" si="26"/>
        <v>0</v>
      </c>
      <c r="K197" s="125"/>
      <c r="L197" s="125" t="str">
        <f t="shared" si="27"/>
        <v/>
      </c>
      <c r="M197" s="37"/>
      <c r="N197" s="126">
        <f t="shared" si="28"/>
        <v>0</v>
      </c>
      <c r="O197" s="126">
        <f t="shared" si="29"/>
        <v>0</v>
      </c>
      <c r="P197" s="126">
        <f t="shared" si="30"/>
        <v>0</v>
      </c>
      <c r="Q197" s="126">
        <f t="shared" si="31"/>
        <v>0</v>
      </c>
      <c r="R197" s="126">
        <f t="shared" si="32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25"/>
        <v>0</v>
      </c>
      <c r="I198" s="125"/>
      <c r="J198" s="62">
        <f t="shared" si="26"/>
        <v>0</v>
      </c>
      <c r="K198" s="125"/>
      <c r="L198" s="125" t="str">
        <f t="shared" si="27"/>
        <v/>
      </c>
      <c r="M198" s="37"/>
      <c r="N198" s="126">
        <f t="shared" si="28"/>
        <v>0</v>
      </c>
      <c r="O198" s="126">
        <f t="shared" si="29"/>
        <v>0</v>
      </c>
      <c r="P198" s="126">
        <f t="shared" si="30"/>
        <v>0</v>
      </c>
      <c r="Q198" s="126">
        <f t="shared" si="31"/>
        <v>0</v>
      </c>
      <c r="R198" s="126">
        <f t="shared" si="32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33">_xlfn.IFNA(INDEX($N199:$R199,1,MATCH(forecastyear,$N$5:$R$5,0)),0)</f>
        <v>0</v>
      </c>
      <c r="I199" s="125"/>
      <c r="J199" s="62">
        <f t="shared" ref="J199:J262" si="34">_xlfn.IFNA(INDEX($T199:$X199,1,MATCH(forecastyear,$T$5:$X$5,0)),0)</f>
        <v>0</v>
      </c>
      <c r="K199" s="125"/>
      <c r="L199" s="125" t="str">
        <f t="shared" si="27"/>
        <v/>
      </c>
      <c r="M199" s="37"/>
      <c r="N199" s="126">
        <f t="shared" si="28"/>
        <v>0</v>
      </c>
      <c r="O199" s="126">
        <f t="shared" si="29"/>
        <v>0</v>
      </c>
      <c r="P199" s="126">
        <f t="shared" si="30"/>
        <v>0</v>
      </c>
      <c r="Q199" s="126">
        <f t="shared" si="31"/>
        <v>0</v>
      </c>
      <c r="R199" s="126">
        <f t="shared" si="32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33"/>
        <v>0</v>
      </c>
      <c r="I200" s="125"/>
      <c r="J200" s="62">
        <f t="shared" si="34"/>
        <v>0</v>
      </c>
      <c r="K200" s="125"/>
      <c r="L200" s="125" t="str">
        <f t="shared" ref="L200:L263" si="35">IF(C200="","",IF(H200&gt;J200,"NON-COMPLIANT","COMPLIANT"))</f>
        <v/>
      </c>
      <c r="M200" s="37"/>
      <c r="N200" s="126">
        <f t="shared" ref="N200:N263" si="36">T200</f>
        <v>0</v>
      </c>
      <c r="O200" s="126">
        <f t="shared" ref="O200:O263" si="37">U200</f>
        <v>0</v>
      </c>
      <c r="P200" s="126">
        <f t="shared" ref="P200:P263" si="38">V200</f>
        <v>0</v>
      </c>
      <c r="Q200" s="126">
        <f t="shared" ref="Q200:Q263" si="39">W200</f>
        <v>0</v>
      </c>
      <c r="R200" s="126">
        <f t="shared" ref="R200:R263" si="40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33"/>
        <v>0</v>
      </c>
      <c r="I201" s="125"/>
      <c r="J201" s="62">
        <f t="shared" si="34"/>
        <v>0</v>
      </c>
      <c r="K201" s="125"/>
      <c r="L201" s="125" t="str">
        <f t="shared" si="35"/>
        <v/>
      </c>
      <c r="M201" s="37"/>
      <c r="N201" s="126">
        <f t="shared" si="36"/>
        <v>0</v>
      </c>
      <c r="O201" s="126">
        <f t="shared" si="37"/>
        <v>0</v>
      </c>
      <c r="P201" s="126">
        <f t="shared" si="38"/>
        <v>0</v>
      </c>
      <c r="Q201" s="126">
        <f t="shared" si="39"/>
        <v>0</v>
      </c>
      <c r="R201" s="126">
        <f t="shared" si="40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33"/>
        <v>0</v>
      </c>
      <c r="I202" s="125"/>
      <c r="J202" s="62">
        <f t="shared" si="34"/>
        <v>0</v>
      </c>
      <c r="K202" s="125"/>
      <c r="L202" s="125" t="str">
        <f t="shared" si="35"/>
        <v/>
      </c>
      <c r="M202" s="37"/>
      <c r="N202" s="126">
        <f t="shared" si="36"/>
        <v>0</v>
      </c>
      <c r="O202" s="126">
        <f t="shared" si="37"/>
        <v>0</v>
      </c>
      <c r="P202" s="126">
        <f t="shared" si="38"/>
        <v>0</v>
      </c>
      <c r="Q202" s="126">
        <f t="shared" si="39"/>
        <v>0</v>
      </c>
      <c r="R202" s="126">
        <f t="shared" si="40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33"/>
        <v>0</v>
      </c>
      <c r="I203" s="125"/>
      <c r="J203" s="62">
        <f t="shared" si="34"/>
        <v>0</v>
      </c>
      <c r="K203" s="125"/>
      <c r="L203" s="125" t="str">
        <f t="shared" si="35"/>
        <v/>
      </c>
      <c r="M203" s="37"/>
      <c r="N203" s="126">
        <f t="shared" si="36"/>
        <v>0</v>
      </c>
      <c r="O203" s="126">
        <f t="shared" si="37"/>
        <v>0</v>
      </c>
      <c r="P203" s="126">
        <f t="shared" si="38"/>
        <v>0</v>
      </c>
      <c r="Q203" s="126">
        <f t="shared" si="39"/>
        <v>0</v>
      </c>
      <c r="R203" s="126">
        <f t="shared" si="40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33"/>
        <v>0</v>
      </c>
      <c r="I204" s="125"/>
      <c r="J204" s="62">
        <f t="shared" si="34"/>
        <v>0</v>
      </c>
      <c r="K204" s="125"/>
      <c r="L204" s="125" t="str">
        <f t="shared" si="35"/>
        <v/>
      </c>
      <c r="M204" s="37"/>
      <c r="N204" s="126">
        <f t="shared" si="36"/>
        <v>0</v>
      </c>
      <c r="O204" s="126">
        <f t="shared" si="37"/>
        <v>0</v>
      </c>
      <c r="P204" s="126">
        <f t="shared" si="38"/>
        <v>0</v>
      </c>
      <c r="Q204" s="126">
        <f t="shared" si="39"/>
        <v>0</v>
      </c>
      <c r="R204" s="126">
        <f t="shared" si="40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33"/>
        <v>0</v>
      </c>
      <c r="I205" s="125"/>
      <c r="J205" s="62">
        <f t="shared" si="34"/>
        <v>0</v>
      </c>
      <c r="K205" s="125"/>
      <c r="L205" s="125" t="str">
        <f t="shared" si="35"/>
        <v/>
      </c>
      <c r="M205" s="37"/>
      <c r="N205" s="126">
        <f t="shared" si="36"/>
        <v>0</v>
      </c>
      <c r="O205" s="126">
        <f t="shared" si="37"/>
        <v>0</v>
      </c>
      <c r="P205" s="126">
        <f t="shared" si="38"/>
        <v>0</v>
      </c>
      <c r="Q205" s="126">
        <f t="shared" si="39"/>
        <v>0</v>
      </c>
      <c r="R205" s="126">
        <f t="shared" si="40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33"/>
        <v>0</v>
      </c>
      <c r="I206" s="125"/>
      <c r="J206" s="62">
        <f t="shared" si="34"/>
        <v>0</v>
      </c>
      <c r="K206" s="125"/>
      <c r="L206" s="125" t="str">
        <f t="shared" si="35"/>
        <v/>
      </c>
      <c r="M206" s="37"/>
      <c r="N206" s="126">
        <f t="shared" si="36"/>
        <v>0</v>
      </c>
      <c r="O206" s="126">
        <f t="shared" si="37"/>
        <v>0</v>
      </c>
      <c r="P206" s="126">
        <f t="shared" si="38"/>
        <v>0</v>
      </c>
      <c r="Q206" s="126">
        <f t="shared" si="39"/>
        <v>0</v>
      </c>
      <c r="R206" s="126">
        <f t="shared" si="40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33"/>
        <v>0</v>
      </c>
      <c r="I207" s="125"/>
      <c r="J207" s="62">
        <f t="shared" si="34"/>
        <v>0</v>
      </c>
      <c r="K207" s="125"/>
      <c r="L207" s="125" t="str">
        <f t="shared" si="35"/>
        <v/>
      </c>
      <c r="M207" s="37"/>
      <c r="N207" s="126">
        <f t="shared" si="36"/>
        <v>0</v>
      </c>
      <c r="O207" s="126">
        <f t="shared" si="37"/>
        <v>0</v>
      </c>
      <c r="P207" s="126">
        <f t="shared" si="38"/>
        <v>0</v>
      </c>
      <c r="Q207" s="126">
        <f t="shared" si="39"/>
        <v>0</v>
      </c>
      <c r="R207" s="126">
        <f t="shared" si="40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33"/>
        <v>0</v>
      </c>
      <c r="I208" s="125"/>
      <c r="J208" s="62">
        <f t="shared" si="34"/>
        <v>0</v>
      </c>
      <c r="K208" s="125"/>
      <c r="L208" s="125" t="str">
        <f t="shared" si="35"/>
        <v/>
      </c>
      <c r="M208" s="37"/>
      <c r="N208" s="126">
        <f t="shared" si="36"/>
        <v>0</v>
      </c>
      <c r="O208" s="126">
        <f t="shared" si="37"/>
        <v>0</v>
      </c>
      <c r="P208" s="126">
        <f t="shared" si="38"/>
        <v>0</v>
      </c>
      <c r="Q208" s="126">
        <f t="shared" si="39"/>
        <v>0</v>
      </c>
      <c r="R208" s="126">
        <f t="shared" si="40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33"/>
        <v>0</v>
      </c>
      <c r="I209" s="125"/>
      <c r="J209" s="62">
        <f t="shared" si="34"/>
        <v>0</v>
      </c>
      <c r="K209" s="125"/>
      <c r="L209" s="125" t="str">
        <f t="shared" si="35"/>
        <v/>
      </c>
      <c r="M209" s="37"/>
      <c r="N209" s="126">
        <f t="shared" si="36"/>
        <v>0</v>
      </c>
      <c r="O209" s="126">
        <f t="shared" si="37"/>
        <v>0</v>
      </c>
      <c r="P209" s="126">
        <f t="shared" si="38"/>
        <v>0</v>
      </c>
      <c r="Q209" s="126">
        <f t="shared" si="39"/>
        <v>0</v>
      </c>
      <c r="R209" s="126">
        <f t="shared" si="40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33"/>
        <v>0</v>
      </c>
      <c r="I210" s="125"/>
      <c r="J210" s="62">
        <f t="shared" si="34"/>
        <v>0</v>
      </c>
      <c r="K210" s="125"/>
      <c r="L210" s="125" t="str">
        <f t="shared" si="35"/>
        <v/>
      </c>
      <c r="M210" s="37"/>
      <c r="N210" s="126">
        <f t="shared" si="36"/>
        <v>0</v>
      </c>
      <c r="O210" s="126">
        <f t="shared" si="37"/>
        <v>0</v>
      </c>
      <c r="P210" s="126">
        <f t="shared" si="38"/>
        <v>0</v>
      </c>
      <c r="Q210" s="126">
        <f t="shared" si="39"/>
        <v>0</v>
      </c>
      <c r="R210" s="126">
        <f t="shared" si="40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33"/>
        <v>0</v>
      </c>
      <c r="I211" s="125"/>
      <c r="J211" s="62">
        <f t="shared" si="34"/>
        <v>0</v>
      </c>
      <c r="K211" s="125"/>
      <c r="L211" s="125" t="str">
        <f t="shared" si="35"/>
        <v/>
      </c>
      <c r="M211" s="37"/>
      <c r="N211" s="126">
        <f t="shared" si="36"/>
        <v>0</v>
      </c>
      <c r="O211" s="126">
        <f t="shared" si="37"/>
        <v>0</v>
      </c>
      <c r="P211" s="126">
        <f t="shared" si="38"/>
        <v>0</v>
      </c>
      <c r="Q211" s="126">
        <f t="shared" si="39"/>
        <v>0</v>
      </c>
      <c r="R211" s="126">
        <f t="shared" si="40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33"/>
        <v>0</v>
      </c>
      <c r="I212" s="125"/>
      <c r="J212" s="62">
        <f t="shared" si="34"/>
        <v>0</v>
      </c>
      <c r="K212" s="125"/>
      <c r="L212" s="125" t="str">
        <f t="shared" si="35"/>
        <v/>
      </c>
      <c r="M212" s="37"/>
      <c r="N212" s="126">
        <f t="shared" si="36"/>
        <v>0</v>
      </c>
      <c r="O212" s="126">
        <f t="shared" si="37"/>
        <v>0</v>
      </c>
      <c r="P212" s="126">
        <f t="shared" si="38"/>
        <v>0</v>
      </c>
      <c r="Q212" s="126">
        <f t="shared" si="39"/>
        <v>0</v>
      </c>
      <c r="R212" s="126">
        <f t="shared" si="40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33"/>
        <v>0</v>
      </c>
      <c r="I213" s="125"/>
      <c r="J213" s="62">
        <f t="shared" si="34"/>
        <v>0</v>
      </c>
      <c r="K213" s="125"/>
      <c r="L213" s="125" t="str">
        <f t="shared" si="35"/>
        <v/>
      </c>
      <c r="M213" s="37"/>
      <c r="N213" s="126">
        <f t="shared" si="36"/>
        <v>0</v>
      </c>
      <c r="O213" s="126">
        <f t="shared" si="37"/>
        <v>0</v>
      </c>
      <c r="P213" s="126">
        <f t="shared" si="38"/>
        <v>0</v>
      </c>
      <c r="Q213" s="126">
        <f t="shared" si="39"/>
        <v>0</v>
      </c>
      <c r="R213" s="126">
        <f t="shared" si="40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33"/>
        <v>0</v>
      </c>
      <c r="I214" s="125"/>
      <c r="J214" s="62">
        <f t="shared" si="34"/>
        <v>0</v>
      </c>
      <c r="K214" s="125"/>
      <c r="L214" s="125" t="str">
        <f t="shared" si="35"/>
        <v/>
      </c>
      <c r="M214" s="37"/>
      <c r="N214" s="126">
        <f t="shared" si="36"/>
        <v>0</v>
      </c>
      <c r="O214" s="126">
        <f t="shared" si="37"/>
        <v>0</v>
      </c>
      <c r="P214" s="126">
        <f t="shared" si="38"/>
        <v>0</v>
      </c>
      <c r="Q214" s="126">
        <f t="shared" si="39"/>
        <v>0</v>
      </c>
      <c r="R214" s="126">
        <f t="shared" si="40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33"/>
        <v>0</v>
      </c>
      <c r="I215" s="125"/>
      <c r="J215" s="62">
        <f t="shared" si="34"/>
        <v>0</v>
      </c>
      <c r="K215" s="125"/>
      <c r="L215" s="125" t="str">
        <f t="shared" si="35"/>
        <v/>
      </c>
      <c r="M215" s="37"/>
      <c r="N215" s="126">
        <f t="shared" si="36"/>
        <v>0</v>
      </c>
      <c r="O215" s="126">
        <f t="shared" si="37"/>
        <v>0</v>
      </c>
      <c r="P215" s="126">
        <f t="shared" si="38"/>
        <v>0</v>
      </c>
      <c r="Q215" s="126">
        <f t="shared" si="39"/>
        <v>0</v>
      </c>
      <c r="R215" s="126">
        <f t="shared" si="40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33"/>
        <v>0</v>
      </c>
      <c r="I216" s="125"/>
      <c r="J216" s="62">
        <f t="shared" si="34"/>
        <v>0</v>
      </c>
      <c r="K216" s="125"/>
      <c r="L216" s="125" t="str">
        <f t="shared" si="35"/>
        <v/>
      </c>
      <c r="M216" s="37"/>
      <c r="N216" s="126">
        <f t="shared" si="36"/>
        <v>0</v>
      </c>
      <c r="O216" s="126">
        <f t="shared" si="37"/>
        <v>0</v>
      </c>
      <c r="P216" s="126">
        <f t="shared" si="38"/>
        <v>0</v>
      </c>
      <c r="Q216" s="126">
        <f t="shared" si="39"/>
        <v>0</v>
      </c>
      <c r="R216" s="126">
        <f t="shared" si="40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33"/>
        <v>0</v>
      </c>
      <c r="I217" s="125"/>
      <c r="J217" s="62">
        <f t="shared" si="34"/>
        <v>0</v>
      </c>
      <c r="K217" s="125"/>
      <c r="L217" s="125" t="str">
        <f t="shared" si="35"/>
        <v/>
      </c>
      <c r="M217" s="37"/>
      <c r="N217" s="126">
        <f t="shared" si="36"/>
        <v>0</v>
      </c>
      <c r="O217" s="126">
        <f t="shared" si="37"/>
        <v>0</v>
      </c>
      <c r="P217" s="126">
        <f t="shared" si="38"/>
        <v>0</v>
      </c>
      <c r="Q217" s="126">
        <f t="shared" si="39"/>
        <v>0</v>
      </c>
      <c r="R217" s="126">
        <f t="shared" si="40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33"/>
        <v>0</v>
      </c>
      <c r="I218" s="125"/>
      <c r="J218" s="62">
        <f t="shared" si="34"/>
        <v>0</v>
      </c>
      <c r="K218" s="125"/>
      <c r="L218" s="125" t="str">
        <f t="shared" si="35"/>
        <v/>
      </c>
      <c r="M218" s="37"/>
      <c r="N218" s="126">
        <f t="shared" si="36"/>
        <v>0</v>
      </c>
      <c r="O218" s="126">
        <f t="shared" si="37"/>
        <v>0</v>
      </c>
      <c r="P218" s="126">
        <f t="shared" si="38"/>
        <v>0</v>
      </c>
      <c r="Q218" s="126">
        <f t="shared" si="39"/>
        <v>0</v>
      </c>
      <c r="R218" s="126">
        <f t="shared" si="40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33"/>
        <v>0</v>
      </c>
      <c r="I219" s="125"/>
      <c r="J219" s="62">
        <f t="shared" si="34"/>
        <v>0</v>
      </c>
      <c r="K219" s="125"/>
      <c r="L219" s="125" t="str">
        <f t="shared" si="35"/>
        <v/>
      </c>
      <c r="M219" s="37"/>
      <c r="N219" s="126">
        <f t="shared" si="36"/>
        <v>0</v>
      </c>
      <c r="O219" s="126">
        <f t="shared" si="37"/>
        <v>0</v>
      </c>
      <c r="P219" s="126">
        <f t="shared" si="38"/>
        <v>0</v>
      </c>
      <c r="Q219" s="126">
        <f t="shared" si="39"/>
        <v>0</v>
      </c>
      <c r="R219" s="126">
        <f t="shared" si="40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33"/>
        <v>0</v>
      </c>
      <c r="I220" s="125"/>
      <c r="J220" s="62">
        <f t="shared" si="34"/>
        <v>0</v>
      </c>
      <c r="K220" s="125"/>
      <c r="L220" s="125" t="str">
        <f t="shared" si="35"/>
        <v/>
      </c>
      <c r="M220" s="37"/>
      <c r="N220" s="126">
        <f t="shared" si="36"/>
        <v>0</v>
      </c>
      <c r="O220" s="126">
        <f t="shared" si="37"/>
        <v>0</v>
      </c>
      <c r="P220" s="126">
        <f t="shared" si="38"/>
        <v>0</v>
      </c>
      <c r="Q220" s="126">
        <f t="shared" si="39"/>
        <v>0</v>
      </c>
      <c r="R220" s="126">
        <f t="shared" si="40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33"/>
        <v>0</v>
      </c>
      <c r="I221" s="125"/>
      <c r="J221" s="62">
        <f t="shared" si="34"/>
        <v>0</v>
      </c>
      <c r="K221" s="125"/>
      <c r="L221" s="125" t="str">
        <f t="shared" si="35"/>
        <v/>
      </c>
      <c r="M221" s="37"/>
      <c r="N221" s="126">
        <f t="shared" si="36"/>
        <v>0</v>
      </c>
      <c r="O221" s="126">
        <f t="shared" si="37"/>
        <v>0</v>
      </c>
      <c r="P221" s="126">
        <f t="shared" si="38"/>
        <v>0</v>
      </c>
      <c r="Q221" s="126">
        <f t="shared" si="39"/>
        <v>0</v>
      </c>
      <c r="R221" s="126">
        <f t="shared" si="40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33"/>
        <v>0</v>
      </c>
      <c r="I222" s="125"/>
      <c r="J222" s="62">
        <f t="shared" si="34"/>
        <v>0</v>
      </c>
      <c r="K222" s="125"/>
      <c r="L222" s="125" t="str">
        <f t="shared" si="35"/>
        <v/>
      </c>
      <c r="M222" s="37"/>
      <c r="N222" s="126">
        <f t="shared" si="36"/>
        <v>0</v>
      </c>
      <c r="O222" s="126">
        <f t="shared" si="37"/>
        <v>0</v>
      </c>
      <c r="P222" s="126">
        <f t="shared" si="38"/>
        <v>0</v>
      </c>
      <c r="Q222" s="126">
        <f t="shared" si="39"/>
        <v>0</v>
      </c>
      <c r="R222" s="126">
        <f t="shared" si="40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33"/>
        <v>0</v>
      </c>
      <c r="I223" s="125"/>
      <c r="J223" s="62">
        <f t="shared" si="34"/>
        <v>0</v>
      </c>
      <c r="K223" s="125"/>
      <c r="L223" s="125" t="str">
        <f t="shared" si="35"/>
        <v/>
      </c>
      <c r="M223" s="37"/>
      <c r="N223" s="126">
        <f t="shared" si="36"/>
        <v>0</v>
      </c>
      <c r="O223" s="126">
        <f t="shared" si="37"/>
        <v>0</v>
      </c>
      <c r="P223" s="126">
        <f t="shared" si="38"/>
        <v>0</v>
      </c>
      <c r="Q223" s="126">
        <f t="shared" si="39"/>
        <v>0</v>
      </c>
      <c r="R223" s="126">
        <f t="shared" si="40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33"/>
        <v>0</v>
      </c>
      <c r="I224" s="125"/>
      <c r="J224" s="62">
        <f t="shared" si="34"/>
        <v>0</v>
      </c>
      <c r="K224" s="125"/>
      <c r="L224" s="125" t="str">
        <f t="shared" si="35"/>
        <v/>
      </c>
      <c r="M224" s="37"/>
      <c r="N224" s="126">
        <f t="shared" si="36"/>
        <v>0</v>
      </c>
      <c r="O224" s="126">
        <f t="shared" si="37"/>
        <v>0</v>
      </c>
      <c r="P224" s="126">
        <f t="shared" si="38"/>
        <v>0</v>
      </c>
      <c r="Q224" s="126">
        <f t="shared" si="39"/>
        <v>0</v>
      </c>
      <c r="R224" s="126">
        <f t="shared" si="40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33"/>
        <v>0</v>
      </c>
      <c r="I225" s="125"/>
      <c r="J225" s="62">
        <f t="shared" si="34"/>
        <v>0</v>
      </c>
      <c r="K225" s="125"/>
      <c r="L225" s="125" t="str">
        <f t="shared" si="35"/>
        <v/>
      </c>
      <c r="M225" s="37"/>
      <c r="N225" s="126">
        <f t="shared" si="36"/>
        <v>0</v>
      </c>
      <c r="O225" s="126">
        <f t="shared" si="37"/>
        <v>0</v>
      </c>
      <c r="P225" s="126">
        <f t="shared" si="38"/>
        <v>0</v>
      </c>
      <c r="Q225" s="126">
        <f t="shared" si="39"/>
        <v>0</v>
      </c>
      <c r="R225" s="126">
        <f t="shared" si="40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33"/>
        <v>0</v>
      </c>
      <c r="I226" s="125"/>
      <c r="J226" s="62">
        <f t="shared" si="34"/>
        <v>0</v>
      </c>
      <c r="K226" s="125"/>
      <c r="L226" s="125" t="str">
        <f t="shared" si="35"/>
        <v/>
      </c>
      <c r="M226" s="37"/>
      <c r="N226" s="126">
        <f t="shared" si="36"/>
        <v>0</v>
      </c>
      <c r="O226" s="126">
        <f t="shared" si="37"/>
        <v>0</v>
      </c>
      <c r="P226" s="126">
        <f t="shared" si="38"/>
        <v>0</v>
      </c>
      <c r="Q226" s="126">
        <f t="shared" si="39"/>
        <v>0</v>
      </c>
      <c r="R226" s="126">
        <f t="shared" si="40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33"/>
        <v>0</v>
      </c>
      <c r="I227" s="125"/>
      <c r="J227" s="62">
        <f t="shared" si="34"/>
        <v>0</v>
      </c>
      <c r="K227" s="125"/>
      <c r="L227" s="125" t="str">
        <f t="shared" si="35"/>
        <v/>
      </c>
      <c r="M227" s="37"/>
      <c r="N227" s="126">
        <f t="shared" si="36"/>
        <v>0</v>
      </c>
      <c r="O227" s="126">
        <f t="shared" si="37"/>
        <v>0</v>
      </c>
      <c r="P227" s="126">
        <f t="shared" si="38"/>
        <v>0</v>
      </c>
      <c r="Q227" s="126">
        <f t="shared" si="39"/>
        <v>0</v>
      </c>
      <c r="R227" s="126">
        <f t="shared" si="40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33"/>
        <v>0</v>
      </c>
      <c r="I228" s="125"/>
      <c r="J228" s="62">
        <f t="shared" si="34"/>
        <v>0</v>
      </c>
      <c r="K228" s="125"/>
      <c r="L228" s="125" t="str">
        <f t="shared" si="35"/>
        <v/>
      </c>
      <c r="M228" s="37"/>
      <c r="N228" s="126">
        <f t="shared" si="36"/>
        <v>0</v>
      </c>
      <c r="O228" s="126">
        <f t="shared" si="37"/>
        <v>0</v>
      </c>
      <c r="P228" s="126">
        <f t="shared" si="38"/>
        <v>0</v>
      </c>
      <c r="Q228" s="126">
        <f t="shared" si="39"/>
        <v>0</v>
      </c>
      <c r="R228" s="126">
        <f t="shared" si="40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33"/>
        <v>0</v>
      </c>
      <c r="I229" s="125"/>
      <c r="J229" s="62">
        <f t="shared" si="34"/>
        <v>0</v>
      </c>
      <c r="K229" s="125"/>
      <c r="L229" s="125" t="str">
        <f t="shared" si="35"/>
        <v/>
      </c>
      <c r="M229" s="37"/>
      <c r="N229" s="126">
        <f t="shared" si="36"/>
        <v>0</v>
      </c>
      <c r="O229" s="126">
        <f t="shared" si="37"/>
        <v>0</v>
      </c>
      <c r="P229" s="126">
        <f t="shared" si="38"/>
        <v>0</v>
      </c>
      <c r="Q229" s="126">
        <f t="shared" si="39"/>
        <v>0</v>
      </c>
      <c r="R229" s="126">
        <f t="shared" si="40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33"/>
        <v>0</v>
      </c>
      <c r="I230" s="125"/>
      <c r="J230" s="62">
        <f t="shared" si="34"/>
        <v>0</v>
      </c>
      <c r="K230" s="125"/>
      <c r="L230" s="125" t="str">
        <f t="shared" si="35"/>
        <v/>
      </c>
      <c r="M230" s="37"/>
      <c r="N230" s="126">
        <f t="shared" si="36"/>
        <v>0</v>
      </c>
      <c r="O230" s="126">
        <f t="shared" si="37"/>
        <v>0</v>
      </c>
      <c r="P230" s="126">
        <f t="shared" si="38"/>
        <v>0</v>
      </c>
      <c r="Q230" s="126">
        <f t="shared" si="39"/>
        <v>0</v>
      </c>
      <c r="R230" s="126">
        <f t="shared" si="40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33"/>
        <v>0</v>
      </c>
      <c r="I231" s="125"/>
      <c r="J231" s="62">
        <f t="shared" si="34"/>
        <v>0</v>
      </c>
      <c r="K231" s="125"/>
      <c r="L231" s="125" t="str">
        <f t="shared" si="35"/>
        <v/>
      </c>
      <c r="M231" s="37"/>
      <c r="N231" s="126">
        <f t="shared" si="36"/>
        <v>0</v>
      </c>
      <c r="O231" s="126">
        <f t="shared" si="37"/>
        <v>0</v>
      </c>
      <c r="P231" s="126">
        <f t="shared" si="38"/>
        <v>0</v>
      </c>
      <c r="Q231" s="126">
        <f t="shared" si="39"/>
        <v>0</v>
      </c>
      <c r="R231" s="126">
        <f t="shared" si="40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33"/>
        <v>0</v>
      </c>
      <c r="I232" s="125"/>
      <c r="J232" s="62">
        <f t="shared" si="34"/>
        <v>0</v>
      </c>
      <c r="K232" s="125"/>
      <c r="L232" s="125" t="str">
        <f t="shared" si="35"/>
        <v/>
      </c>
      <c r="M232" s="37"/>
      <c r="N232" s="126">
        <f t="shared" si="36"/>
        <v>0</v>
      </c>
      <c r="O232" s="126">
        <f t="shared" si="37"/>
        <v>0</v>
      </c>
      <c r="P232" s="126">
        <f t="shared" si="38"/>
        <v>0</v>
      </c>
      <c r="Q232" s="126">
        <f t="shared" si="39"/>
        <v>0</v>
      </c>
      <c r="R232" s="126">
        <f t="shared" si="40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33"/>
        <v>0</v>
      </c>
      <c r="I233" s="125"/>
      <c r="J233" s="62">
        <f t="shared" si="34"/>
        <v>0</v>
      </c>
      <c r="K233" s="125"/>
      <c r="L233" s="125" t="str">
        <f t="shared" si="35"/>
        <v/>
      </c>
      <c r="M233" s="37"/>
      <c r="N233" s="126">
        <f t="shared" si="36"/>
        <v>0</v>
      </c>
      <c r="O233" s="126">
        <f t="shared" si="37"/>
        <v>0</v>
      </c>
      <c r="P233" s="126">
        <f t="shared" si="38"/>
        <v>0</v>
      </c>
      <c r="Q233" s="126">
        <f t="shared" si="39"/>
        <v>0</v>
      </c>
      <c r="R233" s="126">
        <f t="shared" si="40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33"/>
        <v>0</v>
      </c>
      <c r="I234" s="125"/>
      <c r="J234" s="62">
        <f t="shared" si="34"/>
        <v>0</v>
      </c>
      <c r="K234" s="125"/>
      <c r="L234" s="125" t="str">
        <f t="shared" si="35"/>
        <v/>
      </c>
      <c r="M234" s="37"/>
      <c r="N234" s="126">
        <f t="shared" si="36"/>
        <v>0</v>
      </c>
      <c r="O234" s="126">
        <f t="shared" si="37"/>
        <v>0</v>
      </c>
      <c r="P234" s="126">
        <f t="shared" si="38"/>
        <v>0</v>
      </c>
      <c r="Q234" s="126">
        <f t="shared" si="39"/>
        <v>0</v>
      </c>
      <c r="R234" s="126">
        <f t="shared" si="40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33"/>
        <v>0</v>
      </c>
      <c r="I235" s="125"/>
      <c r="J235" s="62">
        <f t="shared" si="34"/>
        <v>0</v>
      </c>
      <c r="K235" s="125"/>
      <c r="L235" s="125" t="str">
        <f t="shared" si="35"/>
        <v/>
      </c>
      <c r="M235" s="37"/>
      <c r="N235" s="126">
        <f t="shared" si="36"/>
        <v>0</v>
      </c>
      <c r="O235" s="126">
        <f t="shared" si="37"/>
        <v>0</v>
      </c>
      <c r="P235" s="126">
        <f t="shared" si="38"/>
        <v>0</v>
      </c>
      <c r="Q235" s="126">
        <f t="shared" si="39"/>
        <v>0</v>
      </c>
      <c r="R235" s="126">
        <f t="shared" si="40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33"/>
        <v>0</v>
      </c>
      <c r="I236" s="125"/>
      <c r="J236" s="62">
        <f t="shared" si="34"/>
        <v>0</v>
      </c>
      <c r="K236" s="125"/>
      <c r="L236" s="125" t="str">
        <f t="shared" si="35"/>
        <v/>
      </c>
      <c r="M236" s="37"/>
      <c r="N236" s="126">
        <f t="shared" si="36"/>
        <v>0</v>
      </c>
      <c r="O236" s="126">
        <f t="shared" si="37"/>
        <v>0</v>
      </c>
      <c r="P236" s="126">
        <f t="shared" si="38"/>
        <v>0</v>
      </c>
      <c r="Q236" s="126">
        <f t="shared" si="39"/>
        <v>0</v>
      </c>
      <c r="R236" s="126">
        <f t="shared" si="40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33"/>
        <v>0</v>
      </c>
      <c r="I237" s="125"/>
      <c r="J237" s="62">
        <f t="shared" si="34"/>
        <v>0</v>
      </c>
      <c r="K237" s="125"/>
      <c r="L237" s="125" t="str">
        <f t="shared" si="35"/>
        <v/>
      </c>
      <c r="M237" s="37"/>
      <c r="N237" s="126">
        <f t="shared" si="36"/>
        <v>0</v>
      </c>
      <c r="O237" s="126">
        <f t="shared" si="37"/>
        <v>0</v>
      </c>
      <c r="P237" s="126">
        <f t="shared" si="38"/>
        <v>0</v>
      </c>
      <c r="Q237" s="126">
        <f t="shared" si="39"/>
        <v>0</v>
      </c>
      <c r="R237" s="126">
        <f t="shared" si="40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33"/>
        <v>0</v>
      </c>
      <c r="I238" s="125"/>
      <c r="J238" s="62">
        <f t="shared" si="34"/>
        <v>0</v>
      </c>
      <c r="K238" s="125"/>
      <c r="L238" s="125" t="str">
        <f t="shared" si="35"/>
        <v/>
      </c>
      <c r="M238" s="37"/>
      <c r="N238" s="126">
        <f t="shared" si="36"/>
        <v>0</v>
      </c>
      <c r="O238" s="126">
        <f t="shared" si="37"/>
        <v>0</v>
      </c>
      <c r="P238" s="126">
        <f t="shared" si="38"/>
        <v>0</v>
      </c>
      <c r="Q238" s="126">
        <f t="shared" si="39"/>
        <v>0</v>
      </c>
      <c r="R238" s="126">
        <f t="shared" si="40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33"/>
        <v>0</v>
      </c>
      <c r="I239" s="125"/>
      <c r="J239" s="62">
        <f t="shared" si="34"/>
        <v>0</v>
      </c>
      <c r="K239" s="125"/>
      <c r="L239" s="125" t="str">
        <f t="shared" si="35"/>
        <v/>
      </c>
      <c r="M239" s="37"/>
      <c r="N239" s="126">
        <f t="shared" si="36"/>
        <v>0</v>
      </c>
      <c r="O239" s="126">
        <f t="shared" si="37"/>
        <v>0</v>
      </c>
      <c r="P239" s="126">
        <f t="shared" si="38"/>
        <v>0</v>
      </c>
      <c r="Q239" s="126">
        <f t="shared" si="39"/>
        <v>0</v>
      </c>
      <c r="R239" s="126">
        <f t="shared" si="40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33"/>
        <v>0</v>
      </c>
      <c r="I240" s="125"/>
      <c r="J240" s="62">
        <f t="shared" si="34"/>
        <v>0</v>
      </c>
      <c r="K240" s="125"/>
      <c r="L240" s="125" t="str">
        <f t="shared" si="35"/>
        <v/>
      </c>
      <c r="M240" s="37"/>
      <c r="N240" s="126">
        <f t="shared" si="36"/>
        <v>0</v>
      </c>
      <c r="O240" s="126">
        <f t="shared" si="37"/>
        <v>0</v>
      </c>
      <c r="P240" s="126">
        <f t="shared" si="38"/>
        <v>0</v>
      </c>
      <c r="Q240" s="126">
        <f t="shared" si="39"/>
        <v>0</v>
      </c>
      <c r="R240" s="126">
        <f t="shared" si="40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33"/>
        <v>0</v>
      </c>
      <c r="I241" s="125"/>
      <c r="J241" s="62">
        <f t="shared" si="34"/>
        <v>0</v>
      </c>
      <c r="K241" s="125"/>
      <c r="L241" s="125" t="str">
        <f t="shared" si="35"/>
        <v/>
      </c>
      <c r="M241" s="37"/>
      <c r="N241" s="126">
        <f t="shared" si="36"/>
        <v>0</v>
      </c>
      <c r="O241" s="126">
        <f t="shared" si="37"/>
        <v>0</v>
      </c>
      <c r="P241" s="126">
        <f t="shared" si="38"/>
        <v>0</v>
      </c>
      <c r="Q241" s="126">
        <f t="shared" si="39"/>
        <v>0</v>
      </c>
      <c r="R241" s="126">
        <f t="shared" si="40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33"/>
        <v>0</v>
      </c>
      <c r="I242" s="125"/>
      <c r="J242" s="62">
        <f t="shared" si="34"/>
        <v>0</v>
      </c>
      <c r="K242" s="125"/>
      <c r="L242" s="125" t="str">
        <f t="shared" si="35"/>
        <v/>
      </c>
      <c r="M242" s="37"/>
      <c r="N242" s="126">
        <f t="shared" si="36"/>
        <v>0</v>
      </c>
      <c r="O242" s="126">
        <f t="shared" si="37"/>
        <v>0</v>
      </c>
      <c r="P242" s="126">
        <f t="shared" si="38"/>
        <v>0</v>
      </c>
      <c r="Q242" s="126">
        <f t="shared" si="39"/>
        <v>0</v>
      </c>
      <c r="R242" s="126">
        <f t="shared" si="40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33"/>
        <v>0</v>
      </c>
      <c r="I243" s="125"/>
      <c r="J243" s="62">
        <f t="shared" si="34"/>
        <v>0</v>
      </c>
      <c r="K243" s="125"/>
      <c r="L243" s="125" t="str">
        <f t="shared" si="35"/>
        <v/>
      </c>
      <c r="M243" s="37"/>
      <c r="N243" s="126">
        <f t="shared" si="36"/>
        <v>0</v>
      </c>
      <c r="O243" s="126">
        <f t="shared" si="37"/>
        <v>0</v>
      </c>
      <c r="P243" s="126">
        <f t="shared" si="38"/>
        <v>0</v>
      </c>
      <c r="Q243" s="126">
        <f t="shared" si="39"/>
        <v>0</v>
      </c>
      <c r="R243" s="126">
        <f t="shared" si="40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33"/>
        <v>0</v>
      </c>
      <c r="I244" s="125"/>
      <c r="J244" s="62">
        <f t="shared" si="34"/>
        <v>0</v>
      </c>
      <c r="K244" s="125"/>
      <c r="L244" s="125" t="str">
        <f t="shared" si="35"/>
        <v/>
      </c>
      <c r="M244" s="37"/>
      <c r="N244" s="126">
        <f t="shared" si="36"/>
        <v>0</v>
      </c>
      <c r="O244" s="126">
        <f t="shared" si="37"/>
        <v>0</v>
      </c>
      <c r="P244" s="126">
        <f t="shared" si="38"/>
        <v>0</v>
      </c>
      <c r="Q244" s="126">
        <f t="shared" si="39"/>
        <v>0</v>
      </c>
      <c r="R244" s="126">
        <f t="shared" si="40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33"/>
        <v>0</v>
      </c>
      <c r="I245" s="125"/>
      <c r="J245" s="62">
        <f t="shared" si="34"/>
        <v>0</v>
      </c>
      <c r="K245" s="125"/>
      <c r="L245" s="125" t="str">
        <f t="shared" si="35"/>
        <v/>
      </c>
      <c r="M245" s="37"/>
      <c r="N245" s="126">
        <f t="shared" si="36"/>
        <v>0</v>
      </c>
      <c r="O245" s="126">
        <f t="shared" si="37"/>
        <v>0</v>
      </c>
      <c r="P245" s="126">
        <f t="shared" si="38"/>
        <v>0</v>
      </c>
      <c r="Q245" s="126">
        <f t="shared" si="39"/>
        <v>0</v>
      </c>
      <c r="R245" s="126">
        <f t="shared" si="40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33"/>
        <v>0</v>
      </c>
      <c r="I246" s="125"/>
      <c r="J246" s="62">
        <f t="shared" si="34"/>
        <v>0</v>
      </c>
      <c r="K246" s="125"/>
      <c r="L246" s="125" t="str">
        <f t="shared" si="35"/>
        <v/>
      </c>
      <c r="M246" s="37"/>
      <c r="N246" s="126">
        <f t="shared" si="36"/>
        <v>0</v>
      </c>
      <c r="O246" s="126">
        <f t="shared" si="37"/>
        <v>0</v>
      </c>
      <c r="P246" s="126">
        <f t="shared" si="38"/>
        <v>0</v>
      </c>
      <c r="Q246" s="126">
        <f t="shared" si="39"/>
        <v>0</v>
      </c>
      <c r="R246" s="126">
        <f t="shared" si="40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33"/>
        <v>0</v>
      </c>
      <c r="I247" s="125"/>
      <c r="J247" s="62">
        <f t="shared" si="34"/>
        <v>0</v>
      </c>
      <c r="K247" s="125"/>
      <c r="L247" s="125" t="str">
        <f t="shared" si="35"/>
        <v/>
      </c>
      <c r="M247" s="37"/>
      <c r="N247" s="126">
        <f t="shared" si="36"/>
        <v>0</v>
      </c>
      <c r="O247" s="126">
        <f t="shared" si="37"/>
        <v>0</v>
      </c>
      <c r="P247" s="126">
        <f t="shared" si="38"/>
        <v>0</v>
      </c>
      <c r="Q247" s="126">
        <f t="shared" si="39"/>
        <v>0</v>
      </c>
      <c r="R247" s="126">
        <f t="shared" si="40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33"/>
        <v>0</v>
      </c>
      <c r="I248" s="125"/>
      <c r="J248" s="62">
        <f t="shared" si="34"/>
        <v>0</v>
      </c>
      <c r="K248" s="125"/>
      <c r="L248" s="125" t="str">
        <f t="shared" si="35"/>
        <v/>
      </c>
      <c r="M248" s="37"/>
      <c r="N248" s="126">
        <f t="shared" si="36"/>
        <v>0</v>
      </c>
      <c r="O248" s="126">
        <f t="shared" si="37"/>
        <v>0</v>
      </c>
      <c r="P248" s="126">
        <f t="shared" si="38"/>
        <v>0</v>
      </c>
      <c r="Q248" s="126">
        <f t="shared" si="39"/>
        <v>0</v>
      </c>
      <c r="R248" s="126">
        <f t="shared" si="40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33"/>
        <v>0</v>
      </c>
      <c r="I249" s="125"/>
      <c r="J249" s="62">
        <f t="shared" si="34"/>
        <v>0</v>
      </c>
      <c r="K249" s="125"/>
      <c r="L249" s="125" t="str">
        <f t="shared" si="35"/>
        <v/>
      </c>
      <c r="M249" s="37"/>
      <c r="N249" s="126">
        <f t="shared" si="36"/>
        <v>0</v>
      </c>
      <c r="O249" s="126">
        <f t="shared" si="37"/>
        <v>0</v>
      </c>
      <c r="P249" s="126">
        <f t="shared" si="38"/>
        <v>0</v>
      </c>
      <c r="Q249" s="126">
        <f t="shared" si="39"/>
        <v>0</v>
      </c>
      <c r="R249" s="126">
        <f t="shared" si="40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33"/>
        <v>0</v>
      </c>
      <c r="I250" s="125"/>
      <c r="J250" s="62">
        <f t="shared" si="34"/>
        <v>0</v>
      </c>
      <c r="K250" s="125"/>
      <c r="L250" s="125" t="str">
        <f t="shared" si="35"/>
        <v/>
      </c>
      <c r="M250" s="37"/>
      <c r="N250" s="126">
        <f t="shared" si="36"/>
        <v>0</v>
      </c>
      <c r="O250" s="126">
        <f t="shared" si="37"/>
        <v>0</v>
      </c>
      <c r="P250" s="126">
        <f t="shared" si="38"/>
        <v>0</v>
      </c>
      <c r="Q250" s="126">
        <f t="shared" si="39"/>
        <v>0</v>
      </c>
      <c r="R250" s="126">
        <f t="shared" si="40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33"/>
        <v>0</v>
      </c>
      <c r="I251" s="125"/>
      <c r="J251" s="62">
        <f t="shared" si="34"/>
        <v>0</v>
      </c>
      <c r="K251" s="125"/>
      <c r="L251" s="125" t="str">
        <f t="shared" si="35"/>
        <v/>
      </c>
      <c r="M251" s="37"/>
      <c r="N251" s="126">
        <f t="shared" si="36"/>
        <v>0</v>
      </c>
      <c r="O251" s="126">
        <f t="shared" si="37"/>
        <v>0</v>
      </c>
      <c r="P251" s="126">
        <f t="shared" si="38"/>
        <v>0</v>
      </c>
      <c r="Q251" s="126">
        <f t="shared" si="39"/>
        <v>0</v>
      </c>
      <c r="R251" s="126">
        <f t="shared" si="40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33"/>
        <v>0</v>
      </c>
      <c r="I252" s="125"/>
      <c r="J252" s="62">
        <f t="shared" si="34"/>
        <v>0</v>
      </c>
      <c r="K252" s="125"/>
      <c r="L252" s="125" t="str">
        <f t="shared" si="35"/>
        <v/>
      </c>
      <c r="M252" s="37"/>
      <c r="N252" s="126">
        <f t="shared" si="36"/>
        <v>0</v>
      </c>
      <c r="O252" s="126">
        <f t="shared" si="37"/>
        <v>0</v>
      </c>
      <c r="P252" s="126">
        <f t="shared" si="38"/>
        <v>0</v>
      </c>
      <c r="Q252" s="126">
        <f t="shared" si="39"/>
        <v>0</v>
      </c>
      <c r="R252" s="126">
        <f t="shared" si="40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33"/>
        <v>0</v>
      </c>
      <c r="I253" s="125"/>
      <c r="J253" s="62">
        <f t="shared" si="34"/>
        <v>0</v>
      </c>
      <c r="K253" s="125"/>
      <c r="L253" s="125" t="str">
        <f t="shared" si="35"/>
        <v/>
      </c>
      <c r="M253" s="37"/>
      <c r="N253" s="126">
        <f t="shared" si="36"/>
        <v>0</v>
      </c>
      <c r="O253" s="126">
        <f t="shared" si="37"/>
        <v>0</v>
      </c>
      <c r="P253" s="126">
        <f t="shared" si="38"/>
        <v>0</v>
      </c>
      <c r="Q253" s="126">
        <f t="shared" si="39"/>
        <v>0</v>
      </c>
      <c r="R253" s="126">
        <f t="shared" si="40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33"/>
        <v>0</v>
      </c>
      <c r="I254" s="125"/>
      <c r="J254" s="62">
        <f t="shared" si="34"/>
        <v>0</v>
      </c>
      <c r="K254" s="125"/>
      <c r="L254" s="125" t="str">
        <f t="shared" si="35"/>
        <v/>
      </c>
      <c r="M254" s="37"/>
      <c r="N254" s="126">
        <f t="shared" si="36"/>
        <v>0</v>
      </c>
      <c r="O254" s="126">
        <f t="shared" si="37"/>
        <v>0</v>
      </c>
      <c r="P254" s="126">
        <f t="shared" si="38"/>
        <v>0</v>
      </c>
      <c r="Q254" s="126">
        <f t="shared" si="39"/>
        <v>0</v>
      </c>
      <c r="R254" s="126">
        <f t="shared" si="40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33"/>
        <v>0</v>
      </c>
      <c r="I255" s="125"/>
      <c r="J255" s="62">
        <f t="shared" si="34"/>
        <v>0</v>
      </c>
      <c r="K255" s="125"/>
      <c r="L255" s="125" t="str">
        <f t="shared" si="35"/>
        <v/>
      </c>
      <c r="M255" s="37"/>
      <c r="N255" s="126">
        <f t="shared" si="36"/>
        <v>0</v>
      </c>
      <c r="O255" s="126">
        <f t="shared" si="37"/>
        <v>0</v>
      </c>
      <c r="P255" s="126">
        <f t="shared" si="38"/>
        <v>0</v>
      </c>
      <c r="Q255" s="126">
        <f t="shared" si="39"/>
        <v>0</v>
      </c>
      <c r="R255" s="126">
        <f t="shared" si="40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33"/>
        <v>0</v>
      </c>
      <c r="I256" s="125"/>
      <c r="J256" s="62">
        <f t="shared" si="34"/>
        <v>0</v>
      </c>
      <c r="K256" s="125"/>
      <c r="L256" s="125" t="str">
        <f t="shared" si="35"/>
        <v/>
      </c>
      <c r="M256" s="37"/>
      <c r="N256" s="126">
        <f t="shared" si="36"/>
        <v>0</v>
      </c>
      <c r="O256" s="126">
        <f t="shared" si="37"/>
        <v>0</v>
      </c>
      <c r="P256" s="126">
        <f t="shared" si="38"/>
        <v>0</v>
      </c>
      <c r="Q256" s="126">
        <f t="shared" si="39"/>
        <v>0</v>
      </c>
      <c r="R256" s="126">
        <f t="shared" si="40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33"/>
        <v>0</v>
      </c>
      <c r="I257" s="125"/>
      <c r="J257" s="62">
        <f t="shared" si="34"/>
        <v>0</v>
      </c>
      <c r="K257" s="125"/>
      <c r="L257" s="125" t="str">
        <f t="shared" si="35"/>
        <v/>
      </c>
      <c r="M257" s="37"/>
      <c r="N257" s="126">
        <f t="shared" si="36"/>
        <v>0</v>
      </c>
      <c r="O257" s="126">
        <f t="shared" si="37"/>
        <v>0</v>
      </c>
      <c r="P257" s="126">
        <f t="shared" si="38"/>
        <v>0</v>
      </c>
      <c r="Q257" s="126">
        <f t="shared" si="39"/>
        <v>0</v>
      </c>
      <c r="R257" s="126">
        <f t="shared" si="40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33"/>
        <v>0</v>
      </c>
      <c r="I258" s="125"/>
      <c r="J258" s="62">
        <f t="shared" si="34"/>
        <v>0</v>
      </c>
      <c r="K258" s="125"/>
      <c r="L258" s="125" t="str">
        <f t="shared" si="35"/>
        <v/>
      </c>
      <c r="M258" s="37"/>
      <c r="N258" s="126">
        <f t="shared" si="36"/>
        <v>0</v>
      </c>
      <c r="O258" s="126">
        <f t="shared" si="37"/>
        <v>0</v>
      </c>
      <c r="P258" s="126">
        <f t="shared" si="38"/>
        <v>0</v>
      </c>
      <c r="Q258" s="126">
        <f t="shared" si="39"/>
        <v>0</v>
      </c>
      <c r="R258" s="126">
        <f t="shared" si="40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33"/>
        <v>0</v>
      </c>
      <c r="I259" s="125"/>
      <c r="J259" s="62">
        <f t="shared" si="34"/>
        <v>0</v>
      </c>
      <c r="K259" s="125"/>
      <c r="L259" s="125" t="str">
        <f t="shared" si="35"/>
        <v/>
      </c>
      <c r="M259" s="37"/>
      <c r="N259" s="126">
        <f t="shared" si="36"/>
        <v>0</v>
      </c>
      <c r="O259" s="126">
        <f t="shared" si="37"/>
        <v>0</v>
      </c>
      <c r="P259" s="126">
        <f t="shared" si="38"/>
        <v>0</v>
      </c>
      <c r="Q259" s="126">
        <f t="shared" si="39"/>
        <v>0</v>
      </c>
      <c r="R259" s="126">
        <f t="shared" si="40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33"/>
        <v>0</v>
      </c>
      <c r="I260" s="125"/>
      <c r="J260" s="62">
        <f t="shared" si="34"/>
        <v>0</v>
      </c>
      <c r="K260" s="125"/>
      <c r="L260" s="125" t="str">
        <f t="shared" si="35"/>
        <v/>
      </c>
      <c r="M260" s="37"/>
      <c r="N260" s="126">
        <f t="shared" si="36"/>
        <v>0</v>
      </c>
      <c r="O260" s="126">
        <f t="shared" si="37"/>
        <v>0</v>
      </c>
      <c r="P260" s="126">
        <f t="shared" si="38"/>
        <v>0</v>
      </c>
      <c r="Q260" s="126">
        <f t="shared" si="39"/>
        <v>0</v>
      </c>
      <c r="R260" s="126">
        <f t="shared" si="40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33"/>
        <v>0</v>
      </c>
      <c r="I261" s="125"/>
      <c r="J261" s="62">
        <f t="shared" si="34"/>
        <v>0</v>
      </c>
      <c r="K261" s="125"/>
      <c r="L261" s="125" t="str">
        <f t="shared" si="35"/>
        <v/>
      </c>
      <c r="M261" s="37"/>
      <c r="N261" s="126">
        <f t="shared" si="36"/>
        <v>0</v>
      </c>
      <c r="O261" s="126">
        <f t="shared" si="37"/>
        <v>0</v>
      </c>
      <c r="P261" s="126">
        <f t="shared" si="38"/>
        <v>0</v>
      </c>
      <c r="Q261" s="126">
        <f t="shared" si="39"/>
        <v>0</v>
      </c>
      <c r="R261" s="126">
        <f t="shared" si="40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33"/>
        <v>0</v>
      </c>
      <c r="I262" s="125"/>
      <c r="J262" s="62">
        <f t="shared" si="34"/>
        <v>0</v>
      </c>
      <c r="K262" s="125"/>
      <c r="L262" s="125" t="str">
        <f t="shared" si="35"/>
        <v/>
      </c>
      <c r="M262" s="37"/>
      <c r="N262" s="126">
        <f t="shared" si="36"/>
        <v>0</v>
      </c>
      <c r="O262" s="126">
        <f t="shared" si="37"/>
        <v>0</v>
      </c>
      <c r="P262" s="126">
        <f t="shared" si="38"/>
        <v>0</v>
      </c>
      <c r="Q262" s="126">
        <f t="shared" si="39"/>
        <v>0</v>
      </c>
      <c r="R262" s="126">
        <f t="shared" si="40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05" si="41">_xlfn.IFNA(INDEX($N263:$R263,1,MATCH(forecastyear,$N$5:$R$5,0)),0)</f>
        <v>0</v>
      </c>
      <c r="I263" s="125"/>
      <c r="J263" s="62">
        <f t="shared" ref="J263:J305" si="42">_xlfn.IFNA(INDEX($T263:$X263,1,MATCH(forecastyear,$T$5:$X$5,0)),0)</f>
        <v>0</v>
      </c>
      <c r="K263" s="125"/>
      <c r="L263" s="125" t="str">
        <f t="shared" si="35"/>
        <v/>
      </c>
      <c r="M263" s="37"/>
      <c r="N263" s="126">
        <f t="shared" si="36"/>
        <v>0</v>
      </c>
      <c r="O263" s="126">
        <f t="shared" si="37"/>
        <v>0</v>
      </c>
      <c r="P263" s="126">
        <f t="shared" si="38"/>
        <v>0</v>
      </c>
      <c r="Q263" s="126">
        <f t="shared" si="39"/>
        <v>0</v>
      </c>
      <c r="R263" s="126">
        <f t="shared" si="40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41"/>
        <v>0</v>
      </c>
      <c r="I264" s="125"/>
      <c r="J264" s="62">
        <f t="shared" si="42"/>
        <v>0</v>
      </c>
      <c r="K264" s="125"/>
      <c r="L264" s="125" t="str">
        <f t="shared" ref="L264:L305" si="43">IF(C264="","",IF(H264&gt;J264,"NON-COMPLIANT","COMPLIANT"))</f>
        <v/>
      </c>
      <c r="M264" s="37"/>
      <c r="N264" s="126">
        <f t="shared" ref="N264:N305" si="44">T264</f>
        <v>0</v>
      </c>
      <c r="O264" s="126">
        <f t="shared" ref="O264:O305" si="45">U264</f>
        <v>0</v>
      </c>
      <c r="P264" s="126">
        <f t="shared" ref="P264:P305" si="46">V264</f>
        <v>0</v>
      </c>
      <c r="Q264" s="126">
        <f t="shared" ref="Q264:Q305" si="47">W264</f>
        <v>0</v>
      </c>
      <c r="R264" s="126">
        <f t="shared" ref="R264:R305" si="48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41"/>
        <v>0</v>
      </c>
      <c r="I265" s="125"/>
      <c r="J265" s="62">
        <f t="shared" si="42"/>
        <v>0</v>
      </c>
      <c r="K265" s="125"/>
      <c r="L265" s="125" t="str">
        <f t="shared" si="43"/>
        <v/>
      </c>
      <c r="M265" s="37"/>
      <c r="N265" s="126">
        <f t="shared" si="44"/>
        <v>0</v>
      </c>
      <c r="O265" s="126">
        <f t="shared" si="45"/>
        <v>0</v>
      </c>
      <c r="P265" s="126">
        <f t="shared" si="46"/>
        <v>0</v>
      </c>
      <c r="Q265" s="126">
        <f t="shared" si="47"/>
        <v>0</v>
      </c>
      <c r="R265" s="126">
        <f t="shared" si="48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41"/>
        <v>0</v>
      </c>
      <c r="I266" s="125"/>
      <c r="J266" s="62">
        <f t="shared" si="42"/>
        <v>0</v>
      </c>
      <c r="K266" s="125"/>
      <c r="L266" s="125" t="str">
        <f t="shared" si="43"/>
        <v/>
      </c>
      <c r="M266" s="37"/>
      <c r="N266" s="126">
        <f t="shared" si="44"/>
        <v>0</v>
      </c>
      <c r="O266" s="126">
        <f t="shared" si="45"/>
        <v>0</v>
      </c>
      <c r="P266" s="126">
        <f t="shared" si="46"/>
        <v>0</v>
      </c>
      <c r="Q266" s="126">
        <f t="shared" si="47"/>
        <v>0</v>
      </c>
      <c r="R266" s="126">
        <f t="shared" si="48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41"/>
        <v>0</v>
      </c>
      <c r="I267" s="125"/>
      <c r="J267" s="62">
        <f t="shared" si="42"/>
        <v>0</v>
      </c>
      <c r="K267" s="125"/>
      <c r="L267" s="125" t="str">
        <f t="shared" si="43"/>
        <v/>
      </c>
      <c r="M267" s="37"/>
      <c r="N267" s="126">
        <f t="shared" si="44"/>
        <v>0</v>
      </c>
      <c r="O267" s="126">
        <f t="shared" si="45"/>
        <v>0</v>
      </c>
      <c r="P267" s="126">
        <f t="shared" si="46"/>
        <v>0</v>
      </c>
      <c r="Q267" s="126">
        <f t="shared" si="47"/>
        <v>0</v>
      </c>
      <c r="R267" s="126">
        <f t="shared" si="48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41"/>
        <v>0</v>
      </c>
      <c r="I268" s="125"/>
      <c r="J268" s="62">
        <f t="shared" si="42"/>
        <v>0</v>
      </c>
      <c r="K268" s="125"/>
      <c r="L268" s="125" t="str">
        <f t="shared" si="43"/>
        <v/>
      </c>
      <c r="M268" s="37"/>
      <c r="N268" s="126">
        <f t="shared" si="44"/>
        <v>0</v>
      </c>
      <c r="O268" s="126">
        <f t="shared" si="45"/>
        <v>0</v>
      </c>
      <c r="P268" s="126">
        <f t="shared" si="46"/>
        <v>0</v>
      </c>
      <c r="Q268" s="126">
        <f t="shared" si="47"/>
        <v>0</v>
      </c>
      <c r="R268" s="126">
        <f t="shared" si="48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41"/>
        <v>0</v>
      </c>
      <c r="I269" s="125"/>
      <c r="J269" s="62">
        <f t="shared" si="42"/>
        <v>0</v>
      </c>
      <c r="K269" s="125"/>
      <c r="L269" s="125" t="str">
        <f t="shared" si="43"/>
        <v/>
      </c>
      <c r="M269" s="37"/>
      <c r="N269" s="126">
        <f t="shared" si="44"/>
        <v>0</v>
      </c>
      <c r="O269" s="126">
        <f t="shared" si="45"/>
        <v>0</v>
      </c>
      <c r="P269" s="126">
        <f t="shared" si="46"/>
        <v>0</v>
      </c>
      <c r="Q269" s="126">
        <f t="shared" si="47"/>
        <v>0</v>
      </c>
      <c r="R269" s="126">
        <f t="shared" si="48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41"/>
        <v>0</v>
      </c>
      <c r="I270" s="125"/>
      <c r="J270" s="62">
        <f t="shared" si="42"/>
        <v>0</v>
      </c>
      <c r="K270" s="125"/>
      <c r="L270" s="125" t="str">
        <f t="shared" si="43"/>
        <v/>
      </c>
      <c r="M270" s="37"/>
      <c r="N270" s="126">
        <f t="shared" si="44"/>
        <v>0</v>
      </c>
      <c r="O270" s="126">
        <f t="shared" si="45"/>
        <v>0</v>
      </c>
      <c r="P270" s="126">
        <f t="shared" si="46"/>
        <v>0</v>
      </c>
      <c r="Q270" s="126">
        <f t="shared" si="47"/>
        <v>0</v>
      </c>
      <c r="R270" s="126">
        <f t="shared" si="48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41"/>
        <v>0</v>
      </c>
      <c r="I271" s="125"/>
      <c r="J271" s="62">
        <f t="shared" si="42"/>
        <v>0</v>
      </c>
      <c r="K271" s="125"/>
      <c r="L271" s="125" t="str">
        <f t="shared" si="43"/>
        <v/>
      </c>
      <c r="M271" s="37"/>
      <c r="N271" s="126">
        <f t="shared" si="44"/>
        <v>0</v>
      </c>
      <c r="O271" s="126">
        <f t="shared" si="45"/>
        <v>0</v>
      </c>
      <c r="P271" s="126">
        <f t="shared" si="46"/>
        <v>0</v>
      </c>
      <c r="Q271" s="126">
        <f t="shared" si="47"/>
        <v>0</v>
      </c>
      <c r="R271" s="126">
        <f t="shared" si="48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41"/>
        <v>0</v>
      </c>
      <c r="I272" s="125"/>
      <c r="J272" s="62">
        <f t="shared" si="42"/>
        <v>0</v>
      </c>
      <c r="K272" s="125"/>
      <c r="L272" s="125" t="str">
        <f t="shared" si="43"/>
        <v/>
      </c>
      <c r="M272" s="37"/>
      <c r="N272" s="126">
        <f t="shared" si="44"/>
        <v>0</v>
      </c>
      <c r="O272" s="126">
        <f t="shared" si="45"/>
        <v>0</v>
      </c>
      <c r="P272" s="126">
        <f t="shared" si="46"/>
        <v>0</v>
      </c>
      <c r="Q272" s="126">
        <f t="shared" si="47"/>
        <v>0</v>
      </c>
      <c r="R272" s="126">
        <f t="shared" si="48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41"/>
        <v>0</v>
      </c>
      <c r="I273" s="125"/>
      <c r="J273" s="62">
        <f t="shared" si="42"/>
        <v>0</v>
      </c>
      <c r="K273" s="125"/>
      <c r="L273" s="125" t="str">
        <f t="shared" si="43"/>
        <v/>
      </c>
      <c r="M273" s="37"/>
      <c r="N273" s="126">
        <f t="shared" si="44"/>
        <v>0</v>
      </c>
      <c r="O273" s="126">
        <f t="shared" si="45"/>
        <v>0</v>
      </c>
      <c r="P273" s="126">
        <f t="shared" si="46"/>
        <v>0</v>
      </c>
      <c r="Q273" s="126">
        <f t="shared" si="47"/>
        <v>0</v>
      </c>
      <c r="R273" s="126">
        <f t="shared" si="48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41"/>
        <v>0</v>
      </c>
      <c r="I274" s="125"/>
      <c r="J274" s="62">
        <f t="shared" si="42"/>
        <v>0</v>
      </c>
      <c r="K274" s="125"/>
      <c r="L274" s="125" t="str">
        <f t="shared" si="43"/>
        <v/>
      </c>
      <c r="M274" s="37"/>
      <c r="N274" s="126">
        <f t="shared" si="44"/>
        <v>0</v>
      </c>
      <c r="O274" s="126">
        <f t="shared" si="45"/>
        <v>0</v>
      </c>
      <c r="P274" s="126">
        <f t="shared" si="46"/>
        <v>0</v>
      </c>
      <c r="Q274" s="126">
        <f t="shared" si="47"/>
        <v>0</v>
      </c>
      <c r="R274" s="126">
        <f t="shared" si="48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41"/>
        <v>0</v>
      </c>
      <c r="I275" s="125"/>
      <c r="J275" s="62">
        <f t="shared" si="42"/>
        <v>0</v>
      </c>
      <c r="K275" s="125"/>
      <c r="L275" s="125" t="str">
        <f t="shared" si="43"/>
        <v/>
      </c>
      <c r="M275" s="37"/>
      <c r="N275" s="126">
        <f t="shared" si="44"/>
        <v>0</v>
      </c>
      <c r="O275" s="126">
        <f t="shared" si="45"/>
        <v>0</v>
      </c>
      <c r="P275" s="126">
        <f t="shared" si="46"/>
        <v>0</v>
      </c>
      <c r="Q275" s="126">
        <f t="shared" si="47"/>
        <v>0</v>
      </c>
      <c r="R275" s="126">
        <f t="shared" si="48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41"/>
        <v>0</v>
      </c>
      <c r="I276" s="125"/>
      <c r="J276" s="62">
        <f t="shared" si="42"/>
        <v>0</v>
      </c>
      <c r="K276" s="125"/>
      <c r="L276" s="125" t="str">
        <f t="shared" si="43"/>
        <v/>
      </c>
      <c r="M276" s="37"/>
      <c r="N276" s="126">
        <f t="shared" si="44"/>
        <v>0</v>
      </c>
      <c r="O276" s="126">
        <f t="shared" si="45"/>
        <v>0</v>
      </c>
      <c r="P276" s="126">
        <f t="shared" si="46"/>
        <v>0</v>
      </c>
      <c r="Q276" s="126">
        <f t="shared" si="47"/>
        <v>0</v>
      </c>
      <c r="R276" s="126">
        <f t="shared" si="48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41"/>
        <v>0</v>
      </c>
      <c r="I277" s="125"/>
      <c r="J277" s="62">
        <f t="shared" si="42"/>
        <v>0</v>
      </c>
      <c r="K277" s="125"/>
      <c r="L277" s="125" t="str">
        <f t="shared" si="43"/>
        <v/>
      </c>
      <c r="M277" s="37"/>
      <c r="N277" s="126">
        <f t="shared" si="44"/>
        <v>0</v>
      </c>
      <c r="O277" s="126">
        <f t="shared" si="45"/>
        <v>0</v>
      </c>
      <c r="P277" s="126">
        <f t="shared" si="46"/>
        <v>0</v>
      </c>
      <c r="Q277" s="126">
        <f t="shared" si="47"/>
        <v>0</v>
      </c>
      <c r="R277" s="126">
        <f t="shared" si="48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41"/>
        <v>0</v>
      </c>
      <c r="I278" s="125"/>
      <c r="J278" s="62">
        <f t="shared" si="42"/>
        <v>0</v>
      </c>
      <c r="K278" s="125"/>
      <c r="L278" s="125" t="str">
        <f t="shared" si="43"/>
        <v/>
      </c>
      <c r="M278" s="37"/>
      <c r="N278" s="126">
        <f t="shared" si="44"/>
        <v>0</v>
      </c>
      <c r="O278" s="126">
        <f t="shared" si="45"/>
        <v>0</v>
      </c>
      <c r="P278" s="126">
        <f t="shared" si="46"/>
        <v>0</v>
      </c>
      <c r="Q278" s="126">
        <f t="shared" si="47"/>
        <v>0</v>
      </c>
      <c r="R278" s="126">
        <f t="shared" si="48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41"/>
        <v>0</v>
      </c>
      <c r="I279" s="125"/>
      <c r="J279" s="62">
        <f t="shared" si="42"/>
        <v>0</v>
      </c>
      <c r="K279" s="125"/>
      <c r="L279" s="125" t="str">
        <f t="shared" si="43"/>
        <v/>
      </c>
      <c r="M279" s="37"/>
      <c r="N279" s="126">
        <f t="shared" si="44"/>
        <v>0</v>
      </c>
      <c r="O279" s="126">
        <f t="shared" si="45"/>
        <v>0</v>
      </c>
      <c r="P279" s="126">
        <f t="shared" si="46"/>
        <v>0</v>
      </c>
      <c r="Q279" s="126">
        <f t="shared" si="47"/>
        <v>0</v>
      </c>
      <c r="R279" s="126">
        <f t="shared" si="48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41"/>
        <v>0</v>
      </c>
      <c r="I280" s="125"/>
      <c r="J280" s="62">
        <f t="shared" si="42"/>
        <v>0</v>
      </c>
      <c r="K280" s="125"/>
      <c r="L280" s="125" t="str">
        <f t="shared" si="43"/>
        <v/>
      </c>
      <c r="M280" s="37"/>
      <c r="N280" s="126">
        <f t="shared" si="44"/>
        <v>0</v>
      </c>
      <c r="O280" s="126">
        <f t="shared" si="45"/>
        <v>0</v>
      </c>
      <c r="P280" s="126">
        <f t="shared" si="46"/>
        <v>0</v>
      </c>
      <c r="Q280" s="126">
        <f t="shared" si="47"/>
        <v>0</v>
      </c>
      <c r="R280" s="126">
        <f t="shared" si="48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41"/>
        <v>0</v>
      </c>
      <c r="I281" s="125"/>
      <c r="J281" s="62">
        <f t="shared" si="42"/>
        <v>0</v>
      </c>
      <c r="K281" s="125"/>
      <c r="L281" s="125" t="str">
        <f t="shared" si="43"/>
        <v/>
      </c>
      <c r="M281" s="37"/>
      <c r="N281" s="126">
        <f t="shared" si="44"/>
        <v>0</v>
      </c>
      <c r="O281" s="126">
        <f t="shared" si="45"/>
        <v>0</v>
      </c>
      <c r="P281" s="126">
        <f t="shared" si="46"/>
        <v>0</v>
      </c>
      <c r="Q281" s="126">
        <f t="shared" si="47"/>
        <v>0</v>
      </c>
      <c r="R281" s="126">
        <f t="shared" si="48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41"/>
        <v>0</v>
      </c>
      <c r="I282" s="125"/>
      <c r="J282" s="62">
        <f t="shared" si="42"/>
        <v>0</v>
      </c>
      <c r="K282" s="125"/>
      <c r="L282" s="125" t="str">
        <f t="shared" si="43"/>
        <v/>
      </c>
      <c r="M282" s="37"/>
      <c r="N282" s="126">
        <f t="shared" si="44"/>
        <v>0</v>
      </c>
      <c r="O282" s="126">
        <f t="shared" si="45"/>
        <v>0</v>
      </c>
      <c r="P282" s="126">
        <f t="shared" si="46"/>
        <v>0</v>
      </c>
      <c r="Q282" s="126">
        <f t="shared" si="47"/>
        <v>0</v>
      </c>
      <c r="R282" s="126">
        <f t="shared" si="48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41"/>
        <v>0</v>
      </c>
      <c r="I283" s="125"/>
      <c r="J283" s="62">
        <f t="shared" si="42"/>
        <v>0</v>
      </c>
      <c r="K283" s="125"/>
      <c r="L283" s="125" t="str">
        <f t="shared" si="43"/>
        <v/>
      </c>
      <c r="M283" s="37"/>
      <c r="N283" s="126">
        <f t="shared" si="44"/>
        <v>0</v>
      </c>
      <c r="O283" s="126">
        <f t="shared" si="45"/>
        <v>0</v>
      </c>
      <c r="P283" s="126">
        <f t="shared" si="46"/>
        <v>0</v>
      </c>
      <c r="Q283" s="126">
        <f t="shared" si="47"/>
        <v>0</v>
      </c>
      <c r="R283" s="126">
        <f t="shared" si="48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41"/>
        <v>0</v>
      </c>
      <c r="I284" s="125"/>
      <c r="J284" s="62">
        <f t="shared" si="42"/>
        <v>0</v>
      </c>
      <c r="K284" s="125"/>
      <c r="L284" s="125" t="str">
        <f t="shared" si="43"/>
        <v/>
      </c>
      <c r="M284" s="37"/>
      <c r="N284" s="126">
        <f t="shared" si="44"/>
        <v>0</v>
      </c>
      <c r="O284" s="126">
        <f t="shared" si="45"/>
        <v>0</v>
      </c>
      <c r="P284" s="126">
        <f t="shared" si="46"/>
        <v>0</v>
      </c>
      <c r="Q284" s="126">
        <f t="shared" si="47"/>
        <v>0</v>
      </c>
      <c r="R284" s="126">
        <f t="shared" si="48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41"/>
        <v>0</v>
      </c>
      <c r="I285" s="125"/>
      <c r="J285" s="62">
        <f t="shared" si="42"/>
        <v>0</v>
      </c>
      <c r="K285" s="125"/>
      <c r="L285" s="125" t="str">
        <f t="shared" si="43"/>
        <v/>
      </c>
      <c r="M285" s="37"/>
      <c r="N285" s="126">
        <f t="shared" si="44"/>
        <v>0</v>
      </c>
      <c r="O285" s="126">
        <f t="shared" si="45"/>
        <v>0</v>
      </c>
      <c r="P285" s="126">
        <f t="shared" si="46"/>
        <v>0</v>
      </c>
      <c r="Q285" s="126">
        <f t="shared" si="47"/>
        <v>0</v>
      </c>
      <c r="R285" s="126">
        <f t="shared" si="48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41"/>
        <v>0</v>
      </c>
      <c r="I286" s="125"/>
      <c r="J286" s="62">
        <f t="shared" si="42"/>
        <v>0</v>
      </c>
      <c r="K286" s="125"/>
      <c r="L286" s="125" t="str">
        <f t="shared" si="43"/>
        <v/>
      </c>
      <c r="M286" s="37"/>
      <c r="N286" s="126">
        <f t="shared" si="44"/>
        <v>0</v>
      </c>
      <c r="O286" s="126">
        <f t="shared" si="45"/>
        <v>0</v>
      </c>
      <c r="P286" s="126">
        <f t="shared" si="46"/>
        <v>0</v>
      </c>
      <c r="Q286" s="126">
        <f t="shared" si="47"/>
        <v>0</v>
      </c>
      <c r="R286" s="126">
        <f t="shared" si="48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41"/>
        <v>0</v>
      </c>
      <c r="I287" s="125"/>
      <c r="J287" s="62">
        <f t="shared" si="42"/>
        <v>0</v>
      </c>
      <c r="K287" s="125"/>
      <c r="L287" s="125" t="str">
        <f t="shared" si="43"/>
        <v/>
      </c>
      <c r="M287" s="37"/>
      <c r="N287" s="126">
        <f t="shared" si="44"/>
        <v>0</v>
      </c>
      <c r="O287" s="126">
        <f t="shared" si="45"/>
        <v>0</v>
      </c>
      <c r="P287" s="126">
        <f t="shared" si="46"/>
        <v>0</v>
      </c>
      <c r="Q287" s="126">
        <f t="shared" si="47"/>
        <v>0</v>
      </c>
      <c r="R287" s="126">
        <f t="shared" si="48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41"/>
        <v>0</v>
      </c>
      <c r="I288" s="125"/>
      <c r="J288" s="62">
        <f t="shared" si="42"/>
        <v>0</v>
      </c>
      <c r="K288" s="125"/>
      <c r="L288" s="125" t="str">
        <f t="shared" si="43"/>
        <v/>
      </c>
      <c r="M288" s="37"/>
      <c r="N288" s="126">
        <f t="shared" si="44"/>
        <v>0</v>
      </c>
      <c r="O288" s="126">
        <f t="shared" si="45"/>
        <v>0</v>
      </c>
      <c r="P288" s="126">
        <f t="shared" si="46"/>
        <v>0</v>
      </c>
      <c r="Q288" s="126">
        <f t="shared" si="47"/>
        <v>0</v>
      </c>
      <c r="R288" s="126">
        <f t="shared" si="48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41"/>
        <v>0</v>
      </c>
      <c r="I289" s="125"/>
      <c r="J289" s="62">
        <f t="shared" si="42"/>
        <v>0</v>
      </c>
      <c r="K289" s="125"/>
      <c r="L289" s="125" t="str">
        <f t="shared" si="43"/>
        <v/>
      </c>
      <c r="M289" s="37"/>
      <c r="N289" s="126">
        <f t="shared" si="44"/>
        <v>0</v>
      </c>
      <c r="O289" s="126">
        <f t="shared" si="45"/>
        <v>0</v>
      </c>
      <c r="P289" s="126">
        <f t="shared" si="46"/>
        <v>0</v>
      </c>
      <c r="Q289" s="126">
        <f t="shared" si="47"/>
        <v>0</v>
      </c>
      <c r="R289" s="126">
        <f t="shared" si="48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41"/>
        <v>0</v>
      </c>
      <c r="I290" s="125"/>
      <c r="J290" s="62">
        <f t="shared" si="42"/>
        <v>0</v>
      </c>
      <c r="K290" s="125"/>
      <c r="L290" s="125" t="str">
        <f t="shared" si="43"/>
        <v/>
      </c>
      <c r="M290" s="37"/>
      <c r="N290" s="126">
        <f t="shared" si="44"/>
        <v>0</v>
      </c>
      <c r="O290" s="126">
        <f t="shared" si="45"/>
        <v>0</v>
      </c>
      <c r="P290" s="126">
        <f t="shared" si="46"/>
        <v>0</v>
      </c>
      <c r="Q290" s="126">
        <f t="shared" si="47"/>
        <v>0</v>
      </c>
      <c r="R290" s="126">
        <f t="shared" si="48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41"/>
        <v>0</v>
      </c>
      <c r="I291" s="125"/>
      <c r="J291" s="62">
        <f t="shared" si="42"/>
        <v>0</v>
      </c>
      <c r="K291" s="125"/>
      <c r="L291" s="125" t="str">
        <f t="shared" si="43"/>
        <v/>
      </c>
      <c r="M291" s="37"/>
      <c r="N291" s="126">
        <f t="shared" si="44"/>
        <v>0</v>
      </c>
      <c r="O291" s="126">
        <f t="shared" si="45"/>
        <v>0</v>
      </c>
      <c r="P291" s="126">
        <f t="shared" si="46"/>
        <v>0</v>
      </c>
      <c r="Q291" s="126">
        <f t="shared" si="47"/>
        <v>0</v>
      </c>
      <c r="R291" s="126">
        <f t="shared" si="48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41"/>
        <v>0</v>
      </c>
      <c r="I292" s="125"/>
      <c r="J292" s="62">
        <f t="shared" si="42"/>
        <v>0</v>
      </c>
      <c r="K292" s="125"/>
      <c r="L292" s="125" t="str">
        <f t="shared" si="43"/>
        <v/>
      </c>
      <c r="M292" s="37"/>
      <c r="N292" s="126">
        <f t="shared" si="44"/>
        <v>0</v>
      </c>
      <c r="O292" s="126">
        <f t="shared" si="45"/>
        <v>0</v>
      </c>
      <c r="P292" s="126">
        <f t="shared" si="46"/>
        <v>0</v>
      </c>
      <c r="Q292" s="126">
        <f t="shared" si="47"/>
        <v>0</v>
      </c>
      <c r="R292" s="126">
        <f t="shared" si="48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41"/>
        <v>0</v>
      </c>
      <c r="I293" s="125"/>
      <c r="J293" s="62">
        <f t="shared" si="42"/>
        <v>0</v>
      </c>
      <c r="K293" s="125"/>
      <c r="L293" s="125" t="str">
        <f t="shared" si="43"/>
        <v/>
      </c>
      <c r="M293" s="37"/>
      <c r="N293" s="126">
        <f t="shared" si="44"/>
        <v>0</v>
      </c>
      <c r="O293" s="126">
        <f t="shared" si="45"/>
        <v>0</v>
      </c>
      <c r="P293" s="126">
        <f t="shared" si="46"/>
        <v>0</v>
      </c>
      <c r="Q293" s="126">
        <f t="shared" si="47"/>
        <v>0</v>
      </c>
      <c r="R293" s="126">
        <f t="shared" si="48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41"/>
        <v>0</v>
      </c>
      <c r="I294" s="125"/>
      <c r="J294" s="62">
        <f t="shared" si="42"/>
        <v>0</v>
      </c>
      <c r="K294" s="125"/>
      <c r="L294" s="125" t="str">
        <f t="shared" si="43"/>
        <v/>
      </c>
      <c r="M294" s="37"/>
      <c r="N294" s="126">
        <f t="shared" si="44"/>
        <v>0</v>
      </c>
      <c r="O294" s="126">
        <f t="shared" si="45"/>
        <v>0</v>
      </c>
      <c r="P294" s="126">
        <f t="shared" si="46"/>
        <v>0</v>
      </c>
      <c r="Q294" s="126">
        <f t="shared" si="47"/>
        <v>0</v>
      </c>
      <c r="R294" s="126">
        <f t="shared" si="48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41"/>
        <v>0</v>
      </c>
      <c r="I295" s="125"/>
      <c r="J295" s="62">
        <f t="shared" si="42"/>
        <v>0</v>
      </c>
      <c r="K295" s="125"/>
      <c r="L295" s="125" t="str">
        <f t="shared" si="43"/>
        <v/>
      </c>
      <c r="M295" s="37"/>
      <c r="N295" s="126">
        <f t="shared" si="44"/>
        <v>0</v>
      </c>
      <c r="O295" s="126">
        <f t="shared" si="45"/>
        <v>0</v>
      </c>
      <c r="P295" s="126">
        <f t="shared" si="46"/>
        <v>0</v>
      </c>
      <c r="Q295" s="126">
        <f t="shared" si="47"/>
        <v>0</v>
      </c>
      <c r="R295" s="126">
        <f t="shared" si="48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41"/>
        <v>0</v>
      </c>
      <c r="I296" s="125"/>
      <c r="J296" s="62">
        <f t="shared" si="42"/>
        <v>0</v>
      </c>
      <c r="K296" s="125"/>
      <c r="L296" s="125" t="str">
        <f t="shared" si="43"/>
        <v/>
      </c>
      <c r="M296" s="37"/>
      <c r="N296" s="126">
        <f t="shared" si="44"/>
        <v>0</v>
      </c>
      <c r="O296" s="126">
        <f t="shared" si="45"/>
        <v>0</v>
      </c>
      <c r="P296" s="126">
        <f t="shared" si="46"/>
        <v>0</v>
      </c>
      <c r="Q296" s="126">
        <f t="shared" si="47"/>
        <v>0</v>
      </c>
      <c r="R296" s="126">
        <f t="shared" si="48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41"/>
        <v>0</v>
      </c>
      <c r="I297" s="125"/>
      <c r="J297" s="62">
        <f t="shared" si="42"/>
        <v>0</v>
      </c>
      <c r="K297" s="125"/>
      <c r="L297" s="125" t="str">
        <f t="shared" si="43"/>
        <v/>
      </c>
      <c r="M297" s="37"/>
      <c r="N297" s="126">
        <f t="shared" si="44"/>
        <v>0</v>
      </c>
      <c r="O297" s="126">
        <f t="shared" si="45"/>
        <v>0</v>
      </c>
      <c r="P297" s="126">
        <f t="shared" si="46"/>
        <v>0</v>
      </c>
      <c r="Q297" s="126">
        <f t="shared" si="47"/>
        <v>0</v>
      </c>
      <c r="R297" s="126">
        <f t="shared" si="48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41"/>
        <v>0</v>
      </c>
      <c r="I298" s="125"/>
      <c r="J298" s="62">
        <f t="shared" si="42"/>
        <v>0</v>
      </c>
      <c r="K298" s="125"/>
      <c r="L298" s="125" t="str">
        <f t="shared" si="43"/>
        <v/>
      </c>
      <c r="M298" s="37"/>
      <c r="N298" s="126">
        <f t="shared" si="44"/>
        <v>0</v>
      </c>
      <c r="O298" s="126">
        <f t="shared" si="45"/>
        <v>0</v>
      </c>
      <c r="P298" s="126">
        <f t="shared" si="46"/>
        <v>0</v>
      </c>
      <c r="Q298" s="126">
        <f t="shared" si="47"/>
        <v>0</v>
      </c>
      <c r="R298" s="126">
        <f t="shared" si="48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41"/>
        <v>0</v>
      </c>
      <c r="I299" s="125"/>
      <c r="J299" s="62">
        <f t="shared" si="42"/>
        <v>0</v>
      </c>
      <c r="K299" s="125"/>
      <c r="L299" s="125" t="str">
        <f t="shared" si="43"/>
        <v/>
      </c>
      <c r="M299" s="37"/>
      <c r="N299" s="126">
        <f t="shared" si="44"/>
        <v>0</v>
      </c>
      <c r="O299" s="126">
        <f t="shared" si="45"/>
        <v>0</v>
      </c>
      <c r="P299" s="126">
        <f t="shared" si="46"/>
        <v>0</v>
      </c>
      <c r="Q299" s="126">
        <f t="shared" si="47"/>
        <v>0</v>
      </c>
      <c r="R299" s="126">
        <f t="shared" si="48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41"/>
        <v>0</v>
      </c>
      <c r="I300" s="125"/>
      <c r="J300" s="62">
        <f t="shared" si="42"/>
        <v>0</v>
      </c>
      <c r="K300" s="125"/>
      <c r="L300" s="125" t="str">
        <f t="shared" si="43"/>
        <v/>
      </c>
      <c r="M300" s="37"/>
      <c r="N300" s="126">
        <f t="shared" si="44"/>
        <v>0</v>
      </c>
      <c r="O300" s="126">
        <f t="shared" si="45"/>
        <v>0</v>
      </c>
      <c r="P300" s="126">
        <f t="shared" si="46"/>
        <v>0</v>
      </c>
      <c r="Q300" s="126">
        <f t="shared" si="47"/>
        <v>0</v>
      </c>
      <c r="R300" s="126">
        <f t="shared" si="48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41"/>
        <v>0</v>
      </c>
      <c r="I301" s="125"/>
      <c r="J301" s="62">
        <f t="shared" si="42"/>
        <v>0</v>
      </c>
      <c r="K301" s="125"/>
      <c r="L301" s="125" t="str">
        <f t="shared" si="43"/>
        <v/>
      </c>
      <c r="M301" s="37"/>
      <c r="N301" s="126">
        <f t="shared" si="44"/>
        <v>0</v>
      </c>
      <c r="O301" s="126">
        <f t="shared" si="45"/>
        <v>0</v>
      </c>
      <c r="P301" s="126">
        <f t="shared" si="46"/>
        <v>0</v>
      </c>
      <c r="Q301" s="126">
        <f t="shared" si="47"/>
        <v>0</v>
      </c>
      <c r="R301" s="126">
        <f t="shared" si="48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41"/>
        <v>0</v>
      </c>
      <c r="I302" s="125"/>
      <c r="J302" s="62">
        <f t="shared" si="42"/>
        <v>0</v>
      </c>
      <c r="K302" s="125"/>
      <c r="L302" s="125" t="str">
        <f t="shared" si="43"/>
        <v/>
      </c>
      <c r="M302" s="37"/>
      <c r="N302" s="126">
        <f t="shared" si="44"/>
        <v>0</v>
      </c>
      <c r="O302" s="126">
        <f t="shared" si="45"/>
        <v>0</v>
      </c>
      <c r="P302" s="126">
        <f t="shared" si="46"/>
        <v>0</v>
      </c>
      <c r="Q302" s="126">
        <f t="shared" si="47"/>
        <v>0</v>
      </c>
      <c r="R302" s="126">
        <f t="shared" si="48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41"/>
        <v>0</v>
      </c>
      <c r="I303" s="125"/>
      <c r="J303" s="62">
        <f t="shared" si="42"/>
        <v>0</v>
      </c>
      <c r="K303" s="125"/>
      <c r="L303" s="125" t="str">
        <f t="shared" si="43"/>
        <v/>
      </c>
      <c r="M303" s="37"/>
      <c r="N303" s="126">
        <f t="shared" si="44"/>
        <v>0</v>
      </c>
      <c r="O303" s="126">
        <f t="shared" si="45"/>
        <v>0</v>
      </c>
      <c r="P303" s="126">
        <f t="shared" si="46"/>
        <v>0</v>
      </c>
      <c r="Q303" s="126">
        <f t="shared" si="47"/>
        <v>0</v>
      </c>
      <c r="R303" s="126">
        <f t="shared" si="48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41"/>
        <v>0</v>
      </c>
      <c r="I304" s="125"/>
      <c r="J304" s="62">
        <f t="shared" si="42"/>
        <v>0</v>
      </c>
      <c r="K304" s="125"/>
      <c r="L304" s="125" t="str">
        <f t="shared" si="43"/>
        <v/>
      </c>
      <c r="M304" s="37"/>
      <c r="N304" s="126">
        <f t="shared" si="44"/>
        <v>0</v>
      </c>
      <c r="O304" s="126">
        <f t="shared" si="45"/>
        <v>0</v>
      </c>
      <c r="P304" s="126">
        <f t="shared" si="46"/>
        <v>0</v>
      </c>
      <c r="Q304" s="126">
        <f t="shared" si="47"/>
        <v>0</v>
      </c>
      <c r="R304" s="126">
        <f t="shared" si="48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41"/>
        <v>0</v>
      </c>
      <c r="I305" s="125"/>
      <c r="J305" s="62">
        <f t="shared" si="42"/>
        <v>0</v>
      </c>
      <c r="K305" s="125"/>
      <c r="L305" s="125" t="str">
        <f t="shared" si="43"/>
        <v/>
      </c>
      <c r="M305" s="37"/>
      <c r="N305" s="126">
        <f t="shared" si="44"/>
        <v>0</v>
      </c>
      <c r="O305" s="126">
        <f t="shared" si="45"/>
        <v>0</v>
      </c>
      <c r="P305" s="126">
        <f t="shared" si="46"/>
        <v>0</v>
      </c>
      <c r="Q305" s="126">
        <f t="shared" si="47"/>
        <v>0</v>
      </c>
      <c r="R305" s="126">
        <f t="shared" si="48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autoFilter ref="B7:C48" xr:uid="{00000000-0001-0000-0500-000000000000}"/>
  <sortState xmlns:xlrd2="http://schemas.microsoft.com/office/spreadsheetml/2017/richdata2" ref="C51:X91">
    <sortCondition ref="F51:F91"/>
    <sortCondition ref="C51:C91"/>
  </sortState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disablePrompts="1"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E109:E305</xm:sqref>
        </x14:dataValidation>
        <x14:dataValidation type="list" allowBlank="1" showInputMessage="1" showErrorMessage="1" xr:uid="{00000000-0002-0000-0500-000003000000}">
          <x14:formula1>
            <xm:f>'Lookup Tables'!$G$29:$G$37</xm:f>
          </x14:formula1>
          <xm:sqref>F109:F305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tabSelected="1" workbookViewId="0">
      <selection activeCell="U14" sqref="U14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184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256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82" t="s">
        <v>202</v>
      </c>
      <c r="P4" s="182"/>
      <c r="Q4" s="182"/>
      <c r="R4" s="182"/>
      <c r="S4" s="182"/>
      <c r="T4" s="22"/>
      <c r="U4" s="182" t="s">
        <v>203</v>
      </c>
      <c r="V4" s="182"/>
      <c r="W4" s="182"/>
      <c r="X4" s="182"/>
      <c r="Y4" s="182"/>
      <c r="Z4" s="23"/>
      <c r="AA4" s="182" t="s">
        <v>204</v>
      </c>
      <c r="AB4" s="182"/>
      <c r="AC4" s="182"/>
      <c r="AD4" s="182"/>
      <c r="AE4" s="21"/>
      <c r="AF4" s="21"/>
      <c r="AH4" s="21"/>
      <c r="AI4" s="21"/>
      <c r="AJ4" s="21"/>
    </row>
    <row r="5" spans="1:36" ht="12.75" x14ac:dyDescent="0.2">
      <c r="A5" s="24"/>
      <c r="B5" s="25" t="s">
        <v>127</v>
      </c>
      <c r="C5" s="24"/>
      <c r="D5" s="26" t="s">
        <v>201</v>
      </c>
      <c r="E5" s="26" t="s">
        <v>183</v>
      </c>
      <c r="F5" s="26" t="str">
        <f>'Ancillary Network Services'!E5</f>
        <v>Unit</v>
      </c>
      <c r="G5" s="26" t="s">
        <v>185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2024–25</v>
      </c>
      <c r="P5" s="26" t="str">
        <f>'Ancillary Network Services'!O5</f>
        <v>2025–26</v>
      </c>
      <c r="Q5" s="26" t="str">
        <f>'Ancillary Network Services'!P5</f>
        <v>2026–27</v>
      </c>
      <c r="R5" s="26" t="str">
        <f>'Ancillary Network Services'!Q5</f>
        <v>2027–28</v>
      </c>
      <c r="S5" s="26" t="str">
        <f>'Ancillary Network Services'!R5</f>
        <v>2028–29</v>
      </c>
      <c r="T5" s="26"/>
      <c r="U5" s="26" t="str">
        <f>'Ancillary Network Services'!T5</f>
        <v>2024–25</v>
      </c>
      <c r="V5" s="26" t="str">
        <f>'Ancillary Network Services'!U5</f>
        <v>2025–26</v>
      </c>
      <c r="W5" s="26" t="str">
        <f>'Ancillary Network Services'!V5</f>
        <v>2026–27</v>
      </c>
      <c r="X5" s="26" t="str">
        <f>'Ancillary Network Services'!W5</f>
        <v>2027–28</v>
      </c>
      <c r="Y5" s="26" t="str">
        <f>'Ancillary Network Services'!X5</f>
        <v>2028–29</v>
      </c>
      <c r="Z5" s="26"/>
      <c r="AA5" s="26" t="str">
        <f>P5</f>
        <v>2025–26</v>
      </c>
      <c r="AB5" s="26" t="str">
        <f>Q5</f>
        <v>2026–27</v>
      </c>
      <c r="AC5" s="26" t="str">
        <f>R5</f>
        <v>2027–28</v>
      </c>
      <c r="AD5" s="26" t="str">
        <f>S5</f>
        <v>2028–29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308</v>
      </c>
      <c r="D7" s="124" t="s">
        <v>385</v>
      </c>
      <c r="E7" s="124"/>
      <c r="F7" s="54" t="s">
        <v>33</v>
      </c>
      <c r="G7" s="54"/>
      <c r="H7" s="61"/>
      <c r="I7" s="62">
        <f t="shared" ref="I7:I36" si="0">_xlfn.IFNA(INDEX($O7:$S7,1,MATCH(forecastyear,$O$5:$S$5,0)),0)</f>
        <v>16.89</v>
      </c>
      <c r="J7" s="125"/>
      <c r="K7" s="62">
        <f t="shared" ref="K7:K36" si="1">_xlfn.IFNA(INDEX($U7:$Y7,1,MATCH(forecastyear,$U$5:$Y$5,0)),0)</f>
        <v>16.89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16.89</v>
      </c>
      <c r="P7" s="126">
        <f>V7</f>
        <v>17.34</v>
      </c>
      <c r="Q7" s="126">
        <f>W7</f>
        <v>17.8</v>
      </c>
      <c r="R7" s="126">
        <f>X7</f>
        <v>18.27</v>
      </c>
      <c r="S7" s="126">
        <f>Y7</f>
        <v>18.760000000000002</v>
      </c>
      <c r="T7" s="177"/>
      <c r="U7" s="127">
        <v>16.89</v>
      </c>
      <c r="V7" s="128">
        <f>ROUND(ROUND(U7,2)*(1+'General Inputs'!K$20)*(1-AA7)+IF(D7="Capital",'General Inputs'!K$30,'General Inputs'!K$29),2)</f>
        <v>17.34</v>
      </c>
      <c r="W7" s="128">
        <f>ROUND(ROUND(V7,2)*(1+'General Inputs'!L$20)*(1-AB7)+IF(E7="Capital",'General Inputs'!L$30,'General Inputs'!L$29),2)</f>
        <v>17.8</v>
      </c>
      <c r="X7" s="128">
        <f>ROUND(ROUND(W7,2)*(1+'General Inputs'!M$20)*(1-AC7)+IF(F7="Capital",'General Inputs'!M$30,'General Inputs'!M$29),2)</f>
        <v>18.27</v>
      </c>
      <c r="Y7" s="128">
        <f>ROUND(ROUND(X7,2)*(1+'General Inputs'!N$20)*(1-AD7)+IF(H7="Capital",'General Inputs'!N$30,'General Inputs'!N$29),2)</f>
        <v>18.760000000000002</v>
      </c>
      <c r="Z7" s="129"/>
      <c r="AA7" s="149">
        <f>IF($U7="",0,IF($D7="Capital",'General Inputs'!K$25,'General Inputs'!K$24))</f>
        <v>0</v>
      </c>
      <c r="AB7" s="149">
        <f>IF($U7="",0,IF($D7="Capital",'General Inputs'!L$25,'General Inputs'!L$24))</f>
        <v>0</v>
      </c>
      <c r="AC7" s="149">
        <f>IF($U7="",0,IF($D7="Capital",'General Inputs'!M$25,'General Inputs'!M$24))</f>
        <v>0</v>
      </c>
      <c r="AD7" s="149">
        <f>IF($U7="",0,IF($D7="Capital",'General Inputs'!N$25,'General Inputs'!N$24))</f>
        <v>0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309</v>
      </c>
      <c r="D8" s="124" t="s">
        <v>385</v>
      </c>
      <c r="E8" s="124"/>
      <c r="F8" s="54" t="s">
        <v>33</v>
      </c>
      <c r="G8" s="54"/>
      <c r="H8" s="61"/>
      <c r="I8" s="62">
        <f t="shared" si="0"/>
        <v>33.78</v>
      </c>
      <c r="J8" s="125"/>
      <c r="K8" s="62">
        <f t="shared" si="1"/>
        <v>33.78</v>
      </c>
      <c r="L8" s="125"/>
      <c r="M8" s="125" t="str">
        <f t="shared" si="2"/>
        <v>COMPLIANT</v>
      </c>
      <c r="N8" s="37"/>
      <c r="O8" s="126">
        <f t="shared" ref="O8:O36" si="3">U8</f>
        <v>33.78</v>
      </c>
      <c r="P8" s="126">
        <f t="shared" ref="P8:P36" si="4">V8</f>
        <v>34.68</v>
      </c>
      <c r="Q8" s="126">
        <f t="shared" ref="Q8:Q36" si="5">W8</f>
        <v>35.6</v>
      </c>
      <c r="R8" s="126">
        <f t="shared" ref="R8:R36" si="6">X8</f>
        <v>36.549999999999997</v>
      </c>
      <c r="S8" s="126">
        <f t="shared" ref="S8:S36" si="7">Y8</f>
        <v>37.520000000000003</v>
      </c>
      <c r="T8" s="177"/>
      <c r="U8" s="127">
        <v>33.78</v>
      </c>
      <c r="V8" s="128">
        <f>ROUND(ROUND(U8,2)*(1+'General Inputs'!K$20)*(1-AA8)+IF(D8="Capital",'General Inputs'!K$30,'General Inputs'!K$29),2)</f>
        <v>34.68</v>
      </c>
      <c r="W8" s="128">
        <f>ROUND(ROUND(V8,2)*(1+'General Inputs'!L$20)*(1-AB8)+IF(E8="Capital",'General Inputs'!L$30,'General Inputs'!L$29),2)</f>
        <v>35.6</v>
      </c>
      <c r="X8" s="128">
        <f>ROUND(ROUND(W8,2)*(1+'General Inputs'!M$20)*(1-AC8)+IF(F8="Capital",'General Inputs'!M$30,'General Inputs'!M$29),2)</f>
        <v>36.549999999999997</v>
      </c>
      <c r="Y8" s="128">
        <f>ROUND(ROUND(X8,2)*(1+'General Inputs'!N$20)*(1-AD8)+IF(H8="Capital",'General Inputs'!N$30,'General Inputs'!N$29),2)</f>
        <v>37.520000000000003</v>
      </c>
      <c r="Z8" s="129"/>
      <c r="AA8" s="149">
        <f>IF($U8="",0,IF($D8="Capital",'General Inputs'!K$25,'General Inputs'!K$24))</f>
        <v>0</v>
      </c>
      <c r="AB8" s="149">
        <f>IF($U8="",0,IF($D8="Capital",'General Inputs'!L$25,'General Inputs'!L$24))</f>
        <v>0</v>
      </c>
      <c r="AC8" s="149">
        <f>IF($U8="",0,IF($D8="Capital",'General Inputs'!M$25,'General Inputs'!M$24))</f>
        <v>0</v>
      </c>
      <c r="AD8" s="149">
        <f>IF($U8="",0,IF($D8="Capital",'General Inputs'!N$25,'General Inputs'!N$24))</f>
        <v>0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310</v>
      </c>
      <c r="D9" s="124" t="s">
        <v>385</v>
      </c>
      <c r="E9" s="124"/>
      <c r="F9" s="54" t="s">
        <v>33</v>
      </c>
      <c r="G9" s="54"/>
      <c r="H9" s="61"/>
      <c r="I9" s="62">
        <f t="shared" si="0"/>
        <v>43.69</v>
      </c>
      <c r="J9" s="125"/>
      <c r="K9" s="62">
        <f t="shared" si="1"/>
        <v>43.69</v>
      </c>
      <c r="L9" s="125"/>
      <c r="M9" s="125" t="str">
        <f t="shared" si="2"/>
        <v>COMPLIANT</v>
      </c>
      <c r="N9" s="37"/>
      <c r="O9" s="126">
        <f t="shared" si="3"/>
        <v>43.69</v>
      </c>
      <c r="P9" s="126">
        <f t="shared" si="4"/>
        <v>44.85</v>
      </c>
      <c r="Q9" s="126">
        <f t="shared" si="5"/>
        <v>46.04</v>
      </c>
      <c r="R9" s="126">
        <f t="shared" si="6"/>
        <v>47.26</v>
      </c>
      <c r="S9" s="126">
        <f t="shared" si="7"/>
        <v>48.52</v>
      </c>
      <c r="T9" s="177"/>
      <c r="U9" s="127">
        <v>43.69</v>
      </c>
      <c r="V9" s="128">
        <f>ROUND(ROUND(U9,2)*(1+'General Inputs'!K$20)*(1-AA9)+IF(D9="Capital",'General Inputs'!K$30,'General Inputs'!K$29),2)</f>
        <v>44.85</v>
      </c>
      <c r="W9" s="128">
        <f>ROUND(ROUND(V9,2)*(1+'General Inputs'!L$20)*(1-AB9)+IF(E9="Capital",'General Inputs'!L$30,'General Inputs'!L$29),2)</f>
        <v>46.04</v>
      </c>
      <c r="X9" s="128">
        <f>ROUND(ROUND(W9,2)*(1+'General Inputs'!M$20)*(1-AC9)+IF(F9="Capital",'General Inputs'!M$30,'General Inputs'!M$29),2)</f>
        <v>47.26</v>
      </c>
      <c r="Y9" s="128">
        <f>ROUND(ROUND(X9,2)*(1+'General Inputs'!N$20)*(1-AD9)+IF(H9="Capital",'General Inputs'!N$30,'General Inputs'!N$29),2)</f>
        <v>48.52</v>
      </c>
      <c r="Z9" s="129"/>
      <c r="AA9" s="149">
        <f>IF($U9="",0,IF($D9="Capital",'General Inputs'!K$25,'General Inputs'!K$24))</f>
        <v>0</v>
      </c>
      <c r="AB9" s="149">
        <f>IF($U9="",0,IF($D9="Capital",'General Inputs'!L$25,'General Inputs'!L$24))</f>
        <v>0</v>
      </c>
      <c r="AC9" s="149">
        <f>IF($U9="",0,IF($D9="Capital",'General Inputs'!M$25,'General Inputs'!M$24))</f>
        <v>0</v>
      </c>
      <c r="AD9" s="149">
        <f>IF($U9="",0,IF($D9="Capital",'General Inputs'!N$25,'General Inputs'!N$24))</f>
        <v>0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311</v>
      </c>
      <c r="D10" s="124" t="s">
        <v>385</v>
      </c>
      <c r="E10" s="124"/>
      <c r="F10" s="54" t="s">
        <v>33</v>
      </c>
      <c r="G10" s="54"/>
      <c r="H10" s="61"/>
      <c r="I10" s="62">
        <f t="shared" si="0"/>
        <v>16.329999999999998</v>
      </c>
      <c r="J10" s="125"/>
      <c r="K10" s="62">
        <f t="shared" si="1"/>
        <v>16.329999999999998</v>
      </c>
      <c r="L10" s="125"/>
      <c r="M10" s="125" t="str">
        <f t="shared" si="2"/>
        <v>COMPLIANT</v>
      </c>
      <c r="N10" s="37"/>
      <c r="O10" s="126">
        <f t="shared" si="3"/>
        <v>16.329999999999998</v>
      </c>
      <c r="P10" s="126">
        <f t="shared" si="4"/>
        <v>16.760000000000002</v>
      </c>
      <c r="Q10" s="126">
        <f t="shared" si="5"/>
        <v>17.21</v>
      </c>
      <c r="R10" s="126">
        <f t="shared" si="6"/>
        <v>17.670000000000002</v>
      </c>
      <c r="S10" s="126">
        <f t="shared" si="7"/>
        <v>18.14</v>
      </c>
      <c r="T10" s="177"/>
      <c r="U10" s="127">
        <v>16.329999999999998</v>
      </c>
      <c r="V10" s="128">
        <f>ROUND(ROUND(U10,2)*(1+'General Inputs'!K$20)*(1-AA10)+IF(D10="Capital",'General Inputs'!K$30,'General Inputs'!K$29),2)</f>
        <v>16.760000000000002</v>
      </c>
      <c r="W10" s="128">
        <f>ROUND(ROUND(V10,2)*(1+'General Inputs'!L$20)*(1-AB10)+IF(E10="Capital",'General Inputs'!L$30,'General Inputs'!L$29),2)</f>
        <v>17.21</v>
      </c>
      <c r="X10" s="128">
        <f>ROUND(ROUND(W10,2)*(1+'General Inputs'!M$20)*(1-AC10)+IF(F10="Capital",'General Inputs'!M$30,'General Inputs'!M$29),2)</f>
        <v>17.670000000000002</v>
      </c>
      <c r="Y10" s="128">
        <f>ROUND(ROUND(X10,2)*(1+'General Inputs'!N$20)*(1-AD10)+IF(H10="Capital",'General Inputs'!N$30,'General Inputs'!N$29),2)</f>
        <v>18.14</v>
      </c>
      <c r="Z10" s="129"/>
      <c r="AA10" s="149">
        <f>IF($U10="",0,IF($D10="Capital",'General Inputs'!K$25,'General Inputs'!K$24))</f>
        <v>0</v>
      </c>
      <c r="AB10" s="149">
        <f>IF($U10="",0,IF($D10="Capital",'General Inputs'!L$25,'General Inputs'!L$24))</f>
        <v>0</v>
      </c>
      <c r="AC10" s="149">
        <f>IF($U10="",0,IF($D10="Capital",'General Inputs'!M$25,'General Inputs'!M$24))</f>
        <v>0</v>
      </c>
      <c r="AD10" s="149">
        <f>IF($U10="",0,IF($D10="Capital",'General Inputs'!N$25,'General Inputs'!N$24))</f>
        <v>0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 t="s">
        <v>312</v>
      </c>
      <c r="D11" s="124" t="s">
        <v>385</v>
      </c>
      <c r="E11" s="124"/>
      <c r="F11" s="54" t="s">
        <v>33</v>
      </c>
      <c r="G11" s="54"/>
      <c r="H11" s="61"/>
      <c r="I11" s="62">
        <f t="shared" si="0"/>
        <v>33.880000000000003</v>
      </c>
      <c r="J11" s="125"/>
      <c r="K11" s="62">
        <f t="shared" si="1"/>
        <v>33.880000000000003</v>
      </c>
      <c r="L11" s="125"/>
      <c r="M11" s="125" t="str">
        <f t="shared" si="2"/>
        <v>COMPLIANT</v>
      </c>
      <c r="N11" s="37"/>
      <c r="O11" s="126">
        <f t="shared" si="3"/>
        <v>33.880000000000003</v>
      </c>
      <c r="P11" s="126">
        <f t="shared" si="4"/>
        <v>34.78</v>
      </c>
      <c r="Q11" s="126">
        <f t="shared" si="5"/>
        <v>35.71</v>
      </c>
      <c r="R11" s="126">
        <f t="shared" si="6"/>
        <v>36.659999999999997</v>
      </c>
      <c r="S11" s="126">
        <f t="shared" si="7"/>
        <v>37.64</v>
      </c>
      <c r="T11" s="177"/>
      <c r="U11" s="127">
        <v>33.880000000000003</v>
      </c>
      <c r="V11" s="128">
        <f>ROUND(ROUND(U11,2)*(1+'General Inputs'!K$20)*(1-AA11)+IF(D11="Capital",'General Inputs'!K$30,'General Inputs'!K$29),2)</f>
        <v>34.78</v>
      </c>
      <c r="W11" s="128">
        <f>ROUND(ROUND(V11,2)*(1+'General Inputs'!L$20)*(1-AB11)+IF(E11="Capital",'General Inputs'!L$30,'General Inputs'!L$29),2)</f>
        <v>35.71</v>
      </c>
      <c r="X11" s="128">
        <f>ROUND(ROUND(W11,2)*(1+'General Inputs'!M$20)*(1-AC11)+IF(F11="Capital",'General Inputs'!M$30,'General Inputs'!M$29),2)</f>
        <v>36.659999999999997</v>
      </c>
      <c r="Y11" s="128">
        <f>ROUND(ROUND(X11,2)*(1+'General Inputs'!N$20)*(1-AD11)+IF(H11="Capital",'General Inputs'!N$30,'General Inputs'!N$29),2)</f>
        <v>37.64</v>
      </c>
      <c r="Z11" s="129"/>
      <c r="AA11" s="149">
        <f>IF($U11="",0,IF($D11="Capital",'General Inputs'!K$25,'General Inputs'!K$24))</f>
        <v>0</v>
      </c>
      <c r="AB11" s="149">
        <f>IF($U11="",0,IF($D11="Capital",'General Inputs'!L$25,'General Inputs'!L$24))</f>
        <v>0</v>
      </c>
      <c r="AC11" s="149">
        <f>IF($U11="",0,IF($D11="Capital",'General Inputs'!M$25,'General Inputs'!M$24))</f>
        <v>0</v>
      </c>
      <c r="AD11" s="149">
        <f>IF($U11="",0,IF($D11="Capital",'General Inputs'!N$25,'General Inputs'!N$24))</f>
        <v>0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x14ac:dyDescent="0.2">
      <c r="A12" s="35"/>
      <c r="B12" s="35"/>
      <c r="C12" s="124" t="s">
        <v>313</v>
      </c>
      <c r="D12" s="124" t="s">
        <v>385</v>
      </c>
      <c r="E12" s="124"/>
      <c r="F12" s="54" t="s">
        <v>33</v>
      </c>
      <c r="G12" s="54"/>
      <c r="H12" s="61"/>
      <c r="I12" s="62">
        <f t="shared" si="0"/>
        <v>41.92</v>
      </c>
      <c r="J12" s="125"/>
      <c r="K12" s="62">
        <f t="shared" si="1"/>
        <v>41.92</v>
      </c>
      <c r="L12" s="125"/>
      <c r="M12" s="125" t="str">
        <f t="shared" si="2"/>
        <v>COMPLIANT</v>
      </c>
      <c r="N12" s="37"/>
      <c r="O12" s="126">
        <f t="shared" si="3"/>
        <v>41.92</v>
      </c>
      <c r="P12" s="126">
        <f t="shared" si="4"/>
        <v>43.03</v>
      </c>
      <c r="Q12" s="126">
        <f t="shared" si="5"/>
        <v>44.17</v>
      </c>
      <c r="R12" s="126">
        <f t="shared" si="6"/>
        <v>45.34</v>
      </c>
      <c r="S12" s="126">
        <f t="shared" si="7"/>
        <v>46.55</v>
      </c>
      <c r="T12" s="177"/>
      <c r="U12" s="127">
        <v>41.92</v>
      </c>
      <c r="V12" s="128">
        <f>ROUND(ROUND(U12,2)*(1+'General Inputs'!K$20)*(1-AA12)+IF(D12="Capital",'General Inputs'!K$30,'General Inputs'!K$29),2)</f>
        <v>43.03</v>
      </c>
      <c r="W12" s="128">
        <f>ROUND(ROUND(V12,2)*(1+'General Inputs'!L$20)*(1-AB12)+IF(E12="Capital",'General Inputs'!L$30,'General Inputs'!L$29),2)</f>
        <v>44.17</v>
      </c>
      <c r="X12" s="128">
        <f>ROUND(ROUND(W12,2)*(1+'General Inputs'!M$20)*(1-AC12)+IF(F12="Capital",'General Inputs'!M$30,'General Inputs'!M$29),2)</f>
        <v>45.34</v>
      </c>
      <c r="Y12" s="128">
        <f>ROUND(ROUND(X12,2)*(1+'General Inputs'!N$20)*(1-AD12)+IF(H12="Capital",'General Inputs'!N$30,'General Inputs'!N$29),2)</f>
        <v>46.55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x14ac:dyDescent="0.2">
      <c r="A13" s="35"/>
      <c r="B13" s="35"/>
      <c r="C13" s="124" t="s">
        <v>314</v>
      </c>
      <c r="D13" s="124" t="s">
        <v>385</v>
      </c>
      <c r="E13" s="124"/>
      <c r="F13" s="54" t="s">
        <v>33</v>
      </c>
      <c r="G13" s="54"/>
      <c r="H13" s="61"/>
      <c r="I13" s="62">
        <f t="shared" si="0"/>
        <v>29.81</v>
      </c>
      <c r="J13" s="125"/>
      <c r="K13" s="62">
        <f t="shared" si="1"/>
        <v>29.81</v>
      </c>
      <c r="L13" s="125"/>
      <c r="M13" s="125" t="str">
        <f t="shared" si="2"/>
        <v>COMPLIANT</v>
      </c>
      <c r="N13" s="37"/>
      <c r="O13" s="126">
        <f t="shared" si="3"/>
        <v>29.81</v>
      </c>
      <c r="P13" s="126">
        <f t="shared" si="4"/>
        <v>30.6</v>
      </c>
      <c r="Q13" s="126">
        <f t="shared" si="5"/>
        <v>31.41</v>
      </c>
      <c r="R13" s="126">
        <f t="shared" si="6"/>
        <v>32.25</v>
      </c>
      <c r="S13" s="126">
        <f t="shared" si="7"/>
        <v>33.11</v>
      </c>
      <c r="T13" s="177"/>
      <c r="U13" s="127">
        <v>29.81</v>
      </c>
      <c r="V13" s="128">
        <f>ROUND(ROUND(U13,2)*(1+'General Inputs'!K$20)*(1-AA13)+IF(D13="Capital",'General Inputs'!K$30,'General Inputs'!K$29),2)</f>
        <v>30.6</v>
      </c>
      <c r="W13" s="128">
        <f>ROUND(ROUND(V13,2)*(1+'General Inputs'!L$20)*(1-AB13)+IF(E13="Capital",'General Inputs'!L$30,'General Inputs'!L$29),2)</f>
        <v>31.41</v>
      </c>
      <c r="X13" s="128">
        <f>ROUND(ROUND(W13,2)*(1+'General Inputs'!M$20)*(1-AC13)+IF(F13="Capital",'General Inputs'!M$30,'General Inputs'!M$29),2)</f>
        <v>32.25</v>
      </c>
      <c r="Y13" s="128">
        <f>ROUND(ROUND(X13,2)*(1+'General Inputs'!N$20)*(1-AD13)+IF(H13="Capital",'General Inputs'!N$30,'General Inputs'!N$29),2)</f>
        <v>33.11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x14ac:dyDescent="0.2">
      <c r="A14" s="35"/>
      <c r="B14" s="35"/>
      <c r="C14" s="124"/>
      <c r="D14" s="124"/>
      <c r="E14" s="124"/>
      <c r="F14" s="54"/>
      <c r="G14" s="54"/>
      <c r="H14" s="61"/>
      <c r="I14" s="62">
        <f t="shared" si="0"/>
        <v>0</v>
      </c>
      <c r="J14" s="125"/>
      <c r="K14" s="62">
        <f t="shared" si="1"/>
        <v>0</v>
      </c>
      <c r="L14" s="125"/>
      <c r="M14" s="125" t="str">
        <f t="shared" si="2"/>
        <v/>
      </c>
      <c r="N14" s="37"/>
      <c r="O14" s="126">
        <f t="shared" si="3"/>
        <v>0</v>
      </c>
      <c r="P14" s="126">
        <f t="shared" si="4"/>
        <v>0</v>
      </c>
      <c r="Q14" s="126">
        <f t="shared" si="5"/>
        <v>0</v>
      </c>
      <c r="R14" s="126">
        <f t="shared" si="6"/>
        <v>0</v>
      </c>
      <c r="S14" s="126">
        <f t="shared" si="7"/>
        <v>0</v>
      </c>
      <c r="T14" s="17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x14ac:dyDescent="0.2">
      <c r="A15" s="35"/>
      <c r="B15" s="35"/>
      <c r="C15" s="124"/>
      <c r="D15" s="124"/>
      <c r="E15" s="124"/>
      <c r="F15" s="54"/>
      <c r="G15" s="54"/>
      <c r="H15" s="61"/>
      <c r="I15" s="62">
        <f t="shared" si="0"/>
        <v>0</v>
      </c>
      <c r="J15" s="125"/>
      <c r="K15" s="62">
        <f t="shared" si="1"/>
        <v>0</v>
      </c>
      <c r="L15" s="125"/>
      <c r="M15" s="125" t="str">
        <f t="shared" si="2"/>
        <v/>
      </c>
      <c r="N15" s="37"/>
      <c r="O15" s="126">
        <f t="shared" si="3"/>
        <v>0</v>
      </c>
      <c r="P15" s="126">
        <f t="shared" si="4"/>
        <v>0</v>
      </c>
      <c r="Q15" s="126">
        <f t="shared" si="5"/>
        <v>0</v>
      </c>
      <c r="R15" s="126">
        <f t="shared" si="6"/>
        <v>0</v>
      </c>
      <c r="S15" s="126">
        <f t="shared" si="7"/>
        <v>0</v>
      </c>
      <c r="T15" s="17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x14ac:dyDescent="0.2">
      <c r="A16" s="35"/>
      <c r="B16" s="35"/>
      <c r="C16" s="124"/>
      <c r="D16" s="124"/>
      <c r="E16" s="124"/>
      <c r="F16" s="54"/>
      <c r="G16" s="54"/>
      <c r="H16" s="61"/>
      <c r="I16" s="62">
        <f t="shared" si="0"/>
        <v>0</v>
      </c>
      <c r="J16" s="125"/>
      <c r="K16" s="62">
        <f t="shared" si="1"/>
        <v>0</v>
      </c>
      <c r="L16" s="125"/>
      <c r="M16" s="125" t="str">
        <f t="shared" si="2"/>
        <v/>
      </c>
      <c r="N16" s="37"/>
      <c r="O16" s="126">
        <f t="shared" si="3"/>
        <v>0</v>
      </c>
      <c r="P16" s="126">
        <f t="shared" si="4"/>
        <v>0</v>
      </c>
      <c r="Q16" s="126">
        <f t="shared" si="5"/>
        <v>0</v>
      </c>
      <c r="R16" s="126">
        <f t="shared" si="6"/>
        <v>0</v>
      </c>
      <c r="S16" s="126">
        <f t="shared" si="7"/>
        <v>0</v>
      </c>
      <c r="T16" s="17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x14ac:dyDescent="0.2">
      <c r="A17" s="35"/>
      <c r="B17" s="35"/>
      <c r="C17" s="124"/>
      <c r="D17" s="124"/>
      <c r="E17" s="124"/>
      <c r="F17" s="54"/>
      <c r="G17" s="54"/>
      <c r="H17" s="61"/>
      <c r="I17" s="62">
        <f t="shared" si="0"/>
        <v>0</v>
      </c>
      <c r="J17" s="125"/>
      <c r="K17" s="62">
        <f t="shared" si="1"/>
        <v>0</v>
      </c>
      <c r="L17" s="125"/>
      <c r="M17" s="125" t="str">
        <f t="shared" si="2"/>
        <v/>
      </c>
      <c r="N17" s="37"/>
      <c r="O17" s="126">
        <f t="shared" si="3"/>
        <v>0</v>
      </c>
      <c r="P17" s="126">
        <f t="shared" si="4"/>
        <v>0</v>
      </c>
      <c r="Q17" s="126">
        <f t="shared" si="5"/>
        <v>0</v>
      </c>
      <c r="R17" s="126">
        <f t="shared" si="6"/>
        <v>0</v>
      </c>
      <c r="S17" s="126">
        <f t="shared" si="7"/>
        <v>0</v>
      </c>
      <c r="T17" s="17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x14ac:dyDescent="0.2">
      <c r="A18" s="35"/>
      <c r="B18" s="35"/>
      <c r="C18" s="124"/>
      <c r="D18" s="124"/>
      <c r="E18" s="124"/>
      <c r="F18" s="54"/>
      <c r="G18" s="54"/>
      <c r="H18" s="61"/>
      <c r="I18" s="62">
        <f t="shared" si="0"/>
        <v>0</v>
      </c>
      <c r="J18" s="125"/>
      <c r="K18" s="62">
        <f t="shared" si="1"/>
        <v>0</v>
      </c>
      <c r="L18" s="125"/>
      <c r="M18" s="125" t="str">
        <f t="shared" si="2"/>
        <v/>
      </c>
      <c r="N18" s="37"/>
      <c r="O18" s="126">
        <f t="shared" si="3"/>
        <v>0</v>
      </c>
      <c r="P18" s="126">
        <f t="shared" si="4"/>
        <v>0</v>
      </c>
      <c r="Q18" s="126">
        <f t="shared" si="5"/>
        <v>0</v>
      </c>
      <c r="R18" s="126">
        <f t="shared" si="6"/>
        <v>0</v>
      </c>
      <c r="S18" s="126">
        <f t="shared" si="7"/>
        <v>0</v>
      </c>
      <c r="T18" s="17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x14ac:dyDescent="0.2">
      <c r="A19" s="35"/>
      <c r="B19" s="35"/>
      <c r="C19" s="124"/>
      <c r="D19" s="124"/>
      <c r="E19" s="124"/>
      <c r="F19" s="54"/>
      <c r="G19" s="54"/>
      <c r="H19" s="61"/>
      <c r="I19" s="62">
        <f t="shared" si="0"/>
        <v>0</v>
      </c>
      <c r="J19" s="125"/>
      <c r="K19" s="62">
        <f t="shared" si="1"/>
        <v>0</v>
      </c>
      <c r="L19" s="125"/>
      <c r="M19" s="125" t="str">
        <f t="shared" si="2"/>
        <v/>
      </c>
      <c r="N19" s="37"/>
      <c r="O19" s="126">
        <f t="shared" si="3"/>
        <v>0</v>
      </c>
      <c r="P19" s="126">
        <f t="shared" si="4"/>
        <v>0</v>
      </c>
      <c r="Q19" s="126">
        <f t="shared" si="5"/>
        <v>0</v>
      </c>
      <c r="R19" s="126">
        <f t="shared" si="6"/>
        <v>0</v>
      </c>
      <c r="S19" s="126">
        <f t="shared" si="7"/>
        <v>0</v>
      </c>
      <c r="T19" s="17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x14ac:dyDescent="0.2">
      <c r="A20" s="35"/>
      <c r="B20" s="35"/>
      <c r="C20" s="124"/>
      <c r="D20" s="124"/>
      <c r="E20" s="124"/>
      <c r="F20" s="54"/>
      <c r="G20" s="54"/>
      <c r="H20" s="61"/>
      <c r="I20" s="62">
        <f t="shared" si="0"/>
        <v>0</v>
      </c>
      <c r="J20" s="125"/>
      <c r="K20" s="62">
        <f t="shared" si="1"/>
        <v>0</v>
      </c>
      <c r="L20" s="125"/>
      <c r="M20" s="125" t="str">
        <f t="shared" si="2"/>
        <v/>
      </c>
      <c r="N20" s="37"/>
      <c r="O20" s="126">
        <f t="shared" si="3"/>
        <v>0</v>
      </c>
      <c r="P20" s="126">
        <f t="shared" si="4"/>
        <v>0</v>
      </c>
      <c r="Q20" s="126">
        <f t="shared" si="5"/>
        <v>0</v>
      </c>
      <c r="R20" s="126">
        <f t="shared" si="6"/>
        <v>0</v>
      </c>
      <c r="S20" s="126">
        <f t="shared" si="7"/>
        <v>0</v>
      </c>
      <c r="T20" s="17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x14ac:dyDescent="0.2">
      <c r="A21" s="35"/>
      <c r="B21" s="35"/>
      <c r="C21" s="124"/>
      <c r="D21" s="124"/>
      <c r="E21" s="124"/>
      <c r="F21" s="54"/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3"/>
        <v>0</v>
      </c>
      <c r="P21" s="126">
        <f t="shared" si="4"/>
        <v>0</v>
      </c>
      <c r="Q21" s="126">
        <f t="shared" si="5"/>
        <v>0</v>
      </c>
      <c r="R21" s="126">
        <f t="shared" si="6"/>
        <v>0</v>
      </c>
      <c r="S21" s="126">
        <f t="shared" si="7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33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3"/>
        <v>0</v>
      </c>
      <c r="P22" s="126">
        <f t="shared" si="4"/>
        <v>0</v>
      </c>
      <c r="Q22" s="126">
        <f t="shared" si="5"/>
        <v>0</v>
      </c>
      <c r="R22" s="126">
        <f t="shared" si="6"/>
        <v>0</v>
      </c>
      <c r="S22" s="126">
        <f t="shared" si="7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33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3"/>
        <v>0</v>
      </c>
      <c r="P23" s="126">
        <f t="shared" si="4"/>
        <v>0</v>
      </c>
      <c r="Q23" s="126">
        <f t="shared" si="5"/>
        <v>0</v>
      </c>
      <c r="R23" s="126">
        <f t="shared" si="6"/>
        <v>0</v>
      </c>
      <c r="S23" s="126">
        <f t="shared" si="7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33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3"/>
        <v>0</v>
      </c>
      <c r="P24" s="126">
        <f t="shared" si="4"/>
        <v>0</v>
      </c>
      <c r="Q24" s="126">
        <f t="shared" si="5"/>
        <v>0</v>
      </c>
      <c r="R24" s="126">
        <f t="shared" si="6"/>
        <v>0</v>
      </c>
      <c r="S24" s="126">
        <f t="shared" si="7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33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3"/>
        <v>0</v>
      </c>
      <c r="P25" s="126">
        <f t="shared" si="4"/>
        <v>0</v>
      </c>
      <c r="Q25" s="126">
        <f t="shared" si="5"/>
        <v>0</v>
      </c>
      <c r="R25" s="126">
        <f t="shared" si="6"/>
        <v>0</v>
      </c>
      <c r="S25" s="126">
        <f t="shared" si="7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33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3"/>
        <v>0</v>
      </c>
      <c r="P26" s="126">
        <f t="shared" si="4"/>
        <v>0</v>
      </c>
      <c r="Q26" s="126">
        <f t="shared" si="5"/>
        <v>0</v>
      </c>
      <c r="R26" s="126">
        <f t="shared" si="6"/>
        <v>0</v>
      </c>
      <c r="S26" s="126">
        <f t="shared" si="7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33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3"/>
        <v>0</v>
      </c>
      <c r="P27" s="126">
        <f t="shared" si="4"/>
        <v>0</v>
      </c>
      <c r="Q27" s="126">
        <f t="shared" si="5"/>
        <v>0</v>
      </c>
      <c r="R27" s="126">
        <f t="shared" si="6"/>
        <v>0</v>
      </c>
      <c r="S27" s="126">
        <f t="shared" si="7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33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3"/>
        <v>0</v>
      </c>
      <c r="P28" s="126">
        <f t="shared" si="4"/>
        <v>0</v>
      </c>
      <c r="Q28" s="126">
        <f t="shared" si="5"/>
        <v>0</v>
      </c>
      <c r="R28" s="126">
        <f t="shared" si="6"/>
        <v>0</v>
      </c>
      <c r="S28" s="126">
        <f t="shared" si="7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33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3"/>
        <v>0</v>
      </c>
      <c r="P29" s="126">
        <f t="shared" si="4"/>
        <v>0</v>
      </c>
      <c r="Q29" s="126">
        <f t="shared" si="5"/>
        <v>0</v>
      </c>
      <c r="R29" s="126">
        <f t="shared" si="6"/>
        <v>0</v>
      </c>
      <c r="S29" s="126">
        <f t="shared" si="7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33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3"/>
        <v>0</v>
      </c>
      <c r="P30" s="126">
        <f t="shared" si="4"/>
        <v>0</v>
      </c>
      <c r="Q30" s="126">
        <f t="shared" si="5"/>
        <v>0</v>
      </c>
      <c r="R30" s="126">
        <f t="shared" si="6"/>
        <v>0</v>
      </c>
      <c r="S30" s="126">
        <f t="shared" si="7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33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3"/>
        <v>0</v>
      </c>
      <c r="P31" s="126">
        <f t="shared" si="4"/>
        <v>0</v>
      </c>
      <c r="Q31" s="126">
        <f t="shared" si="5"/>
        <v>0</v>
      </c>
      <c r="R31" s="126">
        <f t="shared" si="6"/>
        <v>0</v>
      </c>
      <c r="S31" s="126">
        <f t="shared" si="7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33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3"/>
        <v>0</v>
      </c>
      <c r="P32" s="126">
        <f t="shared" si="4"/>
        <v>0</v>
      </c>
      <c r="Q32" s="126">
        <f t="shared" si="5"/>
        <v>0</v>
      </c>
      <c r="R32" s="126">
        <f t="shared" si="6"/>
        <v>0</v>
      </c>
      <c r="S32" s="126">
        <f t="shared" si="7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33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3"/>
        <v>0</v>
      </c>
      <c r="P33" s="126">
        <f t="shared" si="4"/>
        <v>0</v>
      </c>
      <c r="Q33" s="126">
        <f t="shared" si="5"/>
        <v>0</v>
      </c>
      <c r="R33" s="126">
        <f t="shared" si="6"/>
        <v>0</v>
      </c>
      <c r="S33" s="126">
        <f t="shared" si="7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33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3"/>
        <v>0</v>
      </c>
      <c r="P34" s="126">
        <f t="shared" si="4"/>
        <v>0</v>
      </c>
      <c r="Q34" s="126">
        <f t="shared" si="5"/>
        <v>0</v>
      </c>
      <c r="R34" s="126">
        <f t="shared" si="6"/>
        <v>0</v>
      </c>
      <c r="S34" s="126">
        <f t="shared" si="7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33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3"/>
        <v>0</v>
      </c>
      <c r="P35" s="126">
        <f t="shared" si="4"/>
        <v>0</v>
      </c>
      <c r="Q35" s="126">
        <f t="shared" si="5"/>
        <v>0</v>
      </c>
      <c r="R35" s="126">
        <f t="shared" si="6"/>
        <v>0</v>
      </c>
      <c r="S35" s="126">
        <f t="shared" si="7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33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3"/>
        <v>0</v>
      </c>
      <c r="P36" s="126">
        <f t="shared" si="4"/>
        <v>0</v>
      </c>
      <c r="Q36" s="126">
        <f t="shared" si="5"/>
        <v>0</v>
      </c>
      <c r="R36" s="126">
        <f t="shared" si="6"/>
        <v>0</v>
      </c>
      <c r="S36" s="126">
        <f t="shared" si="7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00000000-0002-0000-0600-000002000000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3000000}">
          <x14:formula1>
            <xm:f>'Lookup Tables'!$G$9:$G$17</xm:f>
          </x14:formula1>
          <xm:sqref>F22:F36</xm:sqref>
        </x14:dataValidation>
        <x14:dataValidation type="list" allowBlank="1" showInputMessage="1" showErrorMessage="1" xr:uid="{00000000-0002-0000-0600-000004000000}">
          <x14:formula1>
            <xm:f>'Lookup Tables'!$G$29:$G$37</xm:f>
          </x14:formula1>
          <xm:sqref>G22:G36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1"/>
  </sheetPr>
  <dimension ref="A1:XER117"/>
  <sheetViews>
    <sheetView topLeftCell="A4" workbookViewId="0"/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x14ac:dyDescent="0.2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193</v>
      </c>
      <c r="D29" s="36" t="s">
        <v>23</v>
      </c>
      <c r="E29" s="36"/>
      <c r="F29" s="36"/>
      <c r="G29" s="138" t="s">
        <v>186</v>
      </c>
    </row>
    <row r="30" spans="3:7" x14ac:dyDescent="0.2">
      <c r="C30" s="53" t="s">
        <v>194</v>
      </c>
      <c r="D30" s="36" t="s">
        <v>23</v>
      </c>
      <c r="E30" s="36"/>
      <c r="F30" s="36"/>
      <c r="G30" s="138" t="s">
        <v>188</v>
      </c>
    </row>
    <row r="31" spans="3:7" x14ac:dyDescent="0.2">
      <c r="C31" s="53" t="s">
        <v>195</v>
      </c>
      <c r="D31" s="36" t="s">
        <v>23</v>
      </c>
      <c r="E31" s="36"/>
      <c r="F31" s="36"/>
      <c r="G31" s="138" t="s">
        <v>187</v>
      </c>
    </row>
    <row r="32" spans="3:7" x14ac:dyDescent="0.2">
      <c r="C32" s="53" t="s">
        <v>196</v>
      </c>
      <c r="D32" s="36" t="s">
        <v>23</v>
      </c>
      <c r="E32" s="36"/>
      <c r="F32" s="36"/>
      <c r="G32" s="138" t="s">
        <v>190</v>
      </c>
    </row>
    <row r="33" spans="1:21" x14ac:dyDescent="0.2">
      <c r="C33" s="53" t="s">
        <v>197</v>
      </c>
      <c r="D33" s="36" t="s">
        <v>23</v>
      </c>
      <c r="E33" s="36"/>
      <c r="F33" s="36"/>
      <c r="G33" s="138" t="s">
        <v>191</v>
      </c>
    </row>
    <row r="34" spans="1:21" x14ac:dyDescent="0.2">
      <c r="C34" s="53" t="s">
        <v>198</v>
      </c>
      <c r="D34" s="36" t="s">
        <v>23</v>
      </c>
      <c r="E34" s="36"/>
      <c r="F34" s="36"/>
      <c r="G34" s="138" t="s">
        <v>192</v>
      </c>
    </row>
    <row r="35" spans="1:21" x14ac:dyDescent="0.2">
      <c r="C35" s="53" t="s">
        <v>215</v>
      </c>
      <c r="D35" s="36"/>
      <c r="E35" s="36"/>
      <c r="F35" s="36"/>
      <c r="G35" s="138" t="s">
        <v>213</v>
      </c>
    </row>
    <row r="36" spans="1:21" x14ac:dyDescent="0.2">
      <c r="C36" s="53" t="s">
        <v>216</v>
      </c>
      <c r="D36" s="36"/>
      <c r="E36" s="36"/>
      <c r="F36" s="36"/>
      <c r="G36" s="138" t="s">
        <v>214</v>
      </c>
    </row>
    <row r="37" spans="1:21" x14ac:dyDescent="0.2">
      <c r="C37" s="53" t="s">
        <v>199</v>
      </c>
      <c r="D37" s="36" t="s">
        <v>23</v>
      </c>
      <c r="E37" s="36"/>
      <c r="F37" s="36"/>
      <c r="G37" s="138" t="s">
        <v>189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x14ac:dyDescent="0.2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x14ac:dyDescent="0.2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x14ac:dyDescent="0.2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2.75" x14ac:dyDescent="0.2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83" t="s">
        <v>23</v>
      </c>
      <c r="H101" s="184"/>
      <c r="I101" s="148" t="s">
        <v>217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83" t="s">
        <v>12</v>
      </c>
      <c r="H103" s="184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83" t="s">
        <v>103</v>
      </c>
      <c r="H104" s="184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83" t="s">
        <v>104</v>
      </c>
      <c r="H105" s="184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83" t="s">
        <v>105</v>
      </c>
      <c r="H106" s="184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83" t="s">
        <v>107</v>
      </c>
      <c r="H107" s="184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83" t="s">
        <v>108</v>
      </c>
      <c r="H108" s="184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83" t="s">
        <v>109</v>
      </c>
      <c r="H109" s="184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83" t="s">
        <v>111</v>
      </c>
      <c r="H110" s="184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83" t="s">
        <v>112</v>
      </c>
      <c r="H111" s="184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83" t="s">
        <v>113</v>
      </c>
      <c r="H112" s="184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83" t="s">
        <v>115</v>
      </c>
      <c r="H113" s="184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83" t="s">
        <v>117</v>
      </c>
      <c r="H114" s="184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83" t="s">
        <v>119</v>
      </c>
      <c r="H115" s="184"/>
      <c r="I115" s="148" t="s">
        <v>102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A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tabColor theme="1"/>
  </sheetPr>
  <dimension ref="A1:AI72"/>
  <sheetViews>
    <sheetView workbookViewId="0">
      <selection activeCell="B3" sqref="B3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TasNetworks 2024–25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/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181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236</v>
      </c>
      <c r="D7" s="69" t="s">
        <v>237</v>
      </c>
      <c r="E7" s="69" t="s">
        <v>131</v>
      </c>
      <c r="F7" s="94"/>
      <c r="G7" s="151"/>
      <c r="H7" s="96"/>
      <c r="I7" s="77"/>
    </row>
    <row r="8" spans="1:35" ht="11.25" x14ac:dyDescent="0.2">
      <c r="C8" s="83" t="s">
        <v>238</v>
      </c>
      <c r="E8" s="35" t="s">
        <v>239</v>
      </c>
      <c r="F8" s="58"/>
      <c r="G8" s="75"/>
      <c r="H8" s="84"/>
      <c r="I8" s="77"/>
    </row>
    <row r="9" spans="1:35" ht="11.25" x14ac:dyDescent="0.2">
      <c r="C9" s="83"/>
      <c r="D9" s="152" t="s">
        <v>240</v>
      </c>
      <c r="E9" s="35" t="s">
        <v>241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244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262</v>
      </c>
      <c r="D12" s="152"/>
      <c r="E12" s="35" t="s">
        <v>263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264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00000000-0004-0000-0B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nnual Pricing" ma:contentTypeID="0x01010001E02CCC3410964E993CCD35D068A93E1000EEDCA95EA5C04149820D3EF49A7DF246" ma:contentTypeVersion="6" ma:contentTypeDescription="" ma:contentTypeScope="" ma:versionID="30a14d87d1351bc6f410f175c65cd6bc">
  <xsd:schema xmlns:xsd="http://www.w3.org/2001/XMLSchema" xmlns:xs="http://www.w3.org/2001/XMLSchema" xmlns:p="http://schemas.microsoft.com/office/2006/metadata/properties" xmlns:ns1="http://schemas.microsoft.com/sharepoint/v3" xmlns:ns2="8f493e50-f4fa-4672-bec5-6587e791f720" targetNamespace="http://schemas.microsoft.com/office/2006/metadata/properties" ma:root="true" ma:fieldsID="4765663b17a83a9bef764a54a8f8feab" ns1:_="" ns2:_="">
    <xsd:import namespace="http://schemas.microsoft.com/sharepoint/v3"/>
    <xsd:import namespace="8f493e50-f4fa-4672-bec5-6587e791f720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Network_x0020_Level" minOccurs="0"/>
                <xsd:element ref="ns2:e27e20539c7d48e59728d8719d56e319" minOccurs="0"/>
                <xsd:element ref="ns2:TaxCatchAll" minOccurs="0"/>
                <xsd:element ref="ns2:TaxCatchAllLabel" minOccurs="0"/>
                <xsd:element ref="ns2:AER_x0020_Status" minOccurs="0"/>
                <xsd:element ref="ns1:DateCompleted" minOccurs="0"/>
                <xsd:element ref="ns2:Audience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ateCompleted" ma:index="15" nillable="true" ma:displayName="Date Completed" ma:format="DateOnly" ma:internalName="Date_x0020_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Network_x0020_Level" ma:index="9" nillable="true" ma:displayName="Network Level" ma:default="Transmission" ma:format="RadioButtons" ma:internalName="Network_x0020_Level">
      <xsd:simpleType>
        <xsd:restriction base="dms:Choice">
          <xsd:enumeration value="Transmission"/>
          <xsd:enumeration value="Distribution"/>
          <xsd:enumeration value="Both"/>
        </xsd:restriction>
      </xsd:simpleType>
    </xsd:element>
    <xsd:element name="e27e20539c7d48e59728d8719d56e319" ma:index="10" nillable="true" ma:taxonomy="true" ma:internalName="e27e20539c7d48e59728d8719d56e319" ma:taxonomyFieldName="Financial_x0020_Years" ma:displayName="Financial Year" ma:readOnly="false" ma:default="" ma:fieldId="{e27e2053-9c7d-48e5-9728-d8719d56e319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R_x0020_Status" ma:index="14" nillable="true" ma:displayName="AER Status" ma:default="Submitted" ma:format="Dropdown" ma:internalName="AER_x0020_Status">
      <xsd:simpleType>
        <xsd:restriction base="dms:Choice">
          <xsd:enumeration value="Submitted"/>
          <xsd:enumeration value="Approved"/>
          <xsd:enumeration value="Draft"/>
        </xsd:restriction>
      </xsd:simpleType>
    </xsd:element>
    <xsd:element name="Audience1" ma:index="16" nillable="true" ma:displayName="Audience" ma:default="Internal" ma:format="Dropdown" ma:internalName="Audience">
      <xsd:simpleType>
        <xsd:restriction base="dms:Choice">
          <xsd:enumeration value="Internal"/>
          <xsd:enumeration value="Public"/>
          <xsd:enumeration value="Confidenti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twork_x0020_Level xmlns="8f493e50-f4fa-4672-bec5-6587e791f720">Distribution</Network_x0020_Level>
    <DateCompleted xmlns="http://schemas.microsoft.com/sharepoint/v3">2024-05-06T14:00:00+00:00</DateCompleted>
    <TaxCatchAll xmlns="8f493e50-f4fa-4672-bec5-6587e791f720">
      <Value>97</Value>
    </TaxCatchAll>
    <e27e20539c7d48e59728d8719d56e319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2024-2025</TermName>
          <TermId xmlns="http://schemas.microsoft.com/office/infopath/2007/PartnerControls">ef0338e7-b62c-4b6f-8a56-6eb6acaf5df4</TermId>
        </TermInfo>
      </Terms>
    </e27e20539c7d48e59728d8719d56e319>
    <Audience1 xmlns="8f493e50-f4fa-4672-bec5-6587e791f720">Public</Audience1>
    <Record_x0020_Number xmlns="8f493e50-f4fa-4672-bec5-6587e791f720">R0002708639</Record_x0020_Number>
    <AER_x0020_Status xmlns="8f493e50-f4fa-4672-bec5-6587e791f720">Submitted</AER_x0020_Status>
  </documentManagement>
</p:properties>
</file>

<file path=customXml/itemProps1.xml><?xml version="1.0" encoding="utf-8"?>
<ds:datastoreItem xmlns:ds="http://schemas.openxmlformats.org/officeDocument/2006/customXml" ds:itemID="{DAE104D0-ACD7-4810-A66B-CF7B0DF560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FD3E3-2776-49C6-91AD-6261D2D79F3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CA72CD1-7F77-4267-9B31-21938C3A4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93e50-f4fa-4672-bec5-6587e791f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BC1737-A1E7-4F62-9ACE-17FB70BDB345}">
  <ds:schemaRefs>
    <ds:schemaRef ds:uri="http://schemas.microsoft.com/sharepoint/v3"/>
    <ds:schemaRef ds:uri="8f493e50-f4fa-4672-bec5-6587e791f720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'Labour Rates'!currentyear</vt:lpstr>
      <vt:lpstr>currentyear</vt:lpstr>
      <vt:lpstr>day</vt:lpstr>
      <vt:lpstr>'Labour Rates'!DNSP</vt:lpstr>
      <vt:lpstr>DNSP</vt:lpstr>
      <vt:lpstr>dollars</vt:lpstr>
      <vt:lpstr>'Labour Rates'!Forecastinflation</vt:lpstr>
      <vt:lpstr>Forecastinflation</vt:lpstr>
      <vt:lpstr>'Labour Rates'!forecastyear</vt:lpstr>
      <vt:lpstr>forecastyear</vt:lpstr>
      <vt:lpstr>millions</vt:lpstr>
      <vt:lpstr>month</vt:lpstr>
      <vt:lpstr>'Labour Rates'!RCP_firstyear</vt:lpstr>
      <vt:lpstr>RCP_firstyear</vt:lpstr>
      <vt:lpstr>'Labour Rates'!RCP_fourthyear</vt:lpstr>
      <vt:lpstr>RCP_fourthyear</vt:lpstr>
      <vt:lpstr>'Labour Rates'!RCP_lastyear</vt:lpstr>
      <vt:lpstr>RCP_lastyear</vt:lpstr>
      <vt:lpstr>'Labour Rates'!RCP_secondyear</vt:lpstr>
      <vt:lpstr>RCP_secondyear</vt:lpstr>
      <vt:lpstr>'Labour Rates'!RCP_thirdyear</vt:lpstr>
      <vt:lpstr>RCP_thirdyear</vt:lpstr>
      <vt:lpstr>thousands</vt:lpstr>
      <vt:lpstr>year</vt:lpstr>
      <vt:lpstr>'Labour Rates'!yearending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2022-07-28T22:35:07Z</dcterms:created>
  <dcterms:modified xsi:type="dcterms:W3CDTF">2024-05-06T10:17:59Z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0x01010001E02CCC3410964E993CCD35D068A93E1000EEDCA95EA5C04149820D3EF49A7DF246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{f07b6873-4f03-4e07-a1cd-1ce91db0ba66}</vt:lpwstr>
  </property>
  <property fmtid="{D5CDD505-2E9C-101B-9397-08002B2CF9AE}" pid="6" name="RecordPoint_ActiveItemUniqueId">
    <vt:lpwstr>{f6489681-f98c-4e9b-9fc0-d82d160ec127}</vt:lpwstr>
  </property>
  <property fmtid="{D5CDD505-2E9C-101B-9397-08002B2CF9AE}" pid="7" name="RecordPoint_ActiveItemWebId">
    <vt:lpwstr>{7874f2a6-7e77-462e-9167-0decb41b6290}</vt:lpwstr>
  </property>
  <property fmtid="{D5CDD505-2E9C-101B-9397-08002B2CF9AE}" pid="8" name="Financial Years">
    <vt:lpwstr>97;#2024-2025|ef0338e7-b62c-4b6f-8a56-6eb6acaf5df4</vt:lpwstr>
  </property>
  <property fmtid="{D5CDD505-2E9C-101B-9397-08002B2CF9AE}" pid="9" name="RecordPoint_RecordNumberSubmitted">
    <vt:lpwstr>R0002708639</vt:lpwstr>
  </property>
  <property fmtid="{D5CDD505-2E9C-101B-9397-08002B2CF9AE}" pid="10" name="RecordPoint_SubmissionCompleted">
    <vt:lpwstr>2024-05-06T20:20:13.0942472+10:00</vt:lpwstr>
  </property>
</Properties>
</file>