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pras\AppData\Roaming\iManage\Work\Recent\AER212491 - TasNetworks Determination 2024-29 (DX and TX)\"/>
    </mc:Choice>
  </mc:AlternateContent>
  <xr:revisionPtr revIDLastSave="0" documentId="13_ncr:1_{43017B01-DAB1-4911-9F56-491F0BD822D9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_@RISKFitInformation" sheetId="5" state="hidden" r:id="rId1"/>
    <sheet name="Final Decision" sheetId="12" r:id="rId2"/>
    <sheet name="MIC" sheetId="13" r:id="rId3"/>
    <sheet name="NCC" sheetId="14" r:id="rId4"/>
    <sheet name="SC - Input" sheetId="11" r:id="rId5"/>
    <sheet name="SC - @Risk Model Output" sheetId="1" r:id="rId6"/>
  </sheets>
  <externalReferences>
    <externalReference r:id="rId7"/>
    <externalReference r:id="rId8"/>
    <externalReference r:id="rId9"/>
  </externalReferences>
  <definedNames>
    <definedName name="_AtRisk_FitDataRange_FIT_28AF7_1F99B" hidden="1">#REF!</definedName>
    <definedName name="_AtRisk_FitDataRange_FIT_2D65F_B893F" hidden="1">#REF!</definedName>
    <definedName name="_AtRisk_FitDataRange_FIT_53444_B6F0A" hidden="1">#REF!</definedName>
    <definedName name="_AtRisk_FitDataRange_FIT_6046A_B0EEE" hidden="1">#REF!</definedName>
    <definedName name="_AtRisk_FitDataRange_FIT_65992_237BE" hidden="1">#REF!</definedName>
    <definedName name="_AtRisk_FitDataRange_FIT_77513_24C6A" hidden="1">#REF!</definedName>
    <definedName name="_AtRisk_FitDataRange_FIT_77728_A3A06" hidden="1">#REF!</definedName>
    <definedName name="_AtRisk_FitDataRange_FIT_7BB60_E67B5" hidden="1">#REF!</definedName>
    <definedName name="_AtRisk_FitDataRange_FIT_7C184_48ED9" hidden="1">#REF!</definedName>
    <definedName name="_AtRisk_FitDataRange_FIT_819_538C5" hidden="1">#REF!</definedName>
    <definedName name="_AtRisk_FitDataRange_FIT_89E92_3A95F" hidden="1">#REF!</definedName>
    <definedName name="_AtRisk_FitDataRange_FIT_A8D14_273D1" hidden="1">#REF!</definedName>
    <definedName name="_AtRisk_FitDataRange_FIT_AB370_6C441" hidden="1">#REF!</definedName>
    <definedName name="_AtRisk_FitDataRange_FIT_C5E5D_D37CA" hidden="1">#REF!</definedName>
    <definedName name="_AtRisk_FitDataRange_FIT_D4A43_A61BA" hidden="1">#REF!</definedName>
    <definedName name="_AtRisk_FitDataRange_FIT_D8145_250FD" hidden="1">#REF!</definedName>
    <definedName name="_AtRisk_FitDataRange_FIT_DC4D0_7EB56" hidden="1">#REF!</definedName>
    <definedName name="abba" hidden="1">{"Ownership",#N/A,FALSE,"Ownership";"Contents",#N/A,FALSE,"Contents"}</definedName>
    <definedName name="anscount" hidden="1">1</definedName>
    <definedName name="CRCP_final_year">'[1]AER ETL'!$C$47</definedName>
    <definedName name="CRCP_y1">'[2]AER lookups'!$G$38</definedName>
    <definedName name="CRCP_y10">'[1]AER lookups'!$G$47</definedName>
    <definedName name="CRCP_y11">'[1]AER lookups'!$G$48</definedName>
    <definedName name="CRCP_y12">'[1]AER lookups'!$G$49</definedName>
    <definedName name="CRCP_y13">'[1]AER lookups'!$G$50</definedName>
    <definedName name="CRCP_y14">'[1]AER lookups'!$G$51</definedName>
    <definedName name="CRCP_y15">'[1]AER lookups'!$G$52</definedName>
    <definedName name="CRCP_y2">'[2]AER lookups'!$G$39</definedName>
    <definedName name="CRCP_y3">'[2]AER lookups'!$G$40</definedName>
    <definedName name="CRCP_y4">'[1]AER lookups'!$G$41</definedName>
    <definedName name="CRCP_y5">'[1]AER lookups'!$G$42</definedName>
    <definedName name="CRCP_y6">'[1]AER lookups'!$G$43</definedName>
    <definedName name="CRCP_y7">'[1]AER lookups'!$G$44</definedName>
    <definedName name="CRCP_y8">'[1]AER lookups'!$G$45</definedName>
    <definedName name="CRCP_y9">'[1]AER lookups'!$G$46</definedName>
    <definedName name="dms_020501_mat_labour_Rows">'[1]2.5 Connections'!$B$12,'[1]2.5 Connections'!#REF!,'[1]2.5 Connections'!$B$14,'[1]2.5 Connections'!$B$15,'[1]2.5 Connections'!$B$16,'[1]2.5 Connections'!$B$17,'[1]2.5 Connections'!$B$18,'[1]2.5 Connections'!$B$19,'[1]2.5 Connections'!$B$20,'[1]2.5 Connections'!$B$21,'[1]2.5 Connections'!$B$22,'[1]2.5 Connections'!$B$23,'[1]2.5 Connections'!$B$24,'[1]2.5 Connections'!$B$25,'[1]2.5 Connections'!$B$26,'[1]2.5 Connections'!$B$27,'[1]2.5 Connections'!$B$28,'[1]2.5 Connections'!$B$29,'[1]2.5 Connections'!$B$30,'[1]2.5 Connections'!$B$31,'[1]2.5 Connections'!$B$32,'[1]2.5 Connections'!$B$33,'[1]2.5 Connections'!$B$34,'[1]2.5 Connections'!$B$35,'[1]2.5 Connections'!$B$36</definedName>
    <definedName name="dms_020501_materials_Values">'[1]2.5 Connections'!$C$12:$I$12,'[1]2.5 Connections'!$C$13:$I$13,'[1]2.5 Connections'!$C$14:$I$14,'[1]2.5 Connections'!$C$15:$I$15,'[1]2.5 Connections'!$C$16:$I$16,'[1]2.5 Connections'!$C$17:$I$17,'[1]2.5 Connections'!$C$18:$I$18,'[1]2.5 Connections'!$C$19:$I$19,'[1]2.5 Connections'!$C$20:$I$20,'[1]2.5 Connections'!$C$21:$I$21,'[1]2.5 Connections'!$C$22:$I$22,'[1]2.5 Connections'!$C$23:$I$23,'[1]2.5 Connections'!$C$24:$I$24,'[1]2.5 Connections'!$C$25:$I$25,'[1]2.5 Connections'!$C$26:$I$26,'[1]2.5 Connections'!$C$27:$I$27,'[1]2.5 Connections'!$C$28:$I$28,'[1]2.5 Connections'!$C$29:$I$29,'[1]2.5 Connections'!$C$30:$I$30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070901_01_Cap_Values">#REF!</definedName>
    <definedName name="dms_070901_01_Collar_Values">#REF!</definedName>
    <definedName name="dms_070901_01_Rows">#REF!</definedName>
    <definedName name="dms_070901_01_Target_Values">#REF!</definedName>
    <definedName name="dms_070901_01_Values">#REF!</definedName>
    <definedName name="dms_070901_02_Cap_Values">#REF!</definedName>
    <definedName name="dms_070901_02_Collar_Values">#REF!</definedName>
    <definedName name="dms_070901_02_Rows">#REF!</definedName>
    <definedName name="dms_070901_02_Target_Values">#REF!</definedName>
    <definedName name="dms_070901_02_Values">#REF!</definedName>
    <definedName name="dms_070901_03_Cap_Values">#REF!</definedName>
    <definedName name="dms_070901_03_Collar_Values">#REF!</definedName>
    <definedName name="dms_070901_03_Rows">#REF!</definedName>
    <definedName name="dms_070901_03_Target_Values">#REF!</definedName>
    <definedName name="dms_070901_03_Values">#REF!</definedName>
    <definedName name="dms_070901_04_Cap_Values">#REF!</definedName>
    <definedName name="dms_070901_04_Collar_Values">#REF!</definedName>
    <definedName name="dms_070901_04_Rows">#REF!</definedName>
    <definedName name="dms_070901_04_Target_Values">#REF!</definedName>
    <definedName name="dms_070901_04_Values">#REF!</definedName>
    <definedName name="dms_663_List">'[1]AER lookups'!$N$16:$N$17</definedName>
    <definedName name="dms_ABN_List">'[1]AER lookups'!$D$16:$D$17</definedName>
    <definedName name="dms_Addr1_List">'[1]AER lookups'!$P$16:$P$17</definedName>
    <definedName name="dms_Addr2_List">'[1]AER lookups'!$Q$16:$Q$17</definedName>
    <definedName name="dms_Amendment_Text">'[1]Business &amp; other details'!$AL$70</definedName>
    <definedName name="dms_BaseStepTrend">'[1]2.16 Opex Summary'!$M$7</definedName>
    <definedName name="dms_BaseYear_Choice">'[1]2.16 Opex Summary'!$M$9</definedName>
    <definedName name="dms_BaseYear_List">'[1]2.16 Opex Summary'!$C$13:$G$13</definedName>
    <definedName name="dms_Cal_Year_B4_CRY">'[1]AER ETL'!$C$29</definedName>
    <definedName name="dms_CBD_flag">'[1]AER lookups'!$Z$16:$Z$17</definedName>
    <definedName name="dms_CF_8.1_Neg">'[1]AER CF'!$U$7:$U$34</definedName>
    <definedName name="dms_CF_TradingName">'[1]AER CF'!$B$7:$B$34</definedName>
    <definedName name="dms_Confid_status_List">'[1]AER NRs'!$D$6:$D$8</definedName>
    <definedName name="dms_CRCP_start_row">'[1]AER ETL'!$C$40</definedName>
    <definedName name="dms_CRCPlength_List">'[1]AER lookups'!$K$16:$K$17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eterminationRef_List">'[1]AER lookups'!$O$16:$O$17</definedName>
    <definedName name="dms_DollarReal">'[1]AER ETL'!$C$31</definedName>
    <definedName name="dms_DollarReal_year">'[1]AER ETL'!$C$51</definedName>
    <definedName name="dms_FeederName_1">'[1]AER lookups'!$AE$16:$AE$17</definedName>
    <definedName name="dms_FeederName_2">'[1]AER lookups'!$AF$16:$AF$17</definedName>
    <definedName name="dms_FeederName_3">'[1]AER lookups'!$AG$16:$AG$17</definedName>
    <definedName name="dms_FeederName_4">'[1]AER lookups'!$AH$16:$AH$17</definedName>
    <definedName name="dms_FeederName_5">'[1]AER lookups'!$AI$16:$AI$17</definedName>
    <definedName name="dms_FeederType_5_flag">'[1]AER lookups'!$AD$16:$AD$17</definedName>
    <definedName name="dms_FifthFeeder_flag_NSP">'[1]AER ETL'!$C$125</definedName>
    <definedName name="dms_FormControl_List">'[1]AER lookups'!$H$16:$H$17</definedName>
    <definedName name="dms_FRCP_start_row">'[1]AER ETL'!$C$39</definedName>
    <definedName name="dms_FRCPlength_List">'[1]AER lookups'!$L$16:$L$17</definedName>
    <definedName name="dms_FRCPlength_Num">'[1]AER ETL'!$C$70</definedName>
    <definedName name="dms_Header_Span">'[1]AER ETL'!$C$60</definedName>
    <definedName name="dms_JurisdictionList">'[1]AER lookups'!$E$16:$E$17</definedName>
    <definedName name="dms_LeapYear_Result">'[1]AER ETL'!$C$98</definedName>
    <definedName name="dms_LongRural_flag">'[1]AER lookups'!$AC$16:$AC$17</definedName>
    <definedName name="dms_Model">'[1]AER ETL'!$C$11</definedName>
    <definedName name="dms_Model_List">'[1]AER lookups'!$B$24:$B$33</definedName>
    <definedName name="dms_Model_Span">'[1]AER ETL'!$C$56</definedName>
    <definedName name="dms_Model_Span_List">'[1]AER lookups'!$E$24:$E$33</definedName>
    <definedName name="dms_MultiYear_FinalYear_Result">'[1]AER ETL'!$C$80</definedName>
    <definedName name="dms_MultiYear_Flag">'[1]AER ETL'!$C$63</definedName>
    <definedName name="dms_MultiYear_ResponseFlag">'[1]AER ETL'!$C$62</definedName>
    <definedName name="dms_PAddr1_List">'[1]AER lookups'!$U$16:$U$17</definedName>
    <definedName name="dms_PAddr2_List">'[1]AER lookups'!$V$16:$V$17</definedName>
    <definedName name="dms_PRCP_start_row">'[1]AER ETL'!$C$41</definedName>
    <definedName name="dms_PRCPlength_List">'[1]AER lookups'!$M$16:$M$17</definedName>
    <definedName name="dms_PRCPlength_Num">'[1]AER ETL'!$C$68</definedName>
    <definedName name="dms_Previous_DollarReal_year">'[1]AER ETL'!$C$52</definedName>
    <definedName name="dms_PState_List">'[1]AER lookups'!$X$16:$X$17</definedName>
    <definedName name="dms_PSuburb_List">'[1]AER lookups'!$W$16:$W$17</definedName>
    <definedName name="dms_Public_Lighting_List">'[1]AER lookups'!$AJ$16:$AJ$17</definedName>
    <definedName name="dms_Reset_final_year">'[1]AER ETL'!$C$49</definedName>
    <definedName name="dms_Reset_RYE">'[1]AER ETL'!$C$54</definedName>
    <definedName name="dms_RPT">'[1]AER ETL'!$C$23</definedName>
    <definedName name="dms_RPT_List">'[1]AER lookups'!$I$16:$I$17</definedName>
    <definedName name="dms_RPTMonth">'[1]AER ETL'!$C$30</definedName>
    <definedName name="dms_RPTMonth_List">'[1]AER lookups'!$J$16:$J$17</definedName>
    <definedName name="dms_RYE_result">'[1]AER ETL'!$C$57</definedName>
    <definedName name="dms_RYE_start_row">'[1]AER ETL'!$C$42</definedName>
    <definedName name="dms_Sector">'[1]AER ETL'!$C$20</definedName>
    <definedName name="dms_Sector_List">'[1]AER lookups'!$F$16:$F$17</definedName>
    <definedName name="dms_Segment">'[1]AER ETL'!$C$21</definedName>
    <definedName name="dms_Segment_List">'[1]AER lookups'!$G$16:$G$17</definedName>
    <definedName name="dms_ShortRural_flag">'[1]AER lookups'!$AB$16:$AB$17</definedName>
    <definedName name="dms_SingleYear_Model">'[1]AER ETL'!$C$72:$C$74</definedName>
    <definedName name="dms_SingleYearModel">'[1]AER ETL'!$C$75</definedName>
    <definedName name="dms_SourceList">'[1]AER NRs'!$C$14:$C$28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lookups'!$S$16:$S$17</definedName>
    <definedName name="dms_STPIS_Detail">'[3]6'!$O$15:$O$37</definedName>
    <definedName name="dms_STPIS_Reasons">'[3]6'!$P$17:$P$30</definedName>
    <definedName name="dms_Suburb_List">'[1]AER lookups'!$R$16:$R$17</definedName>
    <definedName name="dms_TradingName">'[1]Business &amp; other details'!$AL$16</definedName>
    <definedName name="dms_TradingName_List">'[1]AER lookups'!$B$16:$B$17</definedName>
    <definedName name="dms_TradingNameFull">'[1]AER ETL'!$C$9</definedName>
    <definedName name="dms_TradingNameFull_List">'[1]AER lookups'!$C$16:$C$17</definedName>
    <definedName name="dms_Typed_Submission_Date">'[1]Business &amp; other details'!$AL$74</definedName>
    <definedName name="dms_Urban_flag">'[1]AER lookups'!$AA$16:$AA$17</definedName>
    <definedName name="dms_Worksheet_List">'[1]AER lookups'!$D$24:$D$33</definedName>
    <definedName name="dms_y1">'[1]AER lookups'!$E$57</definedName>
    <definedName name="dms_y2">'[1]AER lookups'!$E$58</definedName>
    <definedName name="dms_y3">'[1]AER lookups'!$E$59</definedName>
    <definedName name="dms_y4">'[1]AER lookups'!$E$60</definedName>
    <definedName name="dms_y5">'[1]AER lookups'!$E$61</definedName>
    <definedName name="dms_y6">'[1]AER lookups'!$E$62</definedName>
    <definedName name="dms_y7">'[1]AER lookups'!$E$63</definedName>
    <definedName name="FRCP_final_year">'[1]AER ETL'!$C$46</definedName>
    <definedName name="FRCP_y1">'[1]Business &amp; other details'!$AL$42</definedName>
    <definedName name="FRCP_y10">'[1]AER lookups'!$I$47</definedName>
    <definedName name="FRCP_y11">'[1]AER lookups'!$I$48</definedName>
    <definedName name="FRCP_y12">'[1]AER lookups'!$I$49</definedName>
    <definedName name="FRCP_y13">'[1]AER lookups'!$I$50</definedName>
    <definedName name="FRCP_y14">'[1]AER lookups'!$I$51</definedName>
    <definedName name="FRCP_y15">'[1]AER lookups'!$I$52</definedName>
    <definedName name="FRCP_y2">'[1]AER lookups'!$I$39</definedName>
    <definedName name="FRCP_y3">'[1]AER lookups'!$I$40</definedName>
    <definedName name="FRCP_y4">'[1]AER lookups'!$I$41</definedName>
    <definedName name="FRCP_y5">'[1]AER lookups'!$I$42</definedName>
    <definedName name="FRCP_y6">'[1]AER lookups'!$I$43</definedName>
    <definedName name="FRCP_y7">'[1]AER lookups'!$I$44</definedName>
    <definedName name="FRCP_y8">'[1]AER lookups'!$I$45</definedName>
    <definedName name="FRCP_y9">'[1]AER lookups'!$I$46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PRCP_final_year">'[1]AER ETL'!$C$48</definedName>
    <definedName name="PRCP_y1">'[1]AER lookups'!$E$38</definedName>
    <definedName name="PRCP_y10">'[1]AER lookups'!$E$47</definedName>
    <definedName name="PRCP_y11">'[1]AER lookups'!$E$48</definedName>
    <definedName name="PRCP_y12">'[1]AER lookups'!$E$49</definedName>
    <definedName name="PRCP_y13">'[1]AER lookups'!$E$50</definedName>
    <definedName name="PRCP_y14">'[1]AER lookups'!$E$51</definedName>
    <definedName name="PRCP_y15">'[1]AER lookups'!$E$52</definedName>
    <definedName name="PRCP_y2">'[1]AER lookups'!$E$39</definedName>
    <definedName name="PRCP_y3">'[2]AER lookups'!$E$40</definedName>
    <definedName name="PRCP_y4">'[2]AER lookups'!$E$41</definedName>
    <definedName name="PRCP_y5">'[2]AER lookups'!$E$42</definedName>
    <definedName name="PRCP_y6">'[1]AER lookups'!$E$43</definedName>
    <definedName name="PRCP_y7">'[1]AER lookups'!$E$44</definedName>
    <definedName name="PRCP_y8">'[1]AER lookups'!$E$45</definedName>
    <definedName name="PRCP_y9">'[1]AER lookups'!$E$46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3" l="1"/>
  <c r="D9" i="13"/>
  <c r="D31" i="12" l="1"/>
  <c r="D30" i="12"/>
  <c r="B52" i="12"/>
  <c r="B51" i="12"/>
  <c r="B50" i="12"/>
  <c r="B48" i="12"/>
  <c r="B46" i="12"/>
  <c r="B45" i="12"/>
  <c r="B43" i="12"/>
  <c r="B42" i="12"/>
  <c r="B41" i="12"/>
  <c r="B40" i="12"/>
  <c r="B39" i="12"/>
  <c r="B38" i="12"/>
  <c r="F8" i="13"/>
  <c r="D8" i="13"/>
  <c r="F7" i="13"/>
  <c r="D7" i="13"/>
  <c r="F6" i="13"/>
  <c r="D6" i="13"/>
  <c r="C5" i="13"/>
  <c r="D5" i="13" s="1"/>
  <c r="C4" i="13"/>
  <c r="F4" i="13" s="1"/>
  <c r="C3" i="13"/>
  <c r="F3" i="13" s="1"/>
  <c r="F2" i="13"/>
  <c r="D2" i="13"/>
  <c r="F12" i="13" l="1"/>
  <c r="B19" i="13" s="1"/>
  <c r="B17" i="13"/>
  <c r="F13" i="13"/>
  <c r="B25" i="12"/>
  <c r="F5" i="13"/>
  <c r="F10" i="13" s="1"/>
  <c r="D3" i="13"/>
  <c r="D4" i="13"/>
  <c r="D11" i="13" l="1"/>
  <c r="D12" i="13"/>
  <c r="D10" i="13"/>
  <c r="D13" i="13"/>
  <c r="F11" i="13"/>
  <c r="B24" i="12"/>
  <c r="B26" i="12"/>
  <c r="D19" i="12" l="1"/>
  <c r="D18" i="12"/>
  <c r="D17" i="12"/>
  <c r="B19" i="12"/>
  <c r="C52" i="12" s="1"/>
  <c r="B18" i="12"/>
  <c r="C51" i="12" s="1"/>
  <c r="B17" i="12"/>
  <c r="C50" i="12" s="1"/>
  <c r="D15" i="12"/>
  <c r="D48" i="12" s="1"/>
  <c r="B15" i="12"/>
  <c r="C48" i="12" s="1"/>
  <c r="D13" i="12"/>
  <c r="D46" i="12" s="1"/>
  <c r="D12" i="12"/>
  <c r="B13" i="12"/>
  <c r="C46" i="12" s="1"/>
  <c r="B12" i="12"/>
  <c r="C45" i="12" s="1"/>
  <c r="D6" i="12"/>
  <c r="D39" i="12" s="1"/>
  <c r="D7" i="12"/>
  <c r="D40" i="12" s="1"/>
  <c r="D8" i="12"/>
  <c r="D41" i="12" s="1"/>
  <c r="D9" i="12"/>
  <c r="D42" i="12" s="1"/>
  <c r="D10" i="12"/>
  <c r="D43" i="12" s="1"/>
  <c r="D5" i="12"/>
  <c r="D38" i="12" s="1"/>
  <c r="B6" i="12"/>
  <c r="C39" i="12" s="1"/>
  <c r="B7" i="12"/>
  <c r="C40" i="12" s="1"/>
  <c r="B8" i="12"/>
  <c r="C41" i="12" s="1"/>
  <c r="B9" i="12"/>
  <c r="C42" i="12" s="1"/>
  <c r="B10" i="12"/>
  <c r="C43" i="12" s="1"/>
  <c r="B5" i="12"/>
  <c r="C38" i="12" s="1"/>
  <c r="D52" i="12"/>
  <c r="D51" i="12"/>
  <c r="D50" i="12"/>
  <c r="D45" i="12"/>
  <c r="H12" i="11" l="1"/>
  <c r="H9" i="11"/>
  <c r="J9" i="11" l="1"/>
  <c r="C7" i="12"/>
  <c r="J12" i="11"/>
  <c r="C10" i="12"/>
  <c r="H8" i="11"/>
  <c r="H11" i="11"/>
  <c r="H19" i="11"/>
  <c r="H17" i="11"/>
  <c r="H7" i="11"/>
  <c r="H10" i="11"/>
  <c r="H20" i="11"/>
  <c r="H15" i="11"/>
  <c r="H14" i="11"/>
  <c r="H21" i="11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J17" i="11" l="1"/>
  <c r="C15" i="12"/>
  <c r="J8" i="11"/>
  <c r="C6" i="12"/>
  <c r="J11" i="11"/>
  <c r="C9" i="12"/>
  <c r="J19" i="11"/>
  <c r="C17" i="12"/>
  <c r="J21" i="11"/>
  <c r="C19" i="12"/>
  <c r="J14" i="11"/>
  <c r="C12" i="12"/>
  <c r="J15" i="11"/>
  <c r="C13" i="12"/>
  <c r="J20" i="11"/>
  <c r="C18" i="12"/>
  <c r="J10" i="11"/>
  <c r="C8" i="12"/>
  <c r="J7" i="11"/>
  <c r="C5" i="12"/>
</calcChain>
</file>

<file path=xl/sharedStrings.xml><?xml version="1.0" encoding="utf-8"?>
<sst xmlns="http://schemas.openxmlformats.org/spreadsheetml/2006/main" count="271" uniqueCount="175">
  <si>
    <t>Distribution</t>
  </si>
  <si>
    <t>KS Distance Statistic</t>
  </si>
  <si>
    <t>Mean of sample</t>
  </si>
  <si>
    <t>Mean of fitted distribution</t>
  </si>
  <si>
    <t>SD of fitted distribution</t>
  </si>
  <si>
    <t>Cap at 1SD</t>
  </si>
  <si>
    <t>Cap at 2SD</t>
  </si>
  <si>
    <t>Collar at 1SD</t>
  </si>
  <si>
    <t>Collar at 2SD</t>
  </si>
  <si>
    <t>50th percentile of fitted distribution</t>
  </si>
  <si>
    <t>5th percentile of fitted distribution</t>
  </si>
  <si>
    <t>95th percentile of fitted distribution</t>
  </si>
  <si>
    <t>Poisson</t>
  </si>
  <si>
    <t>Distributions fitted setting: lower limit with fixed bound of zero; unsure upper limit; no change to default "suppress questionable fits" setting</t>
  </si>
  <si>
    <t xml:space="preserve">While @Risk allows beta general to be a candidate distribution, we have not included it as a candidate distribution as it uses 4 parameters and we only have 5 data points. </t>
  </si>
  <si>
    <t>Where a candidate distribution has been estimated to have an infinite standard deviation we have ruled it out of consideration.</t>
  </si>
  <si>
    <t>AIC</t>
  </si>
  <si>
    <t>Failure of protection system</t>
  </si>
  <si>
    <t xml:space="preserve">  </t>
  </si>
  <si>
    <t>Parameter</t>
  </si>
  <si>
    <t>Performance actuals</t>
  </si>
  <si>
    <t>Proper operation of equipment (number of events):</t>
  </si>
  <si>
    <t>A</t>
  </si>
  <si>
    <t>Created By Version</t>
  </si>
  <si>
    <t>6.3.0</t>
  </si>
  <si>
    <t>Required Version</t>
  </si>
  <si>
    <t>5.0.0</t>
  </si>
  <si>
    <t>Recommended Version</t>
  </si>
  <si>
    <t>Modified By Version</t>
  </si>
  <si>
    <t>Count</t>
  </si>
  <si>
    <t>GUID</t>
  </si>
  <si>
    <t>Name</t>
  </si>
  <si>
    <t>Range</t>
  </si>
  <si>
    <t>CRC</t>
  </si>
  <si>
    <t>Options</t>
  </si>
  <si>
    <t>Comp. Graph Serialization</t>
  </si>
  <si>
    <t>PP Graph Serialization</t>
  </si>
  <si>
    <t>QQ Graph Serialization</t>
  </si>
  <si>
    <t>Unsued</t>
  </si>
  <si>
    <t>Fixed Params</t>
  </si>
  <si>
    <t>Bootstrap Options</t>
  </si>
  <si>
    <t>BootstrapParamGraphSerialization</t>
  </si>
  <si>
    <t>BatchFit Options</t>
  </si>
  <si>
    <t>BootstrapGOFGraphSerialization</t>
  </si>
  <si>
    <t>FitSelector</t>
  </si>
  <si>
    <t xml:space="preserve"> 0	 8								</t>
  </si>
  <si>
    <t>F1	0	 1000	 .95</t>
  </si>
  <si>
    <t>FIT_AB370_6C441</t>
  </si>
  <si>
    <t>F1	0	0	-1E+300	 1E+300	 1	0	0	 0	0	 1	23	BetaGeneral	Binomial	Expon	ExtValue	ExtValueMin	Gamma	Geomet	IntUniform	InvGauss	Laplace	Levy	Logistic	LogLogistic	Lognorm	NegBin	Normal	Pareto	Pearson5	Pearson6	Poisson	Triang	Uniform	Weibull	0	1	-1	1	 0	 1	0	0	0</t>
  </si>
  <si>
    <t>GF1_rK0qDwEADgClAQwjACYANABpAH0AfgCMAJoAfwGhAZsBKgD//wAAAAAAAQQAAAAAAAAAAAEURml0IENvbXBhcmlzb24gZm9yIEEBG1Jpc2tVbmlmb3JtKDQuOTEyNSwxMy40MTc1KQEBEAACAAEKU3RhdGlzdGljcwMBAQD/AQEBAQEAAQEBAAQAAAABAQEBAQABAQEABAAAAAq5AAHHAADXAADsAAABAQAWAQArAQBAAQBVAQBqAQAMAAVJbnB1dAAAJQECAA4AB1VuaWZvcm0AAS8BAgATAAxVbnVzZWQgQ3VydmUAAk8BAgATAAxVbnVzZWQgQ3VydmUAA4wBAgATAAxVbnVzZWQgQ3VydmUABEwBAgATAAxVbnVzZWQgQ3VydmUABTkBAgATAAxVbnVzZWQgQ3VydmUABk4BAgATAAxVbnVzZWQgQ3VydmUAByMBAgATAAxVbnVzZWQgQ3VydmUACCkBAgATAAxVbnVzZWQgQ3VydmUACWABAgCHAZEBAQECAZqZmZmZmak/AABmZmZmZmbuPwAABQABAQEAAQEBAA==</t>
  </si>
  <si>
    <t>F1	0	0	-1E+300	 1E+300	 1	0	3	 0	0	 1	23	BetaGeneral	Binomial	Expon	ExtValue	ExtValueMin	Gamma	Geomet	IntUniform	InvGauss	Laplace	Levy	Logistic	LogLogistic	Lognorm	NegBin	Normal	Pareto	Pearson5	Pearson6	Poisson	Triang	Uniform	Weibull	0	1	-1	1	 0	 1	0	0	0</t>
  </si>
  <si>
    <t>F1	1	 1000	 .95</t>
  </si>
  <si>
    <t>6.0.0</t>
  </si>
  <si>
    <t>F1	1	0	-1E+300	 1E+300	 1	0	0	 0	0	 1	23	BetaGeneral	Binomial	Expon	ExtValue	ExtValueMin	Gamma	Geomet	IntUniform	InvGauss	Laplace	Levy	Logistic	LogLogistic	Lognorm	NegBin	Normal	Pareto	Pearson5	Pearson6	Poisson	Triang	Uniform	Weibull	0	1	-1	1	 0	 1	0	0	0</t>
  </si>
  <si>
    <t>Transmission line outage - fault</t>
  </si>
  <si>
    <t xml:space="preserve">Transformer outage – fault </t>
  </si>
  <si>
    <t xml:space="preserve">Reactive plant – fault </t>
  </si>
  <si>
    <t>Transmission line outage – forced outage</t>
  </si>
  <si>
    <t>Transformer outage – forced outage</t>
  </si>
  <si>
    <t>Reactive plant – forced outage</t>
  </si>
  <si>
    <t>Loss of supply event frequency (number of events):</t>
  </si>
  <si>
    <t>&gt;  (x) system minutes</t>
  </si>
  <si>
    <t>&gt;  (y) system minutes</t>
  </si>
  <si>
    <t xml:space="preserve">Average outage duration (minutes): </t>
  </si>
  <si>
    <t>Material failure of SCADA</t>
  </si>
  <si>
    <t>Incorrect operational isolation of primary or secondary equipment</t>
  </si>
  <si>
    <t>FIT_D8145_250FD</t>
  </si>
  <si>
    <t>GF1_rK0qDwEADgDEAQwjACYANACIAJwAnQCrALkAngHAAboBKgD//wAAAAAAAQQAAAAAAAAAAAEzRml0IENvbXBhcmlzb24gZm9yIFRyYW5zbWlzc2lvbiBsaW5lIG91dGFnZSAtIGZhdWx0ARtSaXNrV2VpYnVsbCg2LjMxNTYsMC4xODY5NikBARAAAgABClN0YXRpc3RpY3MDAQEA/wEBAQEBAAEBAQAEAAAAAQEBAQEAAQEBAAQAAAAK2AAB5gAA9gAACwEAIAEANQEASgEAXwEAdAEAiQEADAAFSW5wdXQAACUBAgAOAAdXZWlidWxsAAEvAQIAEwAMVW51c2VkIEN1cnZlAAJPAQIAEwAMVW51c2VkIEN1cnZlAAOMAQIAEwAMVW51c2VkIEN1cnZlAARMAQIAEwAMVW51c2VkIEN1cnZlAAU5AQIAEwAMVW51c2VkIEN1cnZlAAZOAQIAEwAMVW51c2VkIEN1cnZlAAcjAQIAEwAMVW51c2VkIEN1cnZlAAgpAQIAEwAMVW51c2VkIEN1cnZlAAlgAQIApgGwAQEBAgGamZmZmZmpPwAAZmZmZmZm7j8AAAUAAQEBAAEBAQA=</t>
  </si>
  <si>
    <t>FIT_7C184_48ED9</t>
  </si>
  <si>
    <t>Transformer outage – fault</t>
  </si>
  <si>
    <t>GF1_rK0qDwEADgDAAQwjACYANACEAJgAmQCnALUAmgG8AbYBKgD//wAAAAAAAQQAAAAAAAAAAAEvRml0IENvbXBhcmlzb24gZm9yIFRyYW5zZm9ybWVyIG91dGFnZSDigJMgZmF1bHQBG1Jpc2tXZWlidWxsKDQuNzE4OCwwLjEyODU2KQEBEAACAAEKU3RhdGlzdGljcwMBAQD/AQEBAQEAAQEBAAQAAAABAQEBAQABAQEABAAAAArUAAHiAADyAAAHAQAcAQAxAQBGAQBbAQBwAQCFAQAMAAVJbnB1dAAAJQECAA4AB1dlaWJ1bGwAAS8BAgATAAxVbnVzZWQgQ3VydmUAAk8BAgATAAxVbnVzZWQgQ3VydmUAA4wBAgATAAxVbnVzZWQgQ3VydmUABEwBAgATAAxVbnVzZWQgQ3VydmUABTkBAgATAAxVbnVzZWQgQ3VydmUABk4BAgATAAxVbnVzZWQgQ3VydmUAByMBAgATAAxVbnVzZWQgQ3VydmUACCkBAgATAAxVbnVzZWQgQ3VydmUACWABAgCiAawBAQECAZqZmZmZmak/AABmZmZmZmbuPwAABQABAQEAAQEBAA==</t>
  </si>
  <si>
    <t>FIT_6046A_B0EEE</t>
  </si>
  <si>
    <t>Reactive plant – fault</t>
  </si>
  <si>
    <t>GF1_rK0qDwEADgC9AQwjACYANACAAJQAlQCjALEAlwG5AbMBKgD//wAAAAAAAQQAAAAAAAAAAAErRml0IENvbXBhcmlzb24gZm9yIFJlYWN0aXZlIHBsYW50IOKAkyBmYXVsdAEbUmlza1BlYXJzb241KDIxLjk3NSw0LjE1NDkpAQEQAAIAAQpTdGF0aXN0aWNzAwEBAP8BAQEBAQABAQEABAAAAAEBAQEBAAEBAQAEAAAACtAAAd4AAO8AAAQBABkBAC4BAEMBAFgBAG0BAIIBAAwABUlucHV0AAAlAQIADwAIUGVhcnNvbjUAAS8BAgATAAxVbnVzZWQgQ3VydmUAAk8BAgATAAxVbnVzZWQgQ3VydmUAA4wBAgATAAxVbnVzZWQgQ3VydmUABEwBAgATAAxVbnVzZWQgQ3VydmUABTkBAgATAAxVbnVzZWQgQ3VydmUABk4BAgATAAxVbnVzZWQgQ3VydmUAByMBAgATAAxVbnVzZWQgQ3VydmUACCkBAgATAAxVbnVzZWQgQ3VydmUACWABAgCfAakBAQECAZqZmZmZmak/AABmZmZmZmbuPwAABQABAQEAAQEBAA==</t>
  </si>
  <si>
    <t>FIT_77728_A3A06</t>
  </si>
  <si>
    <t>GF1_rK0qDwEADgDJAQwjACYANACNAKEAogCwAL4AowHFAb8BKgD//wAAAAAAAQQAAAAAAAAAAAE9Rml0IENvbXBhcmlzb24gZm9yIFRyYW5zbWlzc2lvbiBsaW5lIG91dGFnZSDigJMgZm9yY2VkIG91dGFnZQEWUmlza1VuaWZvcm0oMCwwLjIxNjk0KQEBEAACAAEKU3RhdGlzdGljcwMBAQD/AQEBAQEAAQEBAAQAAAABAQEBAQABAQEABAAAAArdAAHrAAD7AAAQAQAlAQA6AQBPAQBkAQB5AQCOAQAMAAVJbnB1dAAAJQECAA4AB1VuaWZvcm0AAS8BAgATAAxVbnVzZWQgQ3VydmUAAk8BAgATAAxVbnVzZWQgQ3VydmUAA4wBAgATAAxVbnVzZWQgQ3VydmUABEwBAgATAAxVbnVzZWQgQ3VydmUABTkBAgATAAxVbnVzZWQgQ3VydmUABk4BAgATAAxVbnVzZWQgQ3VydmUAByMBAgATAAxVbnVzZWQgQ3VydmUACCkBAgATAAxVbnVzZWQgQ3VydmUACWABAgCrAbUBAQECAZqZmZmZmak/AABmZmZmZmbuPwAABQABAQEAAQEBAA==</t>
  </si>
  <si>
    <t>FIT_89E92_3A95F</t>
  </si>
  <si>
    <t>GF1_rK0qDwEADgDIAQwjACYANACMAKAAoQCvAL0AogHEAb4BKgD//wAAAAAAAQQAAAAAAAAAAAE3Rml0IENvbXBhcmlzb24gZm9yIFRyYW5zZm9ybWVyIG91dGFnZSDigJMgZm9yY2VkIG91dGFnZQEbUmlza1dlaWJ1bGwoNS4yNTk0LDAuMTI4NzUpAQEQAAIAAQpTdGF0aXN0aWNzAwEBAP8BAQEBAQABAQEABAAAAAEBAQEBAAEBAQAEAAAACtwAAeoAAPoAAA8BACQBADkBAE4BAGMBAHgBAI0BAAwABUlucHV0AAAlAQIADgAHV2VpYnVsbAABLwECABMADFVudXNlZCBDdXJ2ZQACTwECABMADFVudXNlZCBDdXJ2ZQADjAECABMADFVudXNlZCBDdXJ2ZQAETAECABMADFVudXNlZCBDdXJ2ZQAFOQECABMADFVudXNlZCBDdXJ2ZQAGTgECABMADFVudXNlZCBDdXJ2ZQAHIwECABMADFVudXNlZCBDdXJ2ZQAIKQECABMADFVudXNlZCBDdXJ2ZQAJYAECAKoBtAEBAQIBmpmZmZmZqT8AAGZmZmZmZu4/AAAFAAEBAQABAQEA</t>
  </si>
  <si>
    <t>FIT_A8D14_273D1</t>
  </si>
  <si>
    <t>GF1_rK0qDwEADgDWAQwjACYANACZAK0ArgC8AMoAsAHSAcwBKgD//wAAAAAAAQQAAAAAAAAAAAEzRml0IENvbXBhcmlzb24gZm9yIFJlYWN0aXZlIHBsYW50IOKAkyBmb3JjZWQgb3V0YWdlASxSaXNrUGVhcnNvbjYoMzMzNDY1NjkuNyw4Mi43MTYsNy41MjMwMmUtMDA3KQEBEAACAAEKU3RhdGlzdGljcwMBAQD/AQEBAQEAAQEBAAQAAAABAQEBAQABAQEABAAAAArpAAH3AAAIAQAdAQAyAQBHAQBcAQBxAQCGAQCbAQAMAAVJbnB1dAAAJQECAA8ACFBlYXJzb242AAEvAQIAEwAMVW51c2VkIEN1cnZlAAJPAQIAEwAMVW51c2VkIEN1cnZlAAOMAQIAEwAMVW51c2VkIEN1cnZlAARMAQIAEwAMVW51c2VkIEN1cnZlAAU5AQIAEwAMVW51c2VkIEN1cnZlAAZOAQIAEwAMVW51c2VkIEN1cnZlAAcjAQIAEwAMVW51c2VkIEN1cnZlAAgpAQIAEwAMVW51c2VkIEN1cnZlAAlgAQIAuAHCAQEBAgGamZmZmZmpPwAAZmZmZmZm7j8AAAUAAQEBAAEBAQA=</t>
  </si>
  <si>
    <t>Average outage duration</t>
  </si>
  <si>
    <t>FIT_53444_B6F0A</t>
  </si>
  <si>
    <t>GF1_rK0qDwEADgCxAQwjACYANAB1AIkAigCYAKYAiwGtAacBKgD//wAAAAAAAQQAAAAAAAAAAAEoRml0IENvbXBhcmlzb24gZm9yID4gICh4KSBzeXN0ZW0gbWludXRlcwETUmlza1BvaXNzb24oMS4yMDAwKQEBEAACAAEKU3RhdGlzdGljcwMBAQD/AQEBAQEAAQEBAAQAAAABAQEBAQABAQEABAAAAArFAAHTAADjAAD4AAANAQAiAQA3AQBMAQBhAQB2AQAMAAVJbnB1dAAAJQECAA4AB1BvaXNzb24AAS8BAgATAAxVbnVzZWQgQ3VydmUAAk8BAgATAAxVbnVzZWQgQ3VydmUAA4wBAgATAAxVbnVzZWQgQ3VydmUABEwBAgATAAxVbnVzZWQgQ3VydmUABTkBAgATAAxVbnVzZWQgQ3VydmUABk4BAgATAAxVbnVzZWQgQ3VydmUAByMBAgATAAxVbnVzZWQgQ3VydmUACCkBAgATAAxVbnVzZWQgQ3VydmUACWABAgCTAZ0BAQECAZqZmZmZmak/AABmZmZmZmbuPwAABQABAQEAAQEBAA==</t>
  </si>
  <si>
    <t>FIT_28AF7_1F99B</t>
  </si>
  <si>
    <t>GF1_rK0qDwEADgCyAQwjACYANAB2AIoAiwCZAKcAjAGuAagBKgD//wAAAAAAAQQAAAAAAAAAAAEoRml0IENvbXBhcmlzb24gZm9yID4gICh5KSBzeXN0ZW0gbWludXRlcwEUUmlza1BvaXNzb24oMC42MDAwMCkBARAAAgABClN0YXRpc3RpY3MDAQEA/wEBAQEBAAEBAQAEAAAAAQEBAQEAAQEBAAQAAAAKxgAB1AAA5AAA+QAADgEAIwEAOAEATQEAYgEAdwEADAAFSW5wdXQAACUBAgAOAAdQb2lzc29uAAEvAQIAEwAMVW51c2VkIEN1cnZlAAJPAQIAEwAMVW51c2VkIEN1cnZlAAOMAQIAEwAMVW51c2VkIEN1cnZlAARMAQIAEwAMVW51c2VkIEN1cnZlAAU5AQIAEwAMVW51c2VkIEN1cnZlAAZOAQIAEwAMVW51c2VkIEN1cnZlAAcjAQIAEwAMVW51c2VkIEN1cnZlAAgpAQIAEwAMVW51c2VkIEN1cnZlAAlgAQIAlAGeAQEBAgGamZmZmZmpPwAAZmZmZmZm7j8AAAUAAQEBAAEBAQA=</t>
  </si>
  <si>
    <t>FIT_2D65F_B893F</t>
  </si>
  <si>
    <t>Average outage duration (minutes):</t>
  </si>
  <si>
    <t>GF1_rK0qDwEADgDPAQwjACYANACPAKMApACyAMAAqQHLAcUBKgD//wAAAAAAAQQAAAAAAAAAAAE1Rml0IENvbXBhcmlzb24gZm9yIEF2ZXJhZ2Ugb3V0YWdlIGR1cmF0aW9uIChtaW51dGVzKToBIFJpc2tMb2dMb2dpc3RpYygwLDQzLjEwOSwyLjQxOTgpAQEQAAIAAQpTdGF0aXN0aWNzAwEBAP8BAQEBAQABAQEABAAAAAEBAQEBAAEBAQAEAAAACt8AAe0AAAEBABYBACsBAEABAFUBAGoBAH8BAJQBAAwABUlucHV0AAAlAQIAEgALTG9nTG9naXN0aWMAAS8BAgATAAxVbnVzZWQgQ3VydmUAAk8BAgATAAxVbnVzZWQgQ3VydmUAA4wBAgATAAxVbnVzZWQgQ3VydmUABEwBAgATAAxVbnVzZWQgQ3VydmUABTkBAgATAAxVbnVzZWQgQ3VydmUABk4BAgATAAxVbnVzZWQgQ3VydmUAByMBAgATAAxVbnVzZWQgQ3VydmUACCkBAgATAAxVbnVzZWQgQ3VydmUACWABAgCxAbsBAQECAZqZmZmZmak/AABmZmZmZmbuPwAABQABAQEAAQEBAA==</t>
  </si>
  <si>
    <t>FIT_77513_24C6A</t>
  </si>
  <si>
    <t>GF1_rK0qDwEADgC0AQwjACYANAB4AIwAjQCbAKkAjgGwAaoBKgD//wAAAAAAAQQAAAAAAAAAAAEvRml0IENvbXBhcmlzb24gZm9yIEZhaWx1cmUgb2YgcHJvdGVjdGlvbiBzeXN0ZW0BD1Jpc2tQb2lzc29uKDMyKQEBEAACAAEKU3RhdGlzdGljcwMBAQD/AQEBAQEAAQEBAAQAAAABAQEBAQABAQEABAAAAArIAAHWAADmAAD7AAAQAQAlAQA6AQBPAQBkAQB5AQAMAAVJbnB1dAAAJQECAA4AB1BvaXNzb24AAS8BAgATAAxVbnVzZWQgQ3VydmUAAk8BAgATAAxVbnVzZWQgQ3VydmUAA4wBAgATAAxVbnVzZWQgQ3VydmUABEwBAgATAAxVbnVzZWQgQ3VydmUABTkBAgATAAxVbnVzZWQgQ3VydmUABk4BAgATAAxVbnVzZWQgQ3VydmUAByMBAgATAAxVbnVzZWQgQ3VydmUACCkBAgATAAxVbnVzZWQgQ3VydmUACWABAgCWAaABAQECAZqZmZmZmak/AABmZmZmZmbuPwAABQABAQEAAQEBAA==</t>
  </si>
  <si>
    <t>FIT_819_538C5</t>
  </si>
  <si>
    <t>GF1_rK0qDwEADgC0AQwjACYANAB5AI0AjgCcAKoAjgGwAaoBKgD//wAAAAAAAQQAAAAAAAAAAAEsRml0IENvbXBhcmlzb24gZm9yIE1hdGVyaWFsIGZhaWx1cmUgb2YgU0NBREEBE1Jpc2tHZW9tZXQoMC41NTU1NikBARAAAgABClN0YXRpc3RpY3MDAQEA/wEBAQEBAAEBAQAEAAAAAQEBAQEAAQEBAAQAAAAKyQAB1wAA5gAA+wAAEAEAJQEAOgEATwEAZAEAeQEADAAFSW5wdXQAACUBAgANAAZHZW9tZXQAAS8BAgATAAxVbnVzZWQgQ3VydmUAAk8BAgATAAxVbnVzZWQgQ3VydmUAA4wBAgATAAxVbnVzZWQgQ3VydmUABEwBAgATAAxVbnVzZWQgQ3VydmUABTkBAgATAAxVbnVzZWQgQ3VydmUABk4BAgATAAxVbnVzZWQgQ3VydmUAByMBAgATAAxVbnVzZWQgQ3VydmUACCkBAgATAAxVbnVzZWQgQ3VydmUACWABAgCWAaABAQECAZqZmZmZmak/AABmZmZmZmbuPwAABQABAQEAAQEBAA==</t>
  </si>
  <si>
    <t>FIT_65992_237BE</t>
  </si>
  <si>
    <t>GF1_rK0qDwEADgDdAQwjACYANAChALUAtgDEANIAtwHZAdMBKgD//wAAAAAAAQQAAAAAAAAAAAFURml0IENvbXBhcmlzb24gZm9yIEluY29ycmVjdCBvcGVyYXRpb25hbCBpc29sYXRpb24gb2YgcHJpbWFyeSBvciBzZWNvbmRhcnkgZXF1aXBtZW50ARNSaXNrUG9pc3Nvbig2LjIwMDApAQEQAAIAAQpTdGF0aXN0aWNzAwEBAP8BAQEBAQABAQEABAAAAAEBAQEBAAEBAQAEAAAACvEAAf8AAA8BACQBADkBAE4BAGMBAHgBAI0BAKIBAAwABUlucHV0AAAlAQIADgAHUG9pc3NvbgABLwECABMADFVudXNlZCBDdXJ2ZQACTwECABMADFVudXNlZCBDdXJ2ZQADjAECABMADFVudXNlZCBDdXJ2ZQAETAECABMADFVudXNlZCBDdXJ2ZQAFOQECABMADFVudXNlZCBDdXJ2ZQAGTgECABMADFVudXNlZCBDdXJ2ZQAHIwECABMADFVudXNlZCBDdXJ2ZQAIKQECABMADFVudXNlZCBDdXJ2ZQAJYAECAL8ByQEBAQIBmpmZmZmZqT8AAGZmZmZmZu4/AAAFAAEBAQABAQEA</t>
  </si>
  <si>
    <t>Number of events &gt; (y) system minutes</t>
  </si>
  <si>
    <t>Number of events &gt; (x) system minutes</t>
  </si>
  <si>
    <t>Pearson5</t>
  </si>
  <si>
    <t>LogLogistic</t>
  </si>
  <si>
    <t>2017</t>
  </si>
  <si>
    <t>2018</t>
  </si>
  <si>
    <t xml:space="preserve"> </t>
  </si>
  <si>
    <t>AER's STPIS annual compliance assessment data - for TasNetworks 2024-29 Reset</t>
  </si>
  <si>
    <t>7.9.1 - Historical performance and proposed targets for the service component of the STPIS</t>
  </si>
  <si>
    <t>Average of actual performance (2018-22)</t>
  </si>
  <si>
    <t>Floor</t>
  </si>
  <si>
    <t>Target</t>
  </si>
  <si>
    <t>Cap</t>
  </si>
  <si>
    <t>Weighting 
(% of MAR)</t>
  </si>
  <si>
    <t>2019</t>
  </si>
  <si>
    <t>2020</t>
  </si>
  <si>
    <t>2021</t>
  </si>
  <si>
    <t>2022</t>
  </si>
  <si>
    <t>95th percentile</t>
  </si>
  <si>
    <t>5th percentile</t>
  </si>
  <si>
    <t>Unplanned outage circuit event rate (%):</t>
  </si>
  <si>
    <t>TasNetworks - distributions selected based on mechanical selection of lowest K-S distance statistic, 2018-2022 underlying input data. Calendar year data</t>
  </si>
  <si>
    <t>Weibull</t>
  </si>
  <si>
    <t>Uniform</t>
  </si>
  <si>
    <t>Triang</t>
  </si>
  <si>
    <t>Weibull*</t>
  </si>
  <si>
    <t>Infinite</t>
  </si>
  <si>
    <t xml:space="preserve">TasNetworks - distributions selected based on mechanical selection of lowest AIC, 2018-2022 underlying input data. </t>
  </si>
  <si>
    <t>Geomet</t>
  </si>
  <si>
    <t>Expon**</t>
  </si>
  <si>
    <t>** LogLogistic has inifinite standard deviation. Exponential provided in case we rule out LogLogistic.</t>
  </si>
  <si>
    <t>* Triang has skew with different sign to underlying data. Weibull provided in case we rule out Triang.</t>
  </si>
  <si>
    <t>Unplanned outage circuit event rate (%)</t>
  </si>
  <si>
    <t>Transmission line outage rate</t>
  </si>
  <si>
    <t>Transformer outage - fault</t>
  </si>
  <si>
    <t>Reactive plant - fault</t>
  </si>
  <si>
    <t>Loss of supply events frequency (no of events)</t>
  </si>
  <si>
    <t>Average outage duration (minutes)</t>
  </si>
  <si>
    <t>Proper operation of equipment (no of events)</t>
  </si>
  <si>
    <t>Priority project name</t>
  </si>
  <si>
    <t>Proposed capex ($ million)</t>
  </si>
  <si>
    <t>Proposed opex      ($ million)</t>
  </si>
  <si>
    <t>Amount approved    ($ million)</t>
  </si>
  <si>
    <t>Total</t>
  </si>
  <si>
    <t>* Values rounded up to millions</t>
  </si>
  <si>
    <t>(95th percentile)</t>
  </si>
  <si>
    <t>(5th percentile)</t>
  </si>
  <si>
    <t xml:space="preserve">Loss of supply events frequency </t>
  </si>
  <si>
    <t xml:space="preserve">Average outage duration </t>
  </si>
  <si>
    <t xml:space="preserve">Proper operation of equipment </t>
  </si>
  <si>
    <t>Transmission line outage rate - fault</t>
  </si>
  <si>
    <t>Transmission line outage - forced</t>
  </si>
  <si>
    <t>Transformer outage - forced</t>
  </si>
  <si>
    <t>Reactive plant - forced</t>
  </si>
  <si>
    <t xml:space="preserve">Transmission line outage - forced </t>
  </si>
  <si>
    <t>Calendar year</t>
  </si>
  <si>
    <t>Unplanned</t>
  </si>
  <si>
    <t>Planned</t>
  </si>
  <si>
    <t>Total (Planned + Unplanned)</t>
  </si>
  <si>
    <t>Capped Unplanned count</t>
  </si>
  <si>
    <t>Adjusted performance count (Planned + Capped Unplanned)</t>
  </si>
  <si>
    <t>Min</t>
  </si>
  <si>
    <t>Max</t>
  </si>
  <si>
    <t>Average of 5 median</t>
  </si>
  <si>
    <t>Unplanned outage event limit (0.17*M)</t>
  </si>
  <si>
    <t>MAR ($)</t>
  </si>
  <si>
    <t>Dollars per Dispatch Interval ($/DI)</t>
  </si>
  <si>
    <t>1. Palmerston Substation terminal equipment upgrade</t>
  </si>
  <si>
    <t>TasNetworks-AEMO Review of TasNetworks' Network Capability Incentive Parameter Action Plan-Dec 22-Public</t>
  </si>
  <si>
    <t>TasNetworks-Network Capability Incentive Parameter Action Plan-Dec 22-Public</t>
  </si>
  <si>
    <t>No. of events &gt; 0.10 system minutes</t>
  </si>
  <si>
    <t>No. of events &gt; 1.00 system minutes</t>
  </si>
  <si>
    <t>No. of events &gt; 0.01 system minutes</t>
  </si>
  <si>
    <t>Target (DI)</t>
  </si>
  <si>
    <t>Unplanned outage event limit (DI)</t>
  </si>
  <si>
    <t>Dollar per dispatch interval ($/DI)</t>
  </si>
  <si>
    <t>Smoothed MAR (nominal) for the 1st year (2024/25)</t>
  </si>
  <si>
    <t>Table 10.1 Final Decision — Service Component caps, floors and targets for 2024–29</t>
  </si>
  <si>
    <t>Table 10.2 Final Decision — Market Impact Component parameter values for 2024–29</t>
  </si>
  <si>
    <t>Table 10.3 Final Decision — Network Capability Component for 2024–29</t>
  </si>
  <si>
    <t>Table 10.4 Final Decision — Probability Distribution, Floors and Caps for 2024–29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</si>
</sst>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"/>
    <numFmt numFmtId="168" formatCode="0.0"/>
    <numFmt numFmtId="169" formatCode="_-* #,##0_-;[Red]\(#,##0\)_-;_-* &quot;-&quot;??_-;_-@_-"/>
    <numFmt numFmtId="170" formatCode="0.000000"/>
    <numFmt numFmtId="171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E0601F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169" fontId="5" fillId="5" borderId="9" applyBorder="0">
      <alignment horizontal="right"/>
      <protection locked="0"/>
    </xf>
    <xf numFmtId="0" fontId="3" fillId="0" borderId="0" applyFill="0"/>
    <xf numFmtId="0" fontId="3" fillId="0" borderId="0" applyFill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quotePrefix="1"/>
    <xf numFmtId="0" fontId="2" fillId="2" borderId="1" xfId="0" applyFont="1" applyFill="1" applyBorder="1" applyAlignment="1">
      <alignment vertical="center" wrapText="1"/>
    </xf>
    <xf numFmtId="3" fontId="0" fillId="0" borderId="0" xfId="0" applyNumberFormat="1"/>
    <xf numFmtId="1" fontId="0" fillId="0" borderId="0" xfId="0" applyNumberFormat="1"/>
    <xf numFmtId="0" fontId="3" fillId="0" borderId="3" xfId="0" applyFont="1" applyBorder="1" applyAlignment="1">
      <alignment horizontal="left" wrapText="1" indent="2"/>
    </xf>
    <xf numFmtId="0" fontId="8" fillId="2" borderId="8" xfId="0" applyFont="1" applyFill="1" applyBorder="1"/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2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13" xfId="3" applyFont="1" applyFill="1" applyBorder="1" applyAlignment="1">
      <alignment vertical="center"/>
    </xf>
    <xf numFmtId="0" fontId="8" fillId="6" borderId="22" xfId="0" applyFont="1" applyFill="1" applyBorder="1"/>
    <xf numFmtId="0" fontId="8" fillId="2" borderId="1" xfId="0" applyFont="1" applyFill="1" applyBorder="1"/>
    <xf numFmtId="0" fontId="3" fillId="2" borderId="8" xfId="0" applyFont="1" applyFill="1" applyBorder="1"/>
    <xf numFmtId="170" fontId="3" fillId="6" borderId="23" xfId="1" applyNumberFormat="1" applyFont="1" applyFill="1" applyBorder="1" applyAlignment="1" applyProtection="1">
      <alignment horizontal="right" vertical="center"/>
      <protection locked="0"/>
    </xf>
    <xf numFmtId="10" fontId="3" fillId="7" borderId="10" xfId="1" applyNumberFormat="1" applyFont="1" applyFill="1" applyBorder="1" applyAlignment="1" applyProtection="1">
      <alignment horizontal="right" vertical="center"/>
      <protection locked="0"/>
    </xf>
    <xf numFmtId="170" fontId="3" fillId="6" borderId="24" xfId="1" applyNumberFormat="1" applyFont="1" applyFill="1" applyBorder="1" applyAlignment="1" applyProtection="1">
      <alignment horizontal="right" vertical="center"/>
      <protection locked="0"/>
    </xf>
    <xf numFmtId="10" fontId="3" fillId="7" borderId="11" xfId="1" applyNumberFormat="1" applyFont="1" applyFill="1" applyBorder="1" applyAlignment="1" applyProtection="1">
      <alignment horizontal="right" vertical="center"/>
      <protection locked="0"/>
    </xf>
    <xf numFmtId="0" fontId="8" fillId="6" borderId="22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3" fillId="6" borderId="23" xfId="0" applyNumberFormat="1" applyFont="1" applyFill="1" applyBorder="1" applyAlignment="1" applyProtection="1">
      <alignment horizontal="right" vertical="center"/>
      <protection locked="0"/>
    </xf>
    <xf numFmtId="1" fontId="3" fillId="6" borderId="25" xfId="0" applyNumberFormat="1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2"/>
    </xf>
    <xf numFmtId="2" fontId="3" fillId="6" borderId="28" xfId="0" applyNumberFormat="1" applyFont="1" applyFill="1" applyBorder="1" applyAlignment="1" applyProtection="1">
      <alignment horizontal="right" vertical="center"/>
      <protection locked="0"/>
    </xf>
    <xf numFmtId="1" fontId="3" fillId="6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29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0" fillId="0" borderId="30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" fontId="3" fillId="7" borderId="2" xfId="0" applyNumberFormat="1" applyFont="1" applyFill="1" applyBorder="1" applyAlignment="1" applyProtection="1">
      <alignment horizontal="center" vertical="center"/>
      <protection locked="0"/>
    </xf>
    <xf numFmtId="1" fontId="3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3" fillId="7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2" fontId="3" fillId="7" borderId="2" xfId="0" applyNumberFormat="1" applyFont="1" applyFill="1" applyBorder="1" applyAlignment="1" applyProtection="1">
      <alignment horizontal="center" vertical="center"/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7" borderId="3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wrapText="1"/>
    </xf>
    <xf numFmtId="10" fontId="3" fillId="7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8" fontId="0" fillId="0" borderId="6" xfId="0" applyNumberForma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10" fontId="15" fillId="0" borderId="29" xfId="1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1" fontId="15" fillId="0" borderId="29" xfId="0" applyNumberFormat="1" applyFont="1" applyBorder="1" applyAlignment="1">
      <alignment horizontal="center" vertical="center" wrapText="1"/>
    </xf>
    <xf numFmtId="2" fontId="15" fillId="0" borderId="2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31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68" fontId="15" fillId="0" borderId="29" xfId="0" applyNumberFormat="1" applyFont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justify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20" fillId="9" borderId="13" xfId="0" applyFont="1" applyFill="1" applyBorder="1" applyAlignment="1">
      <alignment horizontal="justify" vertical="center" wrapText="1"/>
    </xf>
    <xf numFmtId="0" fontId="15" fillId="0" borderId="13" xfId="0" applyFont="1" applyBorder="1" applyAlignment="1">
      <alignment horizontal="left" vertical="center" wrapText="1" indent="1"/>
    </xf>
    <xf numFmtId="0" fontId="19" fillId="0" borderId="18" xfId="0" applyFont="1" applyBorder="1" applyAlignment="1">
      <alignment vertical="center" wrapText="1"/>
    </xf>
    <xf numFmtId="0" fontId="20" fillId="9" borderId="31" xfId="0" applyFont="1" applyFill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>
      <alignment horizontal="center" vertical="center"/>
    </xf>
    <xf numFmtId="49" fontId="2" fillId="0" borderId="21" xfId="1" applyNumberFormat="1" applyFont="1" applyFill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1" fontId="19" fillId="0" borderId="6" xfId="5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6" borderId="33" xfId="0" applyFont="1" applyFill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1" fontId="19" fillId="10" borderId="39" xfId="0" applyNumberFormat="1" applyFont="1" applyFill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/>
    </xf>
    <xf numFmtId="0" fontId="19" fillId="11" borderId="42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171" fontId="19" fillId="0" borderId="7" xfId="5" applyNumberFormat="1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171" fontId="15" fillId="0" borderId="35" xfId="5" applyNumberFormat="1" applyFont="1" applyBorder="1" applyAlignment="1">
      <alignment horizontal="left" vertical="center"/>
    </xf>
    <xf numFmtId="0" fontId="19" fillId="10" borderId="35" xfId="0" applyFont="1" applyFill="1" applyBorder="1" applyAlignment="1">
      <alignment horizontal="center" vertical="center"/>
    </xf>
    <xf numFmtId="171" fontId="19" fillId="0" borderId="35" xfId="5" applyNumberFormat="1" applyFont="1" applyBorder="1" applyAlignment="1">
      <alignment horizontal="center" vertical="center"/>
    </xf>
    <xf numFmtId="0" fontId="1" fillId="11" borderId="34" xfId="0" applyFont="1" applyFill="1" applyBorder="1" applyAlignment="1">
      <alignment vertical="center"/>
    </xf>
    <xf numFmtId="0" fontId="1" fillId="11" borderId="35" xfId="0" applyFont="1" applyFill="1" applyBorder="1" applyAlignment="1">
      <alignment vertical="center"/>
    </xf>
    <xf numFmtId="0" fontId="1" fillId="11" borderId="35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167" fontId="0" fillId="0" borderId="17" xfId="0" applyNumberFormat="1" applyBorder="1" applyAlignment="1">
      <alignment horizontal="center" vertical="center"/>
    </xf>
    <xf numFmtId="0" fontId="0" fillId="0" borderId="37" xfId="0" applyBorder="1" applyAlignment="1">
      <alignment vertical="center"/>
    </xf>
    <xf numFmtId="2" fontId="0" fillId="0" borderId="17" xfId="0" applyNumberForma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167" fontId="0" fillId="0" borderId="39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15" fillId="12" borderId="3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0" fontId="3" fillId="7" borderId="2" xfId="1" applyNumberFormat="1" applyFont="1" applyFill="1" applyBorder="1" applyAlignment="1" applyProtection="1">
      <alignment horizontal="center" vertical="center"/>
      <protection locked="0"/>
    </xf>
    <xf numFmtId="10" fontId="3" fillId="8" borderId="10" xfId="1" applyNumberFormat="1" applyFont="1" applyFill="1" applyBorder="1" applyAlignment="1" applyProtection="1">
      <alignment horizontal="center" vertical="center"/>
      <protection locked="0"/>
    </xf>
    <xf numFmtId="10" fontId="3" fillId="7" borderId="11" xfId="1" applyNumberFormat="1" applyFont="1" applyFill="1" applyBorder="1" applyAlignment="1" applyProtection="1">
      <alignment horizontal="center" vertical="center"/>
      <protection locked="0"/>
    </xf>
    <xf numFmtId="1" fontId="19" fillId="10" borderId="35" xfId="0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0" fontId="8" fillId="2" borderId="22" xfId="0" applyFont="1" applyFill="1" applyBorder="1"/>
    <xf numFmtId="10" fontId="3" fillId="7" borderId="23" xfId="1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Protection="1">
      <protection locked="0"/>
    </xf>
    <xf numFmtId="1" fontId="3" fillId="7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2" fontId="3" fillId="7" borderId="23" xfId="0" applyNumberFormat="1" applyFont="1" applyFill="1" applyBorder="1" applyAlignment="1" applyProtection="1">
      <alignment horizontal="center" vertical="center"/>
      <protection locked="0"/>
    </xf>
    <xf numFmtId="1" fontId="3" fillId="7" borderId="24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>
      <alignment horizontal="center" vertical="center" wrapText="1"/>
    </xf>
    <xf numFmtId="10" fontId="2" fillId="7" borderId="2" xfId="1" applyNumberFormat="1" applyFont="1" applyFill="1" applyBorder="1" applyAlignment="1" applyProtection="1">
      <alignment horizontal="center" vertical="center"/>
      <protection locked="0"/>
    </xf>
    <xf numFmtId="1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1" fontId="2" fillId="7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2" fontId="3" fillId="7" borderId="23" xfId="1" applyNumberFormat="1" applyFont="1" applyFill="1" applyBorder="1" applyAlignment="1" applyProtection="1">
      <alignment horizontal="center" vertical="center"/>
      <protection locked="0"/>
    </xf>
    <xf numFmtId="2" fontId="3" fillId="7" borderId="24" xfId="1" applyNumberFormat="1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2" fontId="3" fillId="7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>
      <alignment horizontal="center" wrapText="1"/>
    </xf>
    <xf numFmtId="10" fontId="3" fillId="0" borderId="47" xfId="0" applyNumberFormat="1" applyFont="1" applyBorder="1" applyAlignment="1" applyProtection="1">
      <alignment horizontal="center" vertical="center" wrapText="1"/>
      <protection locked="0"/>
    </xf>
    <xf numFmtId="10" fontId="3" fillId="0" borderId="48" xfId="0" applyNumberFormat="1" applyFont="1" applyBorder="1" applyAlignment="1" applyProtection="1">
      <alignment horizontal="center" vertical="center" wrapText="1"/>
      <protection locked="0"/>
    </xf>
    <xf numFmtId="10" fontId="2" fillId="2" borderId="46" xfId="0" applyNumberFormat="1" applyFont="1" applyFill="1" applyBorder="1" applyAlignment="1" applyProtection="1">
      <alignment horizontal="right" vertical="center" wrapText="1"/>
      <protection locked="0"/>
    </xf>
    <xf numFmtId="10" fontId="3" fillId="0" borderId="49" xfId="0" applyNumberFormat="1" applyFont="1" applyBorder="1" applyAlignment="1" applyProtection="1">
      <alignment horizontal="center" vertical="center" wrapText="1"/>
      <protection locked="0"/>
    </xf>
    <xf numFmtId="10" fontId="2" fillId="2" borderId="4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6" xfId="6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justify" vertical="center" wrapText="1"/>
    </xf>
    <xf numFmtId="0" fontId="20" fillId="9" borderId="18" xfId="0" applyFont="1" applyFill="1" applyBorder="1" applyAlignment="1">
      <alignment horizontal="justify" vertical="center" wrapText="1"/>
    </xf>
    <xf numFmtId="0" fontId="11" fillId="9" borderId="14" xfId="0" applyFont="1" applyFill="1" applyBorder="1" applyAlignment="1">
      <alignment horizontal="justify" vertical="center" wrapText="1"/>
    </xf>
    <xf numFmtId="0" fontId="11" fillId="9" borderId="18" xfId="0" applyFont="1" applyFill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164" fontId="15" fillId="0" borderId="6" xfId="6" applyNumberFormat="1" applyFont="1" applyFill="1" applyBorder="1" applyAlignment="1">
      <alignment horizontal="center" vertical="center"/>
    </xf>
    <xf numFmtId="164" fontId="15" fillId="0" borderId="29" xfId="6" applyNumberFormat="1" applyFont="1" applyFill="1" applyBorder="1" applyAlignment="1">
      <alignment horizontal="center" vertical="center" wrapText="1"/>
    </xf>
  </cellXfs>
  <cellStyles count="7">
    <cellStyle name="Comma" xfId="5" builtinId="3"/>
    <cellStyle name="Currency" xfId="6" builtinId="4"/>
    <cellStyle name="dms_NUM" xfId="2" xr:uid="{00000000-0005-0000-0000-000000000000}"/>
    <cellStyle name="Normal" xfId="0" builtinId="0"/>
    <cellStyle name="Normal 114" xfId="3" xr:uid="{B1A74ACA-1A1D-423F-811C-DA0B939C21CB}"/>
    <cellStyle name="Normal 4" xfId="4" xr:uid="{9B65B4AF-60DA-4FCD-BFB3-DA40397FCE45}"/>
    <cellStyle name="Percent" xfId="1" builtinId="5"/>
  </cellStyles>
  <dxfs count="0"/>
  <tableStyles count="0" defaultTableStyle="TableStyleMedium2" defaultPivotStyle="PivotStyleLight16"/>
  <colors>
    <mruColors>
      <color rgb="FFC9C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85725</xdr:rowOff>
    </xdr:from>
    <xdr:to>
      <xdr:col>23</xdr:col>
      <xdr:colOff>474438</xdr:colOff>
      <xdr:row>55</xdr:row>
      <xdr:rowOff>123187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56D8B-64FE-FFAB-B4D9-607D6DFF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62300"/>
          <a:ext cx="14495238" cy="5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152400</xdr:rowOff>
    </xdr:from>
    <xdr:to>
      <xdr:col>7</xdr:col>
      <xdr:colOff>332804</xdr:colOff>
      <xdr:row>23</xdr:row>
      <xdr:rowOff>116982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B260D-2240-517A-384B-9F328A5AD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33375"/>
          <a:ext cx="4571429" cy="3946032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485774</xdr:colOff>
      <xdr:row>0</xdr:row>
      <xdr:rowOff>0</xdr:rowOff>
    </xdr:from>
    <xdr:to>
      <xdr:col>14</xdr:col>
      <xdr:colOff>431201</xdr:colOff>
      <xdr:row>25</xdr:row>
      <xdr:rowOff>165018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0944B9-3C34-1942-295D-C15F9C3A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62574" y="0"/>
          <a:ext cx="3603027" cy="4708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Transmission%20STPIS\Powerlink%20Revenue%20Determination%202022-2027\Powerlink%202023-27%20-%20RIN%20-%20Workbook%201%20-%20Forecast%20-%20January%202021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AusNet%20TX%202021\01%20Regulatory%20proposal\03%20RIN%20(ANT%20-%20TRR%202023-27)\AusNet%20Services%20-%20TRR%202023-27%20RIN%20Workbook%201%20Forecast%20-%20updated%2013%20Nov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1 Unprotected Exp Summary"/>
      <sheetName val="2.1 Balancing Item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3 Unprotected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7.9 STPIS (Alternative)"/>
      <sheetName val="8.2 Capex"/>
      <sheetName val="Powerlink 2023-27 - RIN - Workb"/>
    </sheetNames>
    <sheetDataSet>
      <sheetData sheetId="0"/>
      <sheetData sheetId="1">
        <row r="7">
          <cell r="B7" t="str">
            <v>Ausgrid</v>
          </cell>
          <cell r="U7" t="str">
            <v>Y</v>
          </cell>
        </row>
        <row r="8">
          <cell r="B8" t="str">
            <v>Ausgrid (Tx Assets)</v>
          </cell>
          <cell r="U8" t="str">
            <v>Y</v>
          </cell>
        </row>
        <row r="9">
          <cell r="B9" t="str">
            <v>AusNet (D)</v>
          </cell>
          <cell r="U9" t="str">
            <v>Y</v>
          </cell>
        </row>
        <row r="10">
          <cell r="B10" t="str">
            <v>AusNet (T)</v>
          </cell>
          <cell r="U10" t="str">
            <v>Y</v>
          </cell>
        </row>
        <row r="11">
          <cell r="B11" t="str">
            <v>Amadeus</v>
          </cell>
          <cell r="U11" t="str">
            <v>Y</v>
          </cell>
        </row>
        <row r="12">
          <cell r="B12" t="str">
            <v>APA GasNet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Murraylink</v>
          </cell>
          <cell r="U25" t="str">
            <v>Y</v>
          </cell>
        </row>
        <row r="26">
          <cell r="B26" t="str">
            <v>Power and Water</v>
          </cell>
          <cell r="U26" t="str">
            <v>Y</v>
          </cell>
        </row>
        <row r="27">
          <cell r="B27" t="str">
            <v>Powercor Australia</v>
          </cell>
          <cell r="U27" t="str">
            <v>Y</v>
          </cell>
        </row>
        <row r="28">
          <cell r="B28" t="str">
            <v>Powerlink</v>
          </cell>
          <cell r="U28" t="str">
            <v>Y</v>
          </cell>
        </row>
        <row r="29">
          <cell r="B29" t="str">
            <v>Roma to Brisbane Pipeline</v>
          </cell>
          <cell r="U29" t="str">
            <v>Y</v>
          </cell>
        </row>
        <row r="30">
          <cell r="B30" t="str">
            <v>SA Power Networks</v>
          </cell>
          <cell r="U30" t="str">
            <v>N</v>
          </cell>
        </row>
        <row r="31">
          <cell r="B31" t="str">
            <v>TasNetworks (D)</v>
          </cell>
          <cell r="U31" t="str">
            <v>Y</v>
          </cell>
        </row>
        <row r="32">
          <cell r="B32" t="str">
            <v>TasNetworks (T)</v>
          </cell>
          <cell r="U32" t="str">
            <v>Y</v>
          </cell>
        </row>
        <row r="33">
          <cell r="B33" t="str">
            <v>TransGrid</v>
          </cell>
          <cell r="U33" t="str">
            <v>Y</v>
          </cell>
        </row>
        <row r="34">
          <cell r="B34" t="str">
            <v>United Energy</v>
          </cell>
          <cell r="U34" t="str">
            <v>Y</v>
          </cell>
        </row>
      </sheetData>
      <sheetData sheetId="2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Recast</v>
          </cell>
        </row>
        <row r="26">
          <cell r="C26" t="str">
            <v>Regulatory proposal</v>
          </cell>
        </row>
        <row r="27">
          <cell r="C27" t="str">
            <v>Reporting</v>
          </cell>
        </row>
        <row r="28">
          <cell r="C28" t="str">
            <v>Revised regulatory proposal</v>
          </cell>
        </row>
      </sheetData>
      <sheetData sheetId="3">
        <row r="16">
          <cell r="B16" t="str">
            <v>AusNet (T)</v>
          </cell>
          <cell r="C16" t="str">
            <v>AusNet Transmission Group Pty Ltd</v>
          </cell>
          <cell r="D16">
            <v>78079798173</v>
          </cell>
          <cell r="E16" t="str">
            <v>Vic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I16" t="str">
            <v>Financial</v>
          </cell>
          <cell r="J16" t="str">
            <v>March</v>
          </cell>
          <cell r="K16">
            <v>5</v>
          </cell>
          <cell r="L16">
            <v>5</v>
          </cell>
          <cell r="M16">
            <v>5</v>
          </cell>
          <cell r="N16">
            <v>2</v>
          </cell>
          <cell r="O16" t="str">
            <v>transmission determination</v>
          </cell>
          <cell r="P16" t="str">
            <v>Level 32</v>
          </cell>
          <cell r="Q16" t="str">
            <v>2 Southbank Boulevard</v>
          </cell>
          <cell r="R16" t="str">
            <v>SOUTHBANK</v>
          </cell>
          <cell r="S16" t="str">
            <v>Vic</v>
          </cell>
          <cell r="U16" t="str">
            <v>Locked Bag 14051</v>
          </cell>
          <cell r="V16"/>
          <cell r="W16" t="str">
            <v>MELBOURNE CITY MAIL CENTRE</v>
          </cell>
          <cell r="X16" t="str">
            <v>Vic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I16"/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transmission determination</v>
          </cell>
          <cell r="P17" t="str">
            <v>33 Harold St</v>
          </cell>
          <cell r="Q17"/>
          <cell r="R17" t="str">
            <v>VIRGINIA</v>
          </cell>
          <cell r="S17" t="str">
            <v>Qld</v>
          </cell>
          <cell r="U17" t="str">
            <v>PO Box 1193</v>
          </cell>
          <cell r="V17"/>
          <cell r="W17" t="str">
            <v>VIRGINIA</v>
          </cell>
          <cell r="X17" t="str">
            <v>QLD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I17"/>
          <cell r="AJ17" t="str">
            <v>NO</v>
          </cell>
        </row>
        <row r="24">
          <cell r="B24" t="str">
            <v>ARR</v>
          </cell>
          <cell r="D24" t="str">
            <v>ANNUAL REPORTING</v>
          </cell>
          <cell r="E24">
            <v>1</v>
          </cell>
        </row>
        <row r="25">
          <cell r="B25" t="str">
            <v>CA</v>
          </cell>
          <cell r="D25" t="str">
            <v>CATEGORY ANALYSIS</v>
          </cell>
          <cell r="E25">
            <v>1</v>
          </cell>
        </row>
        <row r="26">
          <cell r="B26" t="str">
            <v>CESS</v>
          </cell>
          <cell r="D26" t="str">
            <v>CAPITLAL EXPENDITURE SHARING SCHEMING</v>
          </cell>
          <cell r="E26">
            <v>5</v>
          </cell>
        </row>
        <row r="27">
          <cell r="B27" t="str">
            <v>CPI</v>
          </cell>
          <cell r="D27" t="str">
            <v>CPI</v>
          </cell>
          <cell r="E27">
            <v>5</v>
          </cell>
        </row>
        <row r="28">
          <cell r="B28" t="str">
            <v>EB</v>
          </cell>
          <cell r="D28" t="str">
            <v>ECONOMIC BENCHMARKING</v>
          </cell>
          <cell r="E28">
            <v>1</v>
          </cell>
        </row>
        <row r="29">
          <cell r="B29" t="str">
            <v>Pricing</v>
          </cell>
          <cell r="D29" t="str">
            <v>PRICING PROPOSAL</v>
          </cell>
          <cell r="E29">
            <v>5</v>
          </cell>
        </row>
        <row r="30">
          <cell r="B30" t="str">
            <v>PTRM</v>
          </cell>
          <cell r="D30" t="str">
            <v>POST TAX REVENUE MODEL</v>
          </cell>
          <cell r="E30">
            <v>5</v>
          </cell>
        </row>
        <row r="31">
          <cell r="B31" t="str">
            <v>Reset</v>
          </cell>
          <cell r="D31" t="str">
            <v>REGULATORY REPORTING STATEMENT</v>
          </cell>
          <cell r="E31">
            <v>5</v>
          </cell>
        </row>
        <row r="32">
          <cell r="B32" t="str">
            <v>RFM</v>
          </cell>
          <cell r="D32" t="str">
            <v>ROLL FORWARD MODEL</v>
          </cell>
          <cell r="E32">
            <v>5</v>
          </cell>
        </row>
        <row r="33">
          <cell r="B33" t="str">
            <v>WACC</v>
          </cell>
          <cell r="D33" t="str">
            <v>WEIGHTED AVERAGE COST OF CAPITAL</v>
          </cell>
          <cell r="E33">
            <v>1</v>
          </cell>
        </row>
        <row r="38">
          <cell r="E38" t="str">
            <v>2012-13</v>
          </cell>
        </row>
        <row r="39">
          <cell r="E39" t="str">
            <v>2013-14</v>
          </cell>
          <cell r="I39" t="str">
            <v>2023-24</v>
          </cell>
        </row>
        <row r="40">
          <cell r="I40" t="str">
            <v>2024-25</v>
          </cell>
        </row>
        <row r="41">
          <cell r="G41" t="str">
            <v>2020-21</v>
          </cell>
          <cell r="I41" t="str">
            <v>2025-26</v>
          </cell>
        </row>
        <row r="42"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7">
          <cell r="E57" t="str">
            <v>2020-21</v>
          </cell>
        </row>
        <row r="58">
          <cell r="E58" t="str">
            <v>2021-22</v>
          </cell>
        </row>
        <row r="59">
          <cell r="E59" t="str">
            <v>2022-23</v>
          </cell>
        </row>
        <row r="60">
          <cell r="E60" t="str">
            <v>2023-24</v>
          </cell>
        </row>
        <row r="61">
          <cell r="E61" t="str">
            <v>2024-25</v>
          </cell>
        </row>
        <row r="62">
          <cell r="E62" t="str">
            <v>2025-26</v>
          </cell>
        </row>
        <row r="63">
          <cell r="E63" t="str">
            <v>2026-27</v>
          </cell>
        </row>
      </sheetData>
      <sheetData sheetId="4">
        <row r="9">
          <cell r="C9" t="str">
            <v>Queensland Electricity Transmission Corporation Limited trading as Powerlink Queensland</v>
          </cell>
        </row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Transmission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1">
          <cell r="C31" t="str">
            <v>June 2022</v>
          </cell>
        </row>
        <row r="36">
          <cell r="C36" t="str">
            <v>2022-23</v>
          </cell>
        </row>
        <row r="37">
          <cell r="C37" t="str">
            <v>2020-21</v>
          </cell>
        </row>
        <row r="38">
          <cell r="C38">
            <v>34</v>
          </cell>
        </row>
        <row r="39">
          <cell r="C39">
            <v>36</v>
          </cell>
        </row>
        <row r="40">
          <cell r="C40">
            <v>31</v>
          </cell>
        </row>
        <row r="41">
          <cell r="C41">
            <v>26</v>
          </cell>
        </row>
        <row r="42">
          <cell r="C42">
            <v>40</v>
          </cell>
        </row>
        <row r="46">
          <cell r="C46" t="str">
            <v>2026-27</v>
          </cell>
        </row>
        <row r="47">
          <cell r="C47" t="str">
            <v>2021-22</v>
          </cell>
        </row>
        <row r="48">
          <cell r="C48" t="str">
            <v>2016-17</v>
          </cell>
        </row>
        <row r="49">
          <cell r="C49" t="str">
            <v>2026-27</v>
          </cell>
        </row>
        <row r="51">
          <cell r="C51" t="str">
            <v>2022</v>
          </cell>
        </row>
        <row r="52">
          <cell r="C52" t="str">
            <v>2017</v>
          </cell>
        </row>
        <row r="53">
          <cell r="C53">
            <v>0</v>
          </cell>
        </row>
        <row r="54">
          <cell r="C54" t="str">
            <v>2027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2027</v>
          </cell>
        </row>
        <row r="59">
          <cell r="C59">
            <v>0</v>
          </cell>
        </row>
        <row r="60">
          <cell r="C60" t="str">
            <v>2020-21 - 2026-27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2026-27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1-Jul-2015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5"/>
      <sheetData sheetId="6"/>
      <sheetData sheetId="7">
        <row r="16">
          <cell r="AL16" t="str">
            <v>Powerlink</v>
          </cell>
        </row>
        <row r="42">
          <cell r="AL42" t="str">
            <v>2022-23</v>
          </cell>
        </row>
        <row r="70">
          <cell r="AL70" t="str">
            <v>.</v>
          </cell>
        </row>
        <row r="74">
          <cell r="AL74">
            <v>44224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H038 - Goodna, T6</v>
          </cell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/>
          <cell r="C15"/>
          <cell r="D15"/>
          <cell r="E15"/>
          <cell r="F15"/>
          <cell r="G15"/>
          <cell r="H15"/>
          <cell r="I15"/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/>
          <cell r="C19"/>
          <cell r="D19"/>
          <cell r="E19"/>
          <cell r="F19"/>
          <cell r="G19"/>
          <cell r="H19"/>
          <cell r="I19"/>
        </row>
        <row r="20">
          <cell r="B20"/>
          <cell r="C20"/>
          <cell r="D20"/>
          <cell r="E20"/>
          <cell r="F20"/>
          <cell r="G20"/>
          <cell r="H20"/>
          <cell r="I20"/>
        </row>
        <row r="21">
          <cell r="B21"/>
          <cell r="C21"/>
          <cell r="D21"/>
          <cell r="E21"/>
          <cell r="F21"/>
          <cell r="G21"/>
          <cell r="H21"/>
          <cell r="I21"/>
        </row>
        <row r="22">
          <cell r="B22"/>
          <cell r="C22"/>
          <cell r="D22"/>
          <cell r="E22"/>
          <cell r="F22"/>
          <cell r="G22"/>
          <cell r="H22"/>
          <cell r="I22"/>
        </row>
        <row r="23">
          <cell r="B23"/>
          <cell r="C23"/>
          <cell r="D23"/>
          <cell r="E23"/>
          <cell r="F23"/>
          <cell r="G23"/>
          <cell r="H23"/>
          <cell r="I23"/>
        </row>
        <row r="24">
          <cell r="B24"/>
          <cell r="C24"/>
          <cell r="D24"/>
          <cell r="E24"/>
          <cell r="F24"/>
          <cell r="G24"/>
          <cell r="H24"/>
          <cell r="I24"/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/>
          <cell r="C26"/>
          <cell r="D26"/>
          <cell r="E26"/>
          <cell r="F26"/>
          <cell r="G26"/>
          <cell r="H26"/>
          <cell r="I26"/>
        </row>
        <row r="27">
          <cell r="B27"/>
          <cell r="C27"/>
          <cell r="D27"/>
          <cell r="E27"/>
          <cell r="F27"/>
          <cell r="G27"/>
          <cell r="H27"/>
          <cell r="I27"/>
        </row>
        <row r="28">
          <cell r="B28"/>
          <cell r="C28"/>
          <cell r="D28"/>
          <cell r="E28"/>
          <cell r="F28"/>
          <cell r="G28"/>
          <cell r="H28"/>
          <cell r="I28"/>
        </row>
        <row r="29">
          <cell r="B29"/>
          <cell r="C29"/>
          <cell r="D29"/>
          <cell r="E29"/>
          <cell r="F29"/>
          <cell r="G29"/>
          <cell r="H29"/>
          <cell r="I29"/>
        </row>
        <row r="30">
          <cell r="B30"/>
          <cell r="C30"/>
          <cell r="D30"/>
          <cell r="E30"/>
          <cell r="F30"/>
          <cell r="G30"/>
          <cell r="H30"/>
          <cell r="I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</sheetData>
      <sheetData sheetId="16"/>
      <sheetData sheetId="17"/>
      <sheetData sheetId="18"/>
      <sheetData sheetId="19"/>
      <sheetData sheetId="20">
        <row r="7">
          <cell r="M7" t="str">
            <v>Yes</v>
          </cell>
        </row>
        <row r="9">
          <cell r="M9" t="str">
            <v>2018-19</v>
          </cell>
        </row>
        <row r="13">
          <cell r="C13" t="str">
            <v>2017-18</v>
          </cell>
          <cell r="D13" t="str">
            <v>2018-19</v>
          </cell>
          <cell r="E13" t="str">
            <v>2019-20</v>
          </cell>
          <cell r="F13" t="str">
            <v>2020-21</v>
          </cell>
          <cell r="G13" t="str">
            <v>2021-22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7 Operating environment"/>
      <sheetName val="5.4 MD &amp; Utilisation - Spatial"/>
      <sheetName val="7.1  Policies and Procedures"/>
      <sheetName val="7.2 Contingent projects"/>
      <sheetName val="7.3 Obligations"/>
      <sheetName val="7.4 Shared Assets"/>
      <sheetName val="7.9 STPIS"/>
      <sheetName val="8.2 Capex"/>
    </sheetNames>
    <sheetDataSet>
      <sheetData sheetId="0"/>
      <sheetData sheetId="1"/>
      <sheetData sheetId="2"/>
      <sheetData sheetId="3">
        <row r="16">
          <cell r="B16" t="str">
            <v>AusNet (T)</v>
          </cell>
        </row>
        <row r="38">
          <cell r="G38" t="str">
            <v>2017-18</v>
          </cell>
        </row>
        <row r="39">
          <cell r="G39" t="str">
            <v>2018-19</v>
          </cell>
        </row>
        <row r="40">
          <cell r="E40" t="str">
            <v>2014-15</v>
          </cell>
          <cell r="G40" t="str">
            <v>2019-20</v>
          </cell>
        </row>
        <row r="41">
          <cell r="E41" t="str">
            <v>2015-16</v>
          </cell>
        </row>
        <row r="42">
          <cell r="E42" t="str">
            <v>2016-17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workbookViewId="0"/>
  </sheetViews>
  <sheetFormatPr defaultColWidth="25.7265625" defaultRowHeight="14.5" x14ac:dyDescent="0.35"/>
  <sheetData>
    <row r="1" spans="1:16" x14ac:dyDescent="0.35">
      <c r="A1" t="s">
        <v>23</v>
      </c>
      <c r="B1" t="s">
        <v>24</v>
      </c>
    </row>
    <row r="2" spans="1:16" x14ac:dyDescent="0.35">
      <c r="A2" t="s">
        <v>25</v>
      </c>
      <c r="B2" t="s">
        <v>26</v>
      </c>
    </row>
    <row r="3" spans="1:16" x14ac:dyDescent="0.35">
      <c r="A3" t="s">
        <v>27</v>
      </c>
      <c r="B3" t="s">
        <v>52</v>
      </c>
    </row>
    <row r="4" spans="1:16" x14ac:dyDescent="0.35">
      <c r="A4" t="s">
        <v>28</v>
      </c>
      <c r="B4" t="s">
        <v>24</v>
      </c>
    </row>
    <row r="9" spans="1:16" x14ac:dyDescent="0.35">
      <c r="A9" t="s">
        <v>29</v>
      </c>
      <c r="B9">
        <v>13</v>
      </c>
    </row>
    <row r="10" spans="1:16" x14ac:dyDescent="0.35">
      <c r="A10" t="s">
        <v>30</v>
      </c>
      <c r="B10" t="s">
        <v>31</v>
      </c>
      <c r="C10" t="s">
        <v>32</v>
      </c>
      <c r="D10" t="s">
        <v>33</v>
      </c>
      <c r="E10" t="s">
        <v>34</v>
      </c>
      <c r="F10" t="s">
        <v>35</v>
      </c>
      <c r="G10" t="s">
        <v>36</v>
      </c>
      <c r="H10" t="s">
        <v>37</v>
      </c>
      <c r="I10" t="s">
        <v>38</v>
      </c>
      <c r="J10" t="s">
        <v>39</v>
      </c>
      <c r="K10" t="s">
        <v>40</v>
      </c>
      <c r="L10" t="s">
        <v>41</v>
      </c>
      <c r="M10" t="s">
        <v>42</v>
      </c>
      <c r="N10" t="s">
        <v>43</v>
      </c>
      <c r="O10" t="s">
        <v>44</v>
      </c>
    </row>
    <row r="11" spans="1:16" x14ac:dyDescent="0.35">
      <c r="A11" t="s">
        <v>47</v>
      </c>
      <c r="B11" s="1" t="s">
        <v>22</v>
      </c>
      <c r="C11" t="e">
        <f>#REF!</f>
        <v>#REF!</v>
      </c>
      <c r="D11">
        <v>0</v>
      </c>
      <c r="E11" s="1" t="s">
        <v>48</v>
      </c>
      <c r="F11" t="s">
        <v>49</v>
      </c>
      <c r="J11" t="s">
        <v>45</v>
      </c>
      <c r="K11" t="s">
        <v>46</v>
      </c>
      <c r="O11">
        <v>4</v>
      </c>
      <c r="P11" t="b">
        <v>1</v>
      </c>
    </row>
    <row r="12" spans="1:16" x14ac:dyDescent="0.35">
      <c r="A12" t="s">
        <v>66</v>
      </c>
      <c r="B12" s="1" t="s">
        <v>54</v>
      </c>
      <c r="C12" t="e">
        <f>#REF!</f>
        <v>#REF!</v>
      </c>
      <c r="D12">
        <v>0</v>
      </c>
      <c r="E12" s="1" t="s">
        <v>50</v>
      </c>
      <c r="F12" t="s">
        <v>67</v>
      </c>
      <c r="J12" t="s">
        <v>45</v>
      </c>
      <c r="K12" t="s">
        <v>51</v>
      </c>
      <c r="O12">
        <v>1</v>
      </c>
      <c r="P12" t="b">
        <v>1</v>
      </c>
    </row>
    <row r="13" spans="1:16" x14ac:dyDescent="0.35">
      <c r="A13" t="s">
        <v>68</v>
      </c>
      <c r="B13" s="1" t="s">
        <v>69</v>
      </c>
      <c r="C13" t="e">
        <f>#REF!</f>
        <v>#REF!</v>
      </c>
      <c r="D13">
        <v>0</v>
      </c>
      <c r="E13" s="1" t="s">
        <v>50</v>
      </c>
      <c r="F13" t="s">
        <v>70</v>
      </c>
      <c r="J13" t="s">
        <v>45</v>
      </c>
      <c r="K13" t="s">
        <v>51</v>
      </c>
      <c r="O13">
        <v>1</v>
      </c>
      <c r="P13" t="b">
        <v>1</v>
      </c>
    </row>
    <row r="14" spans="1:16" x14ac:dyDescent="0.35">
      <c r="A14" t="s">
        <v>71</v>
      </c>
      <c r="B14" s="1" t="s">
        <v>72</v>
      </c>
      <c r="C14" t="e">
        <f>#REF!</f>
        <v>#REF!</v>
      </c>
      <c r="D14">
        <v>0</v>
      </c>
      <c r="E14" s="1" t="s">
        <v>50</v>
      </c>
      <c r="F14" t="s">
        <v>73</v>
      </c>
      <c r="J14" t="s">
        <v>45</v>
      </c>
      <c r="K14" t="s">
        <v>51</v>
      </c>
      <c r="O14">
        <v>1</v>
      </c>
      <c r="P14" t="b">
        <v>1</v>
      </c>
    </row>
    <row r="15" spans="1:16" x14ac:dyDescent="0.35">
      <c r="A15" t="s">
        <v>74</v>
      </c>
      <c r="B15" s="1" t="s">
        <v>57</v>
      </c>
      <c r="C15" t="e">
        <f>#REF!</f>
        <v>#REF!</v>
      </c>
      <c r="D15">
        <v>0</v>
      </c>
      <c r="E15" s="1" t="s">
        <v>50</v>
      </c>
      <c r="F15" t="s">
        <v>75</v>
      </c>
      <c r="J15" t="s">
        <v>45</v>
      </c>
      <c r="K15" t="s">
        <v>51</v>
      </c>
      <c r="O15">
        <v>1</v>
      </c>
      <c r="P15" t="b">
        <v>1</v>
      </c>
    </row>
    <row r="16" spans="1:16" x14ac:dyDescent="0.35">
      <c r="A16" t="s">
        <v>76</v>
      </c>
      <c r="B16" s="1" t="s">
        <v>58</v>
      </c>
      <c r="C16" t="e">
        <f>#REF!</f>
        <v>#REF!</v>
      </c>
      <c r="D16">
        <v>0</v>
      </c>
      <c r="E16" s="1" t="s">
        <v>50</v>
      </c>
      <c r="F16" t="s">
        <v>77</v>
      </c>
      <c r="J16" t="s">
        <v>45</v>
      </c>
      <c r="K16" t="s">
        <v>51</v>
      </c>
      <c r="O16">
        <v>1</v>
      </c>
      <c r="P16" t="b">
        <v>1</v>
      </c>
    </row>
    <row r="17" spans="1:16" x14ac:dyDescent="0.35">
      <c r="A17" t="s">
        <v>78</v>
      </c>
      <c r="B17" s="1" t="s">
        <v>59</v>
      </c>
      <c r="C17" t="e">
        <f>#REF!</f>
        <v>#REF!</v>
      </c>
      <c r="D17">
        <v>0</v>
      </c>
      <c r="E17" s="1" t="s">
        <v>50</v>
      </c>
      <c r="F17" t="s">
        <v>79</v>
      </c>
      <c r="J17" t="s">
        <v>45</v>
      </c>
      <c r="K17" t="s">
        <v>51</v>
      </c>
      <c r="O17">
        <v>1</v>
      </c>
      <c r="P17" t="b">
        <v>1</v>
      </c>
    </row>
    <row r="18" spans="1:16" x14ac:dyDescent="0.35">
      <c r="A18" t="s">
        <v>81</v>
      </c>
      <c r="B18" s="1" t="s">
        <v>61</v>
      </c>
      <c r="C18" s="3" t="e">
        <f>#REF!</f>
        <v>#REF!</v>
      </c>
      <c r="D18">
        <v>0</v>
      </c>
      <c r="E18" s="1" t="s">
        <v>53</v>
      </c>
      <c r="F18" t="s">
        <v>82</v>
      </c>
      <c r="J18" t="s">
        <v>45</v>
      </c>
      <c r="K18" t="s">
        <v>51</v>
      </c>
      <c r="O18">
        <v>4</v>
      </c>
      <c r="P18" t="b">
        <v>1</v>
      </c>
    </row>
    <row r="19" spans="1:16" x14ac:dyDescent="0.35">
      <c r="A19" t="s">
        <v>83</v>
      </c>
      <c r="B19" s="1" t="s">
        <v>62</v>
      </c>
      <c r="C19" s="3" t="e">
        <f>#REF!</f>
        <v>#REF!</v>
      </c>
      <c r="D19">
        <v>0</v>
      </c>
      <c r="E19" s="1" t="s">
        <v>53</v>
      </c>
      <c r="F19" t="s">
        <v>84</v>
      </c>
      <c r="J19" t="s">
        <v>45</v>
      </c>
      <c r="K19" t="s">
        <v>51</v>
      </c>
      <c r="O19">
        <v>4</v>
      </c>
      <c r="P19" t="b">
        <v>1</v>
      </c>
    </row>
    <row r="20" spans="1:16" x14ac:dyDescent="0.35">
      <c r="A20" t="s">
        <v>85</v>
      </c>
      <c r="B20" s="1" t="s">
        <v>86</v>
      </c>
      <c r="C20" s="4" t="e">
        <f>#REF!</f>
        <v>#REF!</v>
      </c>
      <c r="D20">
        <v>0</v>
      </c>
      <c r="E20" s="1" t="s">
        <v>50</v>
      </c>
      <c r="F20" t="s">
        <v>87</v>
      </c>
      <c r="J20" t="s">
        <v>45</v>
      </c>
      <c r="K20" t="s">
        <v>51</v>
      </c>
      <c r="O20">
        <v>1</v>
      </c>
      <c r="P20" t="b">
        <v>1</v>
      </c>
    </row>
    <row r="21" spans="1:16" x14ac:dyDescent="0.35">
      <c r="A21" t="s">
        <v>88</v>
      </c>
      <c r="B21" s="1" t="s">
        <v>17</v>
      </c>
      <c r="C21" t="e">
        <f>#REF!</f>
        <v>#REF!</v>
      </c>
      <c r="D21">
        <v>0</v>
      </c>
      <c r="E21" s="1" t="s">
        <v>53</v>
      </c>
      <c r="F21" t="s">
        <v>89</v>
      </c>
      <c r="J21" t="s">
        <v>45</v>
      </c>
      <c r="K21" t="s">
        <v>51</v>
      </c>
      <c r="O21">
        <v>4</v>
      </c>
      <c r="P21" t="b">
        <v>1</v>
      </c>
    </row>
    <row r="22" spans="1:16" x14ac:dyDescent="0.35">
      <c r="A22" t="s">
        <v>90</v>
      </c>
      <c r="B22" s="1" t="s">
        <v>64</v>
      </c>
      <c r="C22" t="e">
        <f>#REF!</f>
        <v>#REF!</v>
      </c>
      <c r="D22">
        <v>0</v>
      </c>
      <c r="E22" s="1" t="s">
        <v>53</v>
      </c>
      <c r="F22" t="s">
        <v>91</v>
      </c>
      <c r="J22" t="s">
        <v>45</v>
      </c>
      <c r="K22" t="s">
        <v>51</v>
      </c>
      <c r="O22">
        <v>4</v>
      </c>
      <c r="P22" t="b">
        <v>1</v>
      </c>
    </row>
    <row r="23" spans="1:16" x14ac:dyDescent="0.35">
      <c r="A23" t="s">
        <v>92</v>
      </c>
      <c r="B23" s="1" t="s">
        <v>65</v>
      </c>
      <c r="C23" t="e">
        <f>#REF!</f>
        <v>#REF!</v>
      </c>
      <c r="D23">
        <v>0</v>
      </c>
      <c r="E23" s="1" t="s">
        <v>53</v>
      </c>
      <c r="F23" t="s">
        <v>93</v>
      </c>
      <c r="J23" t="s">
        <v>45</v>
      </c>
      <c r="K23" t="s">
        <v>51</v>
      </c>
      <c r="O23">
        <v>4</v>
      </c>
      <c r="P23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FDCA2-86DE-4D88-86F8-38CF4A869894}">
  <dimension ref="A1:D53"/>
  <sheetViews>
    <sheetView tabSelected="1" zoomScaleNormal="100" workbookViewId="0">
      <selection activeCell="F18" sqref="F18"/>
    </sheetView>
  </sheetViews>
  <sheetFormatPr defaultColWidth="9.1796875" defaultRowHeight="14" x14ac:dyDescent="0.3"/>
  <cols>
    <col min="1" max="1" width="64.26953125" style="73" customWidth="1"/>
    <col min="2" max="2" width="18.1796875" style="73" customWidth="1"/>
    <col min="3" max="3" width="17.54296875" style="73" customWidth="1"/>
    <col min="4" max="4" width="20.453125" style="73" customWidth="1"/>
    <col min="5" max="16384" width="9.1796875" style="73"/>
  </cols>
  <sheetData>
    <row r="1" spans="1:4" ht="23.25" customHeight="1" thickBot="1" x14ac:dyDescent="0.35">
      <c r="A1" s="33" t="s">
        <v>171</v>
      </c>
      <c r="B1" s="34"/>
    </row>
    <row r="2" spans="1:4" x14ac:dyDescent="0.3">
      <c r="A2" s="178" t="s">
        <v>19</v>
      </c>
      <c r="B2" s="176" t="s">
        <v>104</v>
      </c>
      <c r="C2" s="176" t="s">
        <v>105</v>
      </c>
      <c r="D2" s="176" t="s">
        <v>106</v>
      </c>
    </row>
    <row r="3" spans="1:4" ht="14.5" thickBot="1" x14ac:dyDescent="0.35">
      <c r="A3" s="179"/>
      <c r="B3" s="177"/>
      <c r="C3" s="177"/>
      <c r="D3" s="177"/>
    </row>
    <row r="4" spans="1:4" ht="24.75" customHeight="1" thickBot="1" x14ac:dyDescent="0.35">
      <c r="A4" s="84" t="s">
        <v>126</v>
      </c>
      <c r="B4" s="35"/>
      <c r="C4" s="36"/>
      <c r="D4" s="35"/>
    </row>
    <row r="5" spans="1:4" ht="24.75" customHeight="1" thickBot="1" x14ac:dyDescent="0.35">
      <c r="A5" s="85" t="s">
        <v>144</v>
      </c>
      <c r="B5" s="75">
        <f>'SC - @Risk Model Output'!M3</f>
        <v>0.21260000000000001</v>
      </c>
      <c r="C5" s="75">
        <f>+'SC - Input'!H7</f>
        <v>0.15953094692294129</v>
      </c>
      <c r="D5" s="75">
        <f>'SC - @Risk Model Output'!K3</f>
        <v>0.1177</v>
      </c>
    </row>
    <row r="6" spans="1:4" ht="24.75" customHeight="1" thickBot="1" x14ac:dyDescent="0.35">
      <c r="A6" s="85" t="s">
        <v>128</v>
      </c>
      <c r="B6" s="75">
        <f>'SC - @Risk Model Output'!M4</f>
        <v>0.1067</v>
      </c>
      <c r="C6" s="75">
        <f>+'SC - Input'!H8</f>
        <v>6.2019250276131012E-2</v>
      </c>
      <c r="D6" s="75">
        <f>'SC - @Risk Model Output'!K4</f>
        <v>2.2499999999999999E-2</v>
      </c>
    </row>
    <row r="7" spans="1:4" ht="24.75" customHeight="1" thickBot="1" x14ac:dyDescent="0.35">
      <c r="A7" s="85" t="s">
        <v>129</v>
      </c>
      <c r="B7" s="75">
        <f>'SC - @Risk Model Output'!M5</f>
        <v>0.27400000000000002</v>
      </c>
      <c r="C7" s="75">
        <f>+'SC - Input'!H9</f>
        <v>0.13846153846153847</v>
      </c>
      <c r="D7" s="75">
        <f>'SC - @Risk Model Output'!K5</f>
        <v>1.44E-2</v>
      </c>
    </row>
    <row r="8" spans="1:4" ht="24.75" customHeight="1" thickBot="1" x14ac:dyDescent="0.35">
      <c r="A8" s="85" t="s">
        <v>145</v>
      </c>
      <c r="B8" s="75">
        <f>'SC - @Risk Model Output'!M6</f>
        <v>0.28260000000000002</v>
      </c>
      <c r="C8" s="75">
        <f>+'SC - Input'!H10</f>
        <v>0.17839887145124317</v>
      </c>
      <c r="D8" s="75">
        <f>'SC - @Risk Model Output'!K6</f>
        <v>0.1065</v>
      </c>
    </row>
    <row r="9" spans="1:4" ht="24.75" customHeight="1" thickBot="1" x14ac:dyDescent="0.35">
      <c r="A9" s="85" t="s">
        <v>146</v>
      </c>
      <c r="B9" s="75">
        <f>'SC - @Risk Model Output'!M7</f>
        <v>0.14580000000000001</v>
      </c>
      <c r="C9" s="75">
        <f>+'SC - Input'!H11</f>
        <v>6.5375650880238043E-2</v>
      </c>
      <c r="D9" s="75">
        <f>'SC - @Risk Model Output'!K7</f>
        <v>2.53E-2</v>
      </c>
    </row>
    <row r="10" spans="1:4" ht="24.75" customHeight="1" thickBot="1" x14ac:dyDescent="0.35">
      <c r="A10" s="85" t="s">
        <v>147</v>
      </c>
      <c r="B10" s="75">
        <f>'SC - @Risk Model Output'!M8</f>
        <v>0.2999</v>
      </c>
      <c r="C10" s="75">
        <f>+'SC - Input'!H12</f>
        <v>0.2</v>
      </c>
      <c r="D10" s="75">
        <f>'SC - @Risk Model Output'!K8</f>
        <v>6.88E-2</v>
      </c>
    </row>
    <row r="11" spans="1:4" ht="24.75" customHeight="1" thickBot="1" x14ac:dyDescent="0.35">
      <c r="A11" s="84" t="s">
        <v>130</v>
      </c>
      <c r="B11" s="76"/>
      <c r="C11" s="76"/>
      <c r="D11" s="76"/>
    </row>
    <row r="12" spans="1:4" ht="24.75" customHeight="1" thickBot="1" x14ac:dyDescent="0.35">
      <c r="A12" s="85" t="s">
        <v>164</v>
      </c>
      <c r="B12" s="77">
        <f>'SC - @Risk Model Output'!M22</f>
        <v>8</v>
      </c>
      <c r="C12" s="77">
        <f>+'SC - Input'!H14</f>
        <v>4.2</v>
      </c>
      <c r="D12" s="77">
        <f>'SC - @Risk Model Output'!K22</f>
        <v>1</v>
      </c>
    </row>
    <row r="13" spans="1:4" ht="24.75" customHeight="1" thickBot="1" x14ac:dyDescent="0.35">
      <c r="A13" s="85" t="s">
        <v>165</v>
      </c>
      <c r="B13" s="77">
        <f>'SC - @Risk Model Output'!M23</f>
        <v>3</v>
      </c>
      <c r="C13" s="77">
        <f>+'SC - Input'!H15</f>
        <v>0.8</v>
      </c>
      <c r="D13" s="77">
        <f>'SC - @Risk Model Output'!K23</f>
        <v>0</v>
      </c>
    </row>
    <row r="14" spans="1:4" ht="24.75" customHeight="1" thickBot="1" x14ac:dyDescent="0.35">
      <c r="A14" s="84" t="s">
        <v>131</v>
      </c>
      <c r="B14" s="77"/>
      <c r="C14" s="77"/>
      <c r="D14" s="77"/>
    </row>
    <row r="15" spans="1:4" ht="24.75" customHeight="1" thickBot="1" x14ac:dyDescent="0.35">
      <c r="A15" s="85" t="s">
        <v>80</v>
      </c>
      <c r="B15" s="77">
        <f>'SC - @Risk Model Output'!M10</f>
        <v>541.01</v>
      </c>
      <c r="C15" s="77">
        <f>+'SC - Input'!H17</f>
        <v>129.5018181819799</v>
      </c>
      <c r="D15" s="77">
        <f>'SC - @Risk Model Output'!K10</f>
        <v>15.94</v>
      </c>
    </row>
    <row r="16" spans="1:4" ht="24.75" customHeight="1" thickBot="1" x14ac:dyDescent="0.35">
      <c r="A16" s="84" t="s">
        <v>132</v>
      </c>
      <c r="B16" s="77"/>
      <c r="C16" s="77"/>
      <c r="D16" s="77"/>
    </row>
    <row r="17" spans="1:4" ht="24.75" customHeight="1" thickBot="1" x14ac:dyDescent="0.35">
      <c r="A17" s="85" t="s">
        <v>17</v>
      </c>
      <c r="B17" s="77">
        <f>'SC - @Risk Model Output'!M24</f>
        <v>8</v>
      </c>
      <c r="C17" s="77">
        <f>+'SC - Input'!H19</f>
        <v>4</v>
      </c>
      <c r="D17" s="77">
        <f>'SC - @Risk Model Output'!K24</f>
        <v>1</v>
      </c>
    </row>
    <row r="18" spans="1:4" ht="24.75" customHeight="1" thickBot="1" x14ac:dyDescent="0.35">
      <c r="A18" s="85" t="s">
        <v>64</v>
      </c>
      <c r="B18" s="77">
        <f>'SC - @Risk Model Output'!M25</f>
        <v>4</v>
      </c>
      <c r="C18" s="77">
        <f>+'SC - Input'!H20</f>
        <v>1</v>
      </c>
      <c r="D18" s="77">
        <f>'SC - @Risk Model Output'!K25</f>
        <v>0</v>
      </c>
    </row>
    <row r="19" spans="1:4" ht="24.75" customHeight="1" thickBot="1" x14ac:dyDescent="0.35">
      <c r="A19" s="85" t="s">
        <v>65</v>
      </c>
      <c r="B19" s="77">
        <f>'SC - @Risk Model Output'!M26</f>
        <v>5</v>
      </c>
      <c r="C19" s="77">
        <f>+'SC - Input'!H21</f>
        <v>2.4</v>
      </c>
      <c r="D19" s="77">
        <f>'SC - @Risk Model Output'!K26</f>
        <v>0</v>
      </c>
    </row>
    <row r="20" spans="1:4" x14ac:dyDescent="0.3">
      <c r="A20" s="37"/>
    </row>
    <row r="21" spans="1:4" ht="14.5" thickBot="1" x14ac:dyDescent="0.35">
      <c r="A21" s="33" t="s">
        <v>172</v>
      </c>
      <c r="B21" s="33"/>
      <c r="C21" s="33"/>
      <c r="D21" s="33"/>
    </row>
    <row r="22" spans="1:4" x14ac:dyDescent="0.3">
      <c r="A22" s="178" t="s">
        <v>19</v>
      </c>
      <c r="B22" s="180"/>
    </row>
    <row r="23" spans="1:4" ht="14.5" thickBot="1" x14ac:dyDescent="0.35">
      <c r="A23" s="179"/>
      <c r="B23" s="181"/>
    </row>
    <row r="24" spans="1:4" s="74" customFormat="1" ht="23.25" customHeight="1" thickBot="1" x14ac:dyDescent="0.4">
      <c r="A24" s="85" t="s">
        <v>167</v>
      </c>
      <c r="B24" s="95">
        <f>MIC!B19</f>
        <v>1967.8</v>
      </c>
    </row>
    <row r="25" spans="1:4" s="74" customFormat="1" ht="23.25" customHeight="1" thickBot="1" x14ac:dyDescent="0.4">
      <c r="A25" s="85" t="s">
        <v>168</v>
      </c>
      <c r="B25" s="95">
        <f>MIC!F13</f>
        <v>334.52600000000001</v>
      </c>
    </row>
    <row r="26" spans="1:4" s="74" customFormat="1" ht="23.25" customHeight="1" thickBot="1" x14ac:dyDescent="0.4">
      <c r="A26" s="85" t="s">
        <v>169</v>
      </c>
      <c r="B26" s="190">
        <f>MIC!B17</f>
        <v>830.26896342454529</v>
      </c>
    </row>
    <row r="27" spans="1:4" x14ac:dyDescent="0.3">
      <c r="A27" s="38"/>
    </row>
    <row r="28" spans="1:4" ht="14.5" thickBot="1" x14ac:dyDescent="0.35">
      <c r="A28" s="39" t="s">
        <v>173</v>
      </c>
      <c r="B28" s="39"/>
      <c r="C28" s="39"/>
      <c r="D28" s="39"/>
    </row>
    <row r="29" spans="1:4" ht="28.5" thickBot="1" x14ac:dyDescent="0.35">
      <c r="A29" s="86" t="s">
        <v>133</v>
      </c>
      <c r="B29" s="89" t="s">
        <v>134</v>
      </c>
      <c r="C29" s="89" t="s">
        <v>135</v>
      </c>
      <c r="D29" s="89" t="s">
        <v>136</v>
      </c>
    </row>
    <row r="30" spans="1:4" s="74" customFormat="1" ht="22.5" customHeight="1" thickBot="1" x14ac:dyDescent="0.4">
      <c r="A30" s="87" t="s">
        <v>161</v>
      </c>
      <c r="B30" s="78">
        <v>3.7697059999999998</v>
      </c>
      <c r="C30" s="79">
        <v>0</v>
      </c>
      <c r="D30" s="80">
        <f>B30+C30</f>
        <v>3.7697059999999998</v>
      </c>
    </row>
    <row r="31" spans="1:4" s="74" customFormat="1" ht="22.5" customHeight="1" thickBot="1" x14ac:dyDescent="0.4">
      <c r="A31" s="88" t="s">
        <v>137</v>
      </c>
      <c r="B31" s="81">
        <v>3.7697059999999998</v>
      </c>
      <c r="C31" s="82">
        <v>0</v>
      </c>
      <c r="D31" s="81">
        <f>B31+C31</f>
        <v>3.7697059999999998</v>
      </c>
    </row>
    <row r="32" spans="1:4" x14ac:dyDescent="0.3">
      <c r="A32" s="40" t="s">
        <v>138</v>
      </c>
      <c r="B32" s="41"/>
      <c r="C32" s="41"/>
      <c r="D32" s="41"/>
    </row>
    <row r="33" spans="1:4" x14ac:dyDescent="0.3">
      <c r="A33" s="37"/>
    </row>
    <row r="34" spans="1:4" ht="14.5" thickBot="1" x14ac:dyDescent="0.35">
      <c r="A34" s="39" t="s">
        <v>174</v>
      </c>
      <c r="B34" s="39"/>
      <c r="C34" s="39"/>
      <c r="D34" s="39"/>
    </row>
    <row r="35" spans="1:4" x14ac:dyDescent="0.3">
      <c r="A35" s="178" t="s">
        <v>19</v>
      </c>
      <c r="B35" s="178" t="s">
        <v>0</v>
      </c>
      <c r="C35" s="90" t="s">
        <v>104</v>
      </c>
      <c r="D35" s="90" t="s">
        <v>106</v>
      </c>
    </row>
    <row r="36" spans="1:4" ht="14.5" thickBot="1" x14ac:dyDescent="0.35">
      <c r="A36" s="179"/>
      <c r="B36" s="179"/>
      <c r="C36" s="91" t="s">
        <v>139</v>
      </c>
      <c r="D36" s="91" t="s">
        <v>140</v>
      </c>
    </row>
    <row r="37" spans="1:4" ht="25.5" customHeight="1" thickBot="1" x14ac:dyDescent="0.35">
      <c r="A37" s="84" t="s">
        <v>126</v>
      </c>
      <c r="B37" s="76"/>
      <c r="C37" s="76"/>
      <c r="D37" s="76"/>
    </row>
    <row r="38" spans="1:4" ht="25.5" customHeight="1" thickBot="1" x14ac:dyDescent="0.35">
      <c r="A38" s="85" t="s">
        <v>127</v>
      </c>
      <c r="B38" s="76" t="str">
        <f>'SC - @Risk Model Output'!B3</f>
        <v>Pearson5</v>
      </c>
      <c r="C38" s="75">
        <f t="shared" ref="C38:C43" si="0">B5</f>
        <v>0.21260000000000001</v>
      </c>
      <c r="D38" s="75">
        <f t="shared" ref="D38:D43" si="1">D5</f>
        <v>0.1177</v>
      </c>
    </row>
    <row r="39" spans="1:4" ht="25.5" customHeight="1" thickBot="1" x14ac:dyDescent="0.35">
      <c r="A39" s="85" t="s">
        <v>128</v>
      </c>
      <c r="B39" s="76" t="str">
        <f>'SC - @Risk Model Output'!B4</f>
        <v>Weibull</v>
      </c>
      <c r="C39" s="75">
        <f t="shared" si="0"/>
        <v>0.1067</v>
      </c>
      <c r="D39" s="75">
        <f t="shared" si="1"/>
        <v>2.2499999999999999E-2</v>
      </c>
    </row>
    <row r="40" spans="1:4" ht="25.5" customHeight="1" thickBot="1" x14ac:dyDescent="0.35">
      <c r="A40" s="85" t="s">
        <v>129</v>
      </c>
      <c r="B40" s="76" t="str">
        <f>'SC - @Risk Model Output'!B5</f>
        <v>Uniform</v>
      </c>
      <c r="C40" s="75">
        <f t="shared" si="0"/>
        <v>0.27400000000000002</v>
      </c>
      <c r="D40" s="75">
        <f t="shared" si="1"/>
        <v>1.44E-2</v>
      </c>
    </row>
    <row r="41" spans="1:4" ht="25.5" customHeight="1" thickBot="1" x14ac:dyDescent="0.35">
      <c r="A41" s="85" t="s">
        <v>148</v>
      </c>
      <c r="B41" s="76" t="str">
        <f>'SC - @Risk Model Output'!B6</f>
        <v>Pearson5</v>
      </c>
      <c r="C41" s="75">
        <f t="shared" si="0"/>
        <v>0.28260000000000002</v>
      </c>
      <c r="D41" s="75">
        <f t="shared" si="1"/>
        <v>0.1065</v>
      </c>
    </row>
    <row r="42" spans="1:4" ht="25.5" customHeight="1" thickBot="1" x14ac:dyDescent="0.35">
      <c r="A42" s="85" t="s">
        <v>146</v>
      </c>
      <c r="B42" s="76" t="str">
        <f>'SC - @Risk Model Output'!B7</f>
        <v>Pearson5</v>
      </c>
      <c r="C42" s="75">
        <f t="shared" si="0"/>
        <v>0.14580000000000001</v>
      </c>
      <c r="D42" s="75">
        <f t="shared" si="1"/>
        <v>2.53E-2</v>
      </c>
    </row>
    <row r="43" spans="1:4" ht="25.5" customHeight="1" thickBot="1" x14ac:dyDescent="0.35">
      <c r="A43" s="85" t="s">
        <v>147</v>
      </c>
      <c r="B43" s="76" t="str">
        <f>'SC - @Risk Model Output'!B8</f>
        <v>Triang</v>
      </c>
      <c r="C43" s="75">
        <f t="shared" si="0"/>
        <v>0.2999</v>
      </c>
      <c r="D43" s="75">
        <f t="shared" si="1"/>
        <v>6.88E-2</v>
      </c>
    </row>
    <row r="44" spans="1:4" ht="25.5" customHeight="1" thickBot="1" x14ac:dyDescent="0.35">
      <c r="A44" s="84" t="s">
        <v>141</v>
      </c>
      <c r="B44" s="76"/>
      <c r="C44" s="83"/>
      <c r="D44" s="83"/>
    </row>
    <row r="45" spans="1:4" ht="25.5" customHeight="1" thickBot="1" x14ac:dyDescent="0.35">
      <c r="A45" s="85" t="s">
        <v>166</v>
      </c>
      <c r="B45" s="76" t="str">
        <f>'SC - @Risk Model Output'!B22</f>
        <v>Poisson</v>
      </c>
      <c r="C45" s="77">
        <f>B12</f>
        <v>8</v>
      </c>
      <c r="D45" s="77">
        <f>D12</f>
        <v>1</v>
      </c>
    </row>
    <row r="46" spans="1:4" ht="25.5" customHeight="1" thickBot="1" x14ac:dyDescent="0.35">
      <c r="A46" s="85" t="s">
        <v>165</v>
      </c>
      <c r="B46" s="76" t="str">
        <f>'SC - @Risk Model Output'!B23</f>
        <v>Geomet</v>
      </c>
      <c r="C46" s="77">
        <f>B13</f>
        <v>3</v>
      </c>
      <c r="D46" s="77">
        <f>D13</f>
        <v>0</v>
      </c>
    </row>
    <row r="47" spans="1:4" ht="25.5" customHeight="1" thickBot="1" x14ac:dyDescent="0.35">
      <c r="A47" s="84" t="s">
        <v>142</v>
      </c>
      <c r="B47" s="76"/>
      <c r="C47" s="77"/>
      <c r="D47" s="77"/>
    </row>
    <row r="48" spans="1:4" ht="25.5" customHeight="1" thickBot="1" x14ac:dyDescent="0.35">
      <c r="A48" s="85" t="s">
        <v>80</v>
      </c>
      <c r="B48" s="76" t="str">
        <f>'SC - @Risk Model Output'!B10</f>
        <v>LogLogistic</v>
      </c>
      <c r="C48" s="77">
        <f>B15</f>
        <v>541.01</v>
      </c>
      <c r="D48" s="77">
        <f>D15</f>
        <v>15.94</v>
      </c>
    </row>
    <row r="49" spans="1:4" ht="25.5" customHeight="1" thickBot="1" x14ac:dyDescent="0.35">
      <c r="A49" s="84" t="s">
        <v>143</v>
      </c>
      <c r="B49" s="76"/>
      <c r="C49" s="77"/>
      <c r="D49" s="77"/>
    </row>
    <row r="50" spans="1:4" ht="25.5" customHeight="1" thickBot="1" x14ac:dyDescent="0.35">
      <c r="A50" s="85" t="s">
        <v>17</v>
      </c>
      <c r="B50" s="76" t="str">
        <f>'SC - @Risk Model Output'!B24</f>
        <v>Poisson</v>
      </c>
      <c r="C50" s="77">
        <f>B17</f>
        <v>8</v>
      </c>
      <c r="D50" s="77">
        <f>D17</f>
        <v>1</v>
      </c>
    </row>
    <row r="51" spans="1:4" ht="25.5" customHeight="1" thickBot="1" x14ac:dyDescent="0.35">
      <c r="A51" s="85" t="s">
        <v>64</v>
      </c>
      <c r="B51" s="76" t="str">
        <f>'SC - @Risk Model Output'!B25</f>
        <v>Geomet</v>
      </c>
      <c r="C51" s="77">
        <f>B18</f>
        <v>4</v>
      </c>
      <c r="D51" s="77">
        <f>D18</f>
        <v>0</v>
      </c>
    </row>
    <row r="52" spans="1:4" ht="25.5" customHeight="1" thickBot="1" x14ac:dyDescent="0.35">
      <c r="A52" s="85" t="s">
        <v>65</v>
      </c>
      <c r="B52" s="76" t="str">
        <f>'SC - @Risk Model Output'!B26</f>
        <v>Poisson</v>
      </c>
      <c r="C52" s="77">
        <f>B19</f>
        <v>5</v>
      </c>
      <c r="D52" s="77">
        <f>D19</f>
        <v>0</v>
      </c>
    </row>
    <row r="53" spans="1:4" x14ac:dyDescent="0.3">
      <c r="A53" s="42"/>
    </row>
  </sheetData>
  <mergeCells count="8">
    <mergeCell ref="D2:D3"/>
    <mergeCell ref="A22:A23"/>
    <mergeCell ref="B22:B23"/>
    <mergeCell ref="A35:A36"/>
    <mergeCell ref="B35:B36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D439-B74C-4FCE-BCC4-65D1A3C9D6B9}">
  <dimension ref="A1:F19"/>
  <sheetViews>
    <sheetView zoomScaleNormal="100" workbookViewId="0">
      <selection activeCell="D17" sqref="D17"/>
    </sheetView>
  </sheetViews>
  <sheetFormatPr defaultColWidth="9.1796875" defaultRowHeight="14" x14ac:dyDescent="0.35"/>
  <cols>
    <col min="1" max="1" width="33.81640625" style="96" customWidth="1"/>
    <col min="2" max="2" width="16.7265625" style="96" customWidth="1"/>
    <col min="3" max="3" width="16" style="96" bestFit="1" customWidth="1"/>
    <col min="4" max="4" width="30.54296875" style="96" bestFit="1" customWidth="1"/>
    <col min="5" max="5" width="27.26953125" style="96" bestFit="1" customWidth="1"/>
    <col min="6" max="6" width="61.1796875" style="96" customWidth="1"/>
    <col min="7" max="16384" width="9.1796875" style="96"/>
  </cols>
  <sheetData>
    <row r="1" spans="1:6" ht="27" customHeight="1" thickBot="1" x14ac:dyDescent="0.4">
      <c r="A1" s="112" t="s">
        <v>149</v>
      </c>
      <c r="B1" s="113" t="s">
        <v>150</v>
      </c>
      <c r="C1" s="113" t="s">
        <v>151</v>
      </c>
      <c r="D1" s="113" t="s">
        <v>152</v>
      </c>
      <c r="E1" s="113" t="s">
        <v>153</v>
      </c>
      <c r="F1" s="113" t="s">
        <v>154</v>
      </c>
    </row>
    <row r="2" spans="1:6" ht="24.75" customHeight="1" x14ac:dyDescent="0.35">
      <c r="A2" s="109">
        <v>2015</v>
      </c>
      <c r="B2" s="110">
        <v>87</v>
      </c>
      <c r="C2" s="110">
        <v>160</v>
      </c>
      <c r="D2" s="110">
        <f t="shared" ref="D2:D7" si="0">B2+C2</f>
        <v>247</v>
      </c>
      <c r="E2" s="110">
        <v>87</v>
      </c>
      <c r="F2" s="111">
        <f t="shared" ref="F2:F3" si="1">C2+E2</f>
        <v>247</v>
      </c>
    </row>
    <row r="3" spans="1:6" ht="24.75" customHeight="1" x14ac:dyDescent="0.35">
      <c r="A3" s="140">
        <v>2016</v>
      </c>
      <c r="B3" s="97">
        <v>597</v>
      </c>
      <c r="C3" s="97">
        <f>2380-113</f>
        <v>2267</v>
      </c>
      <c r="D3" s="97">
        <f t="shared" si="0"/>
        <v>2864</v>
      </c>
      <c r="E3" s="97">
        <v>343</v>
      </c>
      <c r="F3" s="98">
        <f t="shared" si="1"/>
        <v>2610</v>
      </c>
    </row>
    <row r="4" spans="1:6" ht="24.75" customHeight="1" x14ac:dyDescent="0.35">
      <c r="A4" s="140">
        <v>2017</v>
      </c>
      <c r="B4" s="97">
        <v>271</v>
      </c>
      <c r="C4" s="97">
        <f>2431</f>
        <v>2431</v>
      </c>
      <c r="D4" s="97">
        <f t="shared" si="0"/>
        <v>2702</v>
      </c>
      <c r="E4" s="97">
        <v>271</v>
      </c>
      <c r="F4" s="98">
        <f t="shared" ref="F4:F9" si="2">C4+E4</f>
        <v>2702</v>
      </c>
    </row>
    <row r="5" spans="1:6" ht="24.75" customHeight="1" x14ac:dyDescent="0.35">
      <c r="A5" s="140">
        <v>2018</v>
      </c>
      <c r="B5" s="97">
        <v>224</v>
      </c>
      <c r="C5" s="97">
        <f>4036-131</f>
        <v>3905</v>
      </c>
      <c r="D5" s="97">
        <f t="shared" si="0"/>
        <v>4129</v>
      </c>
      <c r="E5" s="97">
        <v>224</v>
      </c>
      <c r="F5" s="98">
        <f t="shared" si="2"/>
        <v>4129</v>
      </c>
    </row>
    <row r="6" spans="1:6" ht="24.75" customHeight="1" x14ac:dyDescent="0.35">
      <c r="A6" s="140">
        <v>2019</v>
      </c>
      <c r="B6" s="97">
        <v>59</v>
      </c>
      <c r="C6" s="97">
        <v>1696</v>
      </c>
      <c r="D6" s="97">
        <f t="shared" si="0"/>
        <v>1755</v>
      </c>
      <c r="E6" s="97">
        <v>59</v>
      </c>
      <c r="F6" s="98">
        <f t="shared" si="2"/>
        <v>1755</v>
      </c>
    </row>
    <row r="7" spans="1:6" ht="24.75" customHeight="1" x14ac:dyDescent="0.35">
      <c r="A7" s="140">
        <v>2020</v>
      </c>
      <c r="B7" s="97">
        <v>26</v>
      </c>
      <c r="C7" s="97">
        <v>1368</v>
      </c>
      <c r="D7" s="97">
        <f t="shared" si="0"/>
        <v>1394</v>
      </c>
      <c r="E7" s="97">
        <v>26</v>
      </c>
      <c r="F7" s="98">
        <f t="shared" si="2"/>
        <v>1394</v>
      </c>
    </row>
    <row r="8" spans="1:6" ht="24.75" customHeight="1" x14ac:dyDescent="0.35">
      <c r="A8" s="140">
        <v>2021</v>
      </c>
      <c r="B8" s="97">
        <v>151</v>
      </c>
      <c r="C8" s="97">
        <v>1227</v>
      </c>
      <c r="D8" s="97">
        <f>B8+C8</f>
        <v>1378</v>
      </c>
      <c r="E8" s="97">
        <v>151</v>
      </c>
      <c r="F8" s="98">
        <f t="shared" si="2"/>
        <v>1378</v>
      </c>
    </row>
    <row r="9" spans="1:6" ht="24.75" customHeight="1" x14ac:dyDescent="0.35">
      <c r="A9" s="140">
        <v>2022</v>
      </c>
      <c r="B9" s="97">
        <v>27</v>
      </c>
      <c r="C9" s="97">
        <v>1017</v>
      </c>
      <c r="D9" s="97">
        <f>B9+C9</f>
        <v>1044</v>
      </c>
      <c r="E9" s="97">
        <v>27</v>
      </c>
      <c r="F9" s="98">
        <f t="shared" si="2"/>
        <v>1044</v>
      </c>
    </row>
    <row r="10" spans="1:6" ht="24.75" customHeight="1" x14ac:dyDescent="0.35">
      <c r="A10" s="104" t="s">
        <v>155</v>
      </c>
      <c r="B10" s="99"/>
      <c r="C10" s="99"/>
      <c r="D10" s="98">
        <f>MIN(D3:D9)</f>
        <v>1044</v>
      </c>
      <c r="E10" s="99"/>
      <c r="F10" s="98">
        <f>MIN(F3:F9)</f>
        <v>1044</v>
      </c>
    </row>
    <row r="11" spans="1:6" ht="24.75" customHeight="1" thickBot="1" x14ac:dyDescent="0.4">
      <c r="A11" s="114" t="s">
        <v>156</v>
      </c>
      <c r="B11" s="115"/>
      <c r="C11" s="115"/>
      <c r="D11" s="116">
        <f>MAX(D3:D9)</f>
        <v>4129</v>
      </c>
      <c r="E11" s="115"/>
      <c r="F11" s="116">
        <f>MAX(F3:F9)</f>
        <v>4129</v>
      </c>
    </row>
    <row r="12" spans="1:6" ht="24.75" customHeight="1" x14ac:dyDescent="0.35">
      <c r="A12" s="117" t="s">
        <v>157</v>
      </c>
      <c r="B12" s="118"/>
      <c r="C12" s="118"/>
      <c r="D12" s="119" t="str">
        <f>(D3+D4+D6+D7+D8)/5&amp;" [M]"</f>
        <v>2018.6 [M]</v>
      </c>
      <c r="E12" s="120"/>
      <c r="F12" s="146">
        <f>(F3+F4+F6+F7+F8)/5</f>
        <v>1967.8</v>
      </c>
    </row>
    <row r="13" spans="1:6" ht="24" customHeight="1" thickBot="1" x14ac:dyDescent="0.4">
      <c r="A13" s="105" t="s">
        <v>158</v>
      </c>
      <c r="B13" s="106"/>
      <c r="C13" s="106"/>
      <c r="D13" s="107">
        <f>0.17*(AVERAGE(D3,D4,D6,D7,D8))</f>
        <v>343.16200000000003</v>
      </c>
      <c r="E13" s="108"/>
      <c r="F13" s="107">
        <f>0.17*(AVERAGE(F3,F4,F6,F7,F8))</f>
        <v>334.52600000000001</v>
      </c>
    </row>
    <row r="14" spans="1:6" x14ac:dyDescent="0.35">
      <c r="A14" s="103"/>
      <c r="B14" s="103"/>
    </row>
    <row r="15" spans="1:6" ht="19.5" customHeight="1" x14ac:dyDescent="0.35">
      <c r="A15" s="100" t="s">
        <v>159</v>
      </c>
      <c r="B15" s="189">
        <v>163380326.62268201</v>
      </c>
      <c r="C15" s="96" t="s">
        <v>170</v>
      </c>
      <c r="D15" s="102"/>
    </row>
    <row r="16" spans="1:6" x14ac:dyDescent="0.35">
      <c r="A16" s="101"/>
      <c r="B16" s="175"/>
    </row>
    <row r="17" spans="1:2" ht="31.5" customHeight="1" x14ac:dyDescent="0.35">
      <c r="A17" s="100" t="s">
        <v>160</v>
      </c>
      <c r="B17" s="189">
        <f>+B15*0.01/AVERAGE(F3,F4,F6,F7,F8)</f>
        <v>830.26896342454529</v>
      </c>
    </row>
    <row r="18" spans="1:2" x14ac:dyDescent="0.35">
      <c r="A18" s="101"/>
      <c r="B18" s="101"/>
    </row>
    <row r="19" spans="1:2" ht="27" customHeight="1" x14ac:dyDescent="0.35">
      <c r="A19" s="100" t="s">
        <v>167</v>
      </c>
      <c r="B19" s="174">
        <f>F12</f>
        <v>1967.8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8D53-40CD-4C54-BCED-22275ED16DC4}">
  <dimension ref="A1:A27"/>
  <sheetViews>
    <sheetView workbookViewId="0">
      <selection activeCell="R11" sqref="R11"/>
    </sheetView>
  </sheetViews>
  <sheetFormatPr defaultRowHeight="14.5" x14ac:dyDescent="0.35"/>
  <sheetData>
    <row r="1" spans="1:1" ht="15.5" x14ac:dyDescent="0.35">
      <c r="A1" s="11" t="s">
        <v>163</v>
      </c>
    </row>
    <row r="27" spans="1:1" ht="15.5" x14ac:dyDescent="0.35">
      <c r="A27" s="11" t="s">
        <v>162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2CEE-8C96-456D-AF8C-BA3535887AEC}">
  <dimension ref="A2:L21"/>
  <sheetViews>
    <sheetView zoomScaleNormal="100" workbookViewId="0">
      <selection activeCell="N5" sqref="N5"/>
    </sheetView>
  </sheetViews>
  <sheetFormatPr defaultRowHeight="14.5" x14ac:dyDescent="0.35"/>
  <cols>
    <col min="1" max="1" width="48" customWidth="1"/>
    <col min="2" max="2" width="11.54296875" hidden="1" customWidth="1"/>
    <col min="3" max="7" width="11.54296875" customWidth="1"/>
    <col min="8" max="8" width="23.54296875" customWidth="1"/>
    <col min="9" max="9" width="14.54296875" hidden="1" customWidth="1"/>
    <col min="10" max="11" width="13.54296875" hidden="1" customWidth="1"/>
    <col min="12" max="12" width="11.54296875" customWidth="1"/>
  </cols>
  <sheetData>
    <row r="2" spans="1:12" ht="16" thickBot="1" x14ac:dyDescent="0.4">
      <c r="A2" s="11" t="s">
        <v>101</v>
      </c>
    </row>
    <row r="3" spans="1:12" ht="19" thickBot="1" x14ac:dyDescent="0.4">
      <c r="A3" s="12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15" thickBot="1" x14ac:dyDescent="0.4">
      <c r="A4" s="182" t="s">
        <v>19</v>
      </c>
      <c r="B4" s="184" t="s">
        <v>20</v>
      </c>
      <c r="C4" s="185"/>
      <c r="D4" s="185"/>
      <c r="E4" s="185"/>
      <c r="F4" s="185"/>
      <c r="G4" s="185"/>
      <c r="H4" s="186" t="s">
        <v>103</v>
      </c>
      <c r="I4" s="155" t="s">
        <v>104</v>
      </c>
      <c r="J4" s="155" t="s">
        <v>105</v>
      </c>
      <c r="K4" s="160" t="s">
        <v>106</v>
      </c>
      <c r="L4" s="182" t="s">
        <v>107</v>
      </c>
    </row>
    <row r="5" spans="1:12" ht="15" thickBot="1" x14ac:dyDescent="0.4">
      <c r="A5" s="183"/>
      <c r="B5" s="92" t="s">
        <v>98</v>
      </c>
      <c r="C5" s="93" t="s">
        <v>99</v>
      </c>
      <c r="D5" s="94" t="s">
        <v>108</v>
      </c>
      <c r="E5" s="94" t="s">
        <v>109</v>
      </c>
      <c r="F5" s="94" t="s">
        <v>110</v>
      </c>
      <c r="G5" s="147" t="s">
        <v>111</v>
      </c>
      <c r="H5" s="187"/>
      <c r="I5" s="10" t="s">
        <v>112</v>
      </c>
      <c r="J5" s="10"/>
      <c r="K5" s="161" t="s">
        <v>113</v>
      </c>
      <c r="L5" s="183"/>
    </row>
    <row r="6" spans="1:12" ht="28" customHeight="1" x14ac:dyDescent="0.35">
      <c r="A6" s="2" t="s">
        <v>114</v>
      </c>
      <c r="B6" s="15"/>
      <c r="C6" s="16"/>
      <c r="D6" s="6"/>
      <c r="E6" s="6"/>
      <c r="F6" s="6"/>
      <c r="G6" s="148"/>
      <c r="H6" s="16"/>
      <c r="I6" s="17"/>
      <c r="J6" s="55"/>
      <c r="K6" s="162"/>
      <c r="L6" s="168"/>
    </row>
    <row r="7" spans="1:12" ht="28" customHeight="1" x14ac:dyDescent="0.35">
      <c r="A7" s="7" t="s">
        <v>54</v>
      </c>
      <c r="B7" s="18"/>
      <c r="C7" s="143">
        <v>0.15887850467289719</v>
      </c>
      <c r="D7" s="56">
        <v>0.21698113207547171</v>
      </c>
      <c r="E7" s="56">
        <v>0.13207547169811321</v>
      </c>
      <c r="F7" s="56">
        <v>0.13084112149532709</v>
      </c>
      <c r="G7" s="149">
        <v>0.15887850467289719</v>
      </c>
      <c r="H7" s="156">
        <f>+AVERAGE(C7:G7)</f>
        <v>0.15953094692294129</v>
      </c>
      <c r="I7" s="19"/>
      <c r="J7" s="56">
        <f>H7</f>
        <v>0.15953094692294129</v>
      </c>
      <c r="K7" s="163"/>
      <c r="L7" s="169">
        <v>2E-3</v>
      </c>
    </row>
    <row r="8" spans="1:12" ht="28" customHeight="1" x14ac:dyDescent="0.35">
      <c r="A8" s="7" t="s">
        <v>55</v>
      </c>
      <c r="B8" s="18"/>
      <c r="C8" s="143">
        <v>0.1</v>
      </c>
      <c r="D8" s="144">
        <v>8.2568807339449546E-2</v>
      </c>
      <c r="E8" s="56">
        <v>5.5045871559633031E-2</v>
      </c>
      <c r="F8" s="56">
        <v>4.5454545454545456E-2</v>
      </c>
      <c r="G8" s="149">
        <v>2.7027027027027029E-2</v>
      </c>
      <c r="H8" s="156">
        <f t="shared" ref="H8:H11" si="0">+AVERAGE(C8:G8)</f>
        <v>6.2019250276131012E-2</v>
      </c>
      <c r="I8" s="19"/>
      <c r="J8" s="56">
        <f t="shared" ref="J8:J12" si="1">H8</f>
        <v>6.2019250276131012E-2</v>
      </c>
      <c r="K8" s="163"/>
      <c r="L8" s="169">
        <v>2E-3</v>
      </c>
    </row>
    <row r="9" spans="1:12" ht="28" customHeight="1" x14ac:dyDescent="0.35">
      <c r="A9" s="7" t="s">
        <v>56</v>
      </c>
      <c r="B9" s="18"/>
      <c r="C9" s="143">
        <v>0.23076923076923078</v>
      </c>
      <c r="D9" s="56">
        <v>0</v>
      </c>
      <c r="E9" s="56">
        <v>0.23076923076923078</v>
      </c>
      <c r="F9" s="56">
        <v>7.6923076923076927E-2</v>
      </c>
      <c r="G9" s="149">
        <v>0.15384615384615385</v>
      </c>
      <c r="H9" s="156">
        <f t="shared" si="0"/>
        <v>0.13846153846153847</v>
      </c>
      <c r="I9" s="19"/>
      <c r="J9" s="56">
        <f t="shared" si="1"/>
        <v>0.13846153846153847</v>
      </c>
      <c r="K9" s="163"/>
      <c r="L9" s="169">
        <v>1E-3</v>
      </c>
    </row>
    <row r="10" spans="1:12" ht="28" customHeight="1" x14ac:dyDescent="0.35">
      <c r="A10" s="7" t="s">
        <v>57</v>
      </c>
      <c r="B10" s="18"/>
      <c r="C10" s="143">
        <v>0.12149532710280374</v>
      </c>
      <c r="D10" s="56">
        <v>0.30188679245283018</v>
      </c>
      <c r="E10" s="56">
        <v>0.14150943396226415</v>
      </c>
      <c r="F10" s="56">
        <v>0.15887850467289719</v>
      </c>
      <c r="G10" s="149">
        <v>0.16822429906542055</v>
      </c>
      <c r="H10" s="156">
        <f t="shared" si="0"/>
        <v>0.17839887145124317</v>
      </c>
      <c r="I10" s="19"/>
      <c r="J10" s="56">
        <f t="shared" si="1"/>
        <v>0.17839887145124317</v>
      </c>
      <c r="K10" s="163"/>
      <c r="L10" s="169">
        <v>1E-3</v>
      </c>
    </row>
    <row r="11" spans="1:12" ht="28" customHeight="1" x14ac:dyDescent="0.35">
      <c r="A11" s="7" t="s">
        <v>58</v>
      </c>
      <c r="B11" s="18"/>
      <c r="C11" s="143">
        <v>7.2727272727272724E-2</v>
      </c>
      <c r="D11" s="56">
        <v>4.5871559633027525E-2</v>
      </c>
      <c r="E11" s="56">
        <v>4.5871559633027525E-2</v>
      </c>
      <c r="F11" s="56">
        <v>2.7272727272727271E-2</v>
      </c>
      <c r="G11" s="149">
        <v>0.13513513513513514</v>
      </c>
      <c r="H11" s="156">
        <f t="shared" si="0"/>
        <v>6.5375650880238043E-2</v>
      </c>
      <c r="I11" s="19"/>
      <c r="J11" s="56">
        <f t="shared" si="1"/>
        <v>6.5375650880238043E-2</v>
      </c>
      <c r="K11" s="163"/>
      <c r="L11" s="169">
        <v>1E-3</v>
      </c>
    </row>
    <row r="12" spans="1:12" ht="28" customHeight="1" thickBot="1" x14ac:dyDescent="0.4">
      <c r="A12" s="8" t="s">
        <v>59</v>
      </c>
      <c r="B12" s="20"/>
      <c r="C12" s="143">
        <v>0.15384615384615385</v>
      </c>
      <c r="D12" s="145">
        <v>0.15384615384615385</v>
      </c>
      <c r="E12" s="145">
        <v>0.15384615384615385</v>
      </c>
      <c r="F12" s="56">
        <v>0.23076923076923078</v>
      </c>
      <c r="G12" s="149">
        <v>0.30769230769230771</v>
      </c>
      <c r="H12" s="156">
        <f>+AVERAGE(C12:G12)</f>
        <v>0.2</v>
      </c>
      <c r="I12" s="21"/>
      <c r="J12" s="56">
        <f t="shared" si="1"/>
        <v>0.2</v>
      </c>
      <c r="K12" s="164"/>
      <c r="L12" s="170">
        <v>5.0000000000000001E-4</v>
      </c>
    </row>
    <row r="13" spans="1:12" ht="28" customHeight="1" x14ac:dyDescent="0.35">
      <c r="A13" s="2" t="s">
        <v>60</v>
      </c>
      <c r="B13" s="22"/>
      <c r="C13" s="23"/>
      <c r="D13" s="24"/>
      <c r="E13" s="24"/>
      <c r="F13" s="24"/>
      <c r="G13" s="150"/>
      <c r="H13" s="141"/>
      <c r="I13" s="25"/>
      <c r="J13" s="26"/>
      <c r="K13" s="165"/>
      <c r="L13" s="171"/>
    </row>
    <row r="14" spans="1:12" ht="28" customHeight="1" x14ac:dyDescent="0.35">
      <c r="A14" s="7" t="s">
        <v>61</v>
      </c>
      <c r="B14" s="27"/>
      <c r="C14" s="43">
        <v>2</v>
      </c>
      <c r="D14" s="44">
        <v>2</v>
      </c>
      <c r="E14" s="44">
        <v>8</v>
      </c>
      <c r="F14" s="44">
        <v>2</v>
      </c>
      <c r="G14" s="151">
        <v>7</v>
      </c>
      <c r="H14" s="157">
        <f t="shared" ref="H14:H15" si="2">+AVERAGE(C14:G14)</f>
        <v>4.2</v>
      </c>
      <c r="I14" s="44"/>
      <c r="J14" s="44">
        <f>H14</f>
        <v>4.2</v>
      </c>
      <c r="K14" s="153"/>
      <c r="L14" s="169">
        <v>1.5E-3</v>
      </c>
    </row>
    <row r="15" spans="1:12" ht="28" customHeight="1" thickBot="1" x14ac:dyDescent="0.4">
      <c r="A15" s="9" t="s">
        <v>62</v>
      </c>
      <c r="B15" s="28"/>
      <c r="C15" s="43">
        <v>0</v>
      </c>
      <c r="D15" s="46">
        <v>1</v>
      </c>
      <c r="E15" s="46">
        <v>0</v>
      </c>
      <c r="F15" s="44">
        <v>0</v>
      </c>
      <c r="G15" s="151">
        <v>3</v>
      </c>
      <c r="H15" s="157">
        <f t="shared" si="2"/>
        <v>0.8</v>
      </c>
      <c r="I15" s="44"/>
      <c r="J15" s="44">
        <f>H15</f>
        <v>0.8</v>
      </c>
      <c r="K15" s="151"/>
      <c r="L15" s="172">
        <v>1.5E-3</v>
      </c>
    </row>
    <row r="16" spans="1:12" ht="28" customHeight="1" x14ac:dyDescent="0.35">
      <c r="A16" s="29" t="s">
        <v>63</v>
      </c>
      <c r="B16" s="22"/>
      <c r="C16" s="47"/>
      <c r="D16" s="48"/>
      <c r="E16" s="48"/>
      <c r="F16" s="48"/>
      <c r="G16" s="152"/>
      <c r="H16" s="142"/>
      <c r="I16" s="49"/>
      <c r="J16" s="50"/>
      <c r="K16" s="166"/>
      <c r="L16" s="173"/>
    </row>
    <row r="17" spans="1:12" ht="28" customHeight="1" thickBot="1" x14ac:dyDescent="0.4">
      <c r="A17" s="30" t="s">
        <v>80</v>
      </c>
      <c r="B17" s="31"/>
      <c r="C17" s="51">
        <v>45.909090909154408</v>
      </c>
      <c r="D17" s="52">
        <v>273</v>
      </c>
      <c r="E17" s="52">
        <v>105.0000000002794</v>
      </c>
      <c r="F17" s="45">
        <v>19</v>
      </c>
      <c r="G17" s="153">
        <v>204.60000000046566</v>
      </c>
      <c r="H17" s="157">
        <f>+AVERAGE(C17:G17)</f>
        <v>129.5018181819799</v>
      </c>
      <c r="I17" s="45"/>
      <c r="J17" s="45">
        <f>H17</f>
        <v>129.5018181819799</v>
      </c>
      <c r="K17" s="151"/>
      <c r="L17" s="172">
        <v>2E-3</v>
      </c>
    </row>
    <row r="18" spans="1:12" ht="28" customHeight="1" x14ac:dyDescent="0.35">
      <c r="A18" s="2" t="s">
        <v>21</v>
      </c>
      <c r="B18" s="22"/>
      <c r="C18" s="47"/>
      <c r="D18" s="48"/>
      <c r="E18" s="48"/>
      <c r="F18" s="48"/>
      <c r="G18" s="152"/>
      <c r="H18" s="158"/>
      <c r="I18" s="49"/>
      <c r="J18" s="50"/>
      <c r="K18" s="166"/>
      <c r="L18" s="173"/>
    </row>
    <row r="19" spans="1:12" ht="28" customHeight="1" x14ac:dyDescent="0.35">
      <c r="A19" s="7" t="s">
        <v>17</v>
      </c>
      <c r="B19" s="27"/>
      <c r="C19" s="43">
        <v>1</v>
      </c>
      <c r="D19" s="44">
        <v>2</v>
      </c>
      <c r="E19" s="44">
        <v>4</v>
      </c>
      <c r="F19" s="44">
        <v>5</v>
      </c>
      <c r="G19" s="151">
        <v>8</v>
      </c>
      <c r="H19" s="157">
        <f t="shared" ref="H19:H21" si="3">+AVERAGE(C19:G19)</f>
        <v>4</v>
      </c>
      <c r="I19" s="44"/>
      <c r="J19" s="44">
        <f t="shared" ref="J19:J21" si="4">H19</f>
        <v>4</v>
      </c>
      <c r="K19" s="153"/>
      <c r="L19" s="169">
        <v>0</v>
      </c>
    </row>
    <row r="20" spans="1:12" ht="28" customHeight="1" x14ac:dyDescent="0.35">
      <c r="A20" s="7" t="s">
        <v>64</v>
      </c>
      <c r="B20" s="27"/>
      <c r="C20" s="43">
        <v>4</v>
      </c>
      <c r="D20" s="44">
        <v>0</v>
      </c>
      <c r="E20" s="44">
        <v>0</v>
      </c>
      <c r="F20" s="44">
        <v>1</v>
      </c>
      <c r="G20" s="151">
        <v>0</v>
      </c>
      <c r="H20" s="157">
        <f t="shared" si="3"/>
        <v>1</v>
      </c>
      <c r="I20" s="44"/>
      <c r="J20" s="44">
        <f t="shared" si="4"/>
        <v>1</v>
      </c>
      <c r="K20" s="153"/>
      <c r="L20" s="169">
        <v>0</v>
      </c>
    </row>
    <row r="21" spans="1:12" ht="28" customHeight="1" thickBot="1" x14ac:dyDescent="0.4">
      <c r="A21" s="5" t="s">
        <v>65</v>
      </c>
      <c r="B21" s="32"/>
      <c r="C21" s="53">
        <v>6</v>
      </c>
      <c r="D21" s="54">
        <v>1</v>
      </c>
      <c r="E21" s="54">
        <v>1</v>
      </c>
      <c r="F21" s="54">
        <v>2</v>
      </c>
      <c r="G21" s="154">
        <v>2</v>
      </c>
      <c r="H21" s="159">
        <f t="shared" si="3"/>
        <v>2.4</v>
      </c>
      <c r="I21" s="54"/>
      <c r="J21" s="54">
        <f t="shared" si="4"/>
        <v>2.4</v>
      </c>
      <c r="K21" s="167"/>
      <c r="L21" s="170">
        <v>0</v>
      </c>
    </row>
  </sheetData>
  <mergeCells count="4">
    <mergeCell ref="L4:L5"/>
    <mergeCell ref="A4:A5"/>
    <mergeCell ref="B4:G4"/>
    <mergeCell ref="H4:H5"/>
  </mergeCells>
  <pageMargins left="0.7" right="0.7" top="0.75" bottom="0.75" header="0.3" footer="0.3"/>
  <pageSetup paperSize="9" orientation="portrait" r:id="rId1"/>
  <ignoredErrors>
    <ignoredError sqref="C5:G5" numberStoredAsText="1"/>
    <ignoredError sqref="H7:H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3" sqref="F13"/>
    </sheetView>
  </sheetViews>
  <sheetFormatPr defaultRowHeight="14.5" x14ac:dyDescent="0.35"/>
  <cols>
    <col min="1" max="1" width="33.54296875" customWidth="1"/>
    <col min="2" max="2" width="12.26953125" customWidth="1"/>
    <col min="3" max="3" width="18.81640625" bestFit="1" customWidth="1"/>
    <col min="4" max="4" width="15.26953125" bestFit="1" customWidth="1"/>
    <col min="5" max="5" width="25" bestFit="1" customWidth="1"/>
    <col min="6" max="6" width="22.26953125" bestFit="1" customWidth="1"/>
    <col min="7" max="8" width="11.453125" bestFit="1" customWidth="1"/>
    <col min="9" max="10" width="13.54296875" bestFit="1" customWidth="1"/>
    <col min="11" max="11" width="33.81640625" bestFit="1" customWidth="1"/>
    <col min="12" max="12" width="32.7265625" bestFit="1" customWidth="1"/>
    <col min="13" max="13" width="33.81640625" bestFit="1" customWidth="1"/>
  </cols>
  <sheetData>
    <row r="1" spans="1:13" s="58" customFormat="1" ht="21" customHeight="1" thickBot="1" x14ac:dyDescent="0.4">
      <c r="A1" s="188" t="s">
        <v>115</v>
      </c>
      <c r="B1" s="188"/>
      <c r="C1" s="188"/>
      <c r="D1" s="188"/>
      <c r="E1" s="188"/>
      <c r="F1" s="188"/>
    </row>
    <row r="2" spans="1:13" s="58" customFormat="1" ht="24" customHeight="1" x14ac:dyDescent="0.35">
      <c r="A2" s="121"/>
      <c r="B2" s="122" t="s">
        <v>0</v>
      </c>
      <c r="C2" s="123" t="s">
        <v>1</v>
      </c>
      <c r="D2" s="123" t="s">
        <v>2</v>
      </c>
      <c r="E2" s="123" t="s">
        <v>3</v>
      </c>
      <c r="F2" s="123" t="s">
        <v>4</v>
      </c>
      <c r="G2" s="122" t="s">
        <v>5</v>
      </c>
      <c r="H2" s="122" t="s">
        <v>6</v>
      </c>
      <c r="I2" s="122" t="s">
        <v>7</v>
      </c>
      <c r="J2" s="122" t="s">
        <v>8</v>
      </c>
      <c r="K2" s="122" t="s">
        <v>10</v>
      </c>
      <c r="L2" s="122" t="s">
        <v>9</v>
      </c>
      <c r="M2" s="124" t="s">
        <v>11</v>
      </c>
    </row>
    <row r="3" spans="1:13" s="58" customFormat="1" ht="24" customHeight="1" x14ac:dyDescent="0.35">
      <c r="A3" s="125" t="s">
        <v>54</v>
      </c>
      <c r="B3" s="60" t="s">
        <v>96</v>
      </c>
      <c r="C3" s="62">
        <v>0.25829999999999997</v>
      </c>
      <c r="D3" s="61">
        <v>0.1595</v>
      </c>
      <c r="E3" s="61">
        <v>0.1593</v>
      </c>
      <c r="F3" s="61">
        <v>2.9399999999999999E-2</v>
      </c>
      <c r="G3" s="62">
        <v>0.18870000000000001</v>
      </c>
      <c r="H3" s="62">
        <v>0.21809999999999999</v>
      </c>
      <c r="I3" s="62">
        <v>0.12989999999999999</v>
      </c>
      <c r="J3" s="62">
        <v>0.10050000000000001</v>
      </c>
      <c r="K3" s="62">
        <v>0.1177</v>
      </c>
      <c r="L3" s="62">
        <v>0.15590000000000001</v>
      </c>
      <c r="M3" s="126">
        <v>0.21260000000000001</v>
      </c>
    </row>
    <row r="4" spans="1:13" s="58" customFormat="1" ht="24" customHeight="1" x14ac:dyDescent="0.35">
      <c r="A4" s="125" t="s">
        <v>55</v>
      </c>
      <c r="B4" s="60" t="s">
        <v>116</v>
      </c>
      <c r="C4" s="62">
        <v>0.18790000000000001</v>
      </c>
      <c r="D4" s="62">
        <v>6.2E-2</v>
      </c>
      <c r="E4" s="62">
        <v>6.2300000000000001E-2</v>
      </c>
      <c r="F4" s="61">
        <v>2.5600000000000001E-2</v>
      </c>
      <c r="G4" s="62">
        <v>8.7900000000000006E-2</v>
      </c>
      <c r="H4" s="62">
        <v>0.1135</v>
      </c>
      <c r="I4" s="62">
        <v>3.6699999999999997E-2</v>
      </c>
      <c r="J4" s="62">
        <v>1.1099999999999999E-2</v>
      </c>
      <c r="K4" s="62">
        <v>2.2499999999999999E-2</v>
      </c>
      <c r="L4" s="62">
        <v>6.0900000000000003E-2</v>
      </c>
      <c r="M4" s="126">
        <v>0.1067</v>
      </c>
    </row>
    <row r="5" spans="1:13" s="58" customFormat="1" ht="24" customHeight="1" x14ac:dyDescent="0.35">
      <c r="A5" s="125" t="s">
        <v>56</v>
      </c>
      <c r="B5" s="60" t="s">
        <v>117</v>
      </c>
      <c r="C5" s="62">
        <v>0.2</v>
      </c>
      <c r="D5" s="62">
        <v>0.13850000000000001</v>
      </c>
      <c r="E5" s="62">
        <v>0.14419999999999999</v>
      </c>
      <c r="F5" s="61">
        <v>8.3299999999999999E-2</v>
      </c>
      <c r="G5" s="62">
        <v>0.22749999999999998</v>
      </c>
      <c r="H5" s="62">
        <v>0.31079999999999997</v>
      </c>
      <c r="I5" s="62">
        <v>6.0899999999999996E-2</v>
      </c>
      <c r="J5" s="62">
        <v>-2.2400000000000003E-2</v>
      </c>
      <c r="K5" s="61">
        <v>1.44E-2</v>
      </c>
      <c r="L5" s="62">
        <v>0.14419999999999999</v>
      </c>
      <c r="M5" s="126">
        <v>0.27400000000000002</v>
      </c>
    </row>
    <row r="6" spans="1:13" s="58" customFormat="1" ht="24" customHeight="1" x14ac:dyDescent="0.35">
      <c r="A6" s="125" t="s">
        <v>57</v>
      </c>
      <c r="B6" s="60" t="s">
        <v>96</v>
      </c>
      <c r="C6" s="62">
        <v>0.2883</v>
      </c>
      <c r="D6" s="62">
        <v>0.1784</v>
      </c>
      <c r="E6" s="62">
        <v>0.17710000000000001</v>
      </c>
      <c r="F6" s="62">
        <v>5.6599999999999998E-2</v>
      </c>
      <c r="G6" s="62">
        <v>0.23370000000000002</v>
      </c>
      <c r="H6" s="62">
        <v>0.2903</v>
      </c>
      <c r="I6" s="62">
        <v>0.12050000000000001</v>
      </c>
      <c r="J6" s="62">
        <v>6.3900000000000012E-2</v>
      </c>
      <c r="K6" s="61">
        <v>0.1065</v>
      </c>
      <c r="L6" s="62">
        <v>0.1668</v>
      </c>
      <c r="M6" s="126">
        <v>0.28260000000000002</v>
      </c>
    </row>
    <row r="7" spans="1:13" s="58" customFormat="1" ht="24" customHeight="1" x14ac:dyDescent="0.35">
      <c r="A7" s="125" t="s">
        <v>58</v>
      </c>
      <c r="B7" s="60" t="s">
        <v>96</v>
      </c>
      <c r="C7" s="62">
        <v>0.22270000000000001</v>
      </c>
      <c r="D7" s="62">
        <v>6.54E-2</v>
      </c>
      <c r="E7" s="62">
        <v>6.6100000000000006E-2</v>
      </c>
      <c r="F7" s="62">
        <v>4.7399999999999998E-2</v>
      </c>
      <c r="G7" s="62">
        <v>0.1135</v>
      </c>
      <c r="H7" s="62">
        <v>0.16089999999999999</v>
      </c>
      <c r="I7" s="62">
        <v>1.8700000000000008E-2</v>
      </c>
      <c r="J7" s="62">
        <v>-2.8699999999999989E-2</v>
      </c>
      <c r="K7" s="61">
        <v>2.53E-2</v>
      </c>
      <c r="L7" s="62">
        <v>5.3800000000000001E-2</v>
      </c>
      <c r="M7" s="126">
        <v>0.14580000000000001</v>
      </c>
    </row>
    <row r="8" spans="1:13" s="58" customFormat="1" ht="24" customHeight="1" x14ac:dyDescent="0.35">
      <c r="A8" s="125" t="s">
        <v>59</v>
      </c>
      <c r="B8" s="60" t="s">
        <v>118</v>
      </c>
      <c r="C8" s="62">
        <v>0.35</v>
      </c>
      <c r="D8" s="62">
        <v>0.2</v>
      </c>
      <c r="E8" s="62">
        <v>0.2051</v>
      </c>
      <c r="F8" s="61">
        <v>7.2499999999999995E-2</v>
      </c>
      <c r="G8" s="62">
        <v>0.27760000000000001</v>
      </c>
      <c r="H8" s="62">
        <v>0.35009999999999997</v>
      </c>
      <c r="I8" s="62">
        <v>0.1326</v>
      </c>
      <c r="J8" s="62">
        <v>6.0100000000000015E-2</v>
      </c>
      <c r="K8" s="62">
        <v>6.88E-2</v>
      </c>
      <c r="L8" s="62">
        <v>0.21759999999999999</v>
      </c>
      <c r="M8" s="126">
        <v>0.2999</v>
      </c>
    </row>
    <row r="9" spans="1:13" s="58" customFormat="1" ht="24" customHeight="1" x14ac:dyDescent="0.35">
      <c r="A9" s="125"/>
      <c r="B9" s="60" t="s">
        <v>119</v>
      </c>
      <c r="C9" s="62">
        <v>0.35499999999999998</v>
      </c>
      <c r="D9" s="62">
        <v>0.2</v>
      </c>
      <c r="E9" s="62">
        <v>0.20019999999999999</v>
      </c>
      <c r="F9" s="61">
        <v>6.4500000000000002E-2</v>
      </c>
      <c r="G9" s="62">
        <v>0.26469999999999999</v>
      </c>
      <c r="H9" s="62">
        <v>0.32919999999999999</v>
      </c>
      <c r="I9" s="62">
        <v>0.13569999999999999</v>
      </c>
      <c r="J9" s="62">
        <v>7.1199999999999986E-2</v>
      </c>
      <c r="K9" s="62">
        <v>9.3700000000000006E-2</v>
      </c>
      <c r="L9" s="62">
        <v>0.20019999999999999</v>
      </c>
      <c r="M9" s="126">
        <v>0.30669999999999997</v>
      </c>
    </row>
    <row r="10" spans="1:13" s="58" customFormat="1" ht="24" customHeight="1" x14ac:dyDescent="0.35">
      <c r="A10" s="127" t="s">
        <v>80</v>
      </c>
      <c r="B10" s="60" t="s">
        <v>97</v>
      </c>
      <c r="C10" s="62">
        <v>0.18909999999999999</v>
      </c>
      <c r="D10" s="63">
        <v>129.5</v>
      </c>
      <c r="E10" s="63">
        <v>183.32</v>
      </c>
      <c r="F10" s="61" t="s">
        <v>120</v>
      </c>
      <c r="G10" s="62" t="s">
        <v>100</v>
      </c>
      <c r="H10" s="62" t="s">
        <v>100</v>
      </c>
      <c r="I10" s="62" t="s">
        <v>100</v>
      </c>
      <c r="J10" s="62" t="s">
        <v>100</v>
      </c>
      <c r="K10" s="63">
        <v>15.94</v>
      </c>
      <c r="L10" s="63">
        <v>92.87</v>
      </c>
      <c r="M10" s="128">
        <v>541.01</v>
      </c>
    </row>
    <row r="11" spans="1:13" s="58" customFormat="1" ht="24" customHeight="1" thickBot="1" x14ac:dyDescent="0.4">
      <c r="A11" s="129"/>
      <c r="B11" s="130" t="s">
        <v>123</v>
      </c>
      <c r="C11" s="131">
        <v>0.19400000000000001</v>
      </c>
      <c r="D11" s="132">
        <v>129.5</v>
      </c>
      <c r="E11" s="132">
        <v>129.5</v>
      </c>
      <c r="F11" s="133">
        <v>129.5</v>
      </c>
      <c r="G11" s="132">
        <v>259</v>
      </c>
      <c r="H11" s="132">
        <v>388.5</v>
      </c>
      <c r="I11" s="132">
        <v>0</v>
      </c>
      <c r="J11" s="132">
        <v>-129.5</v>
      </c>
      <c r="K11" s="132">
        <v>6.64</v>
      </c>
      <c r="L11" s="132">
        <v>89.76</v>
      </c>
      <c r="M11" s="134">
        <v>387.95</v>
      </c>
    </row>
    <row r="12" spans="1:13" s="65" customFormat="1" ht="18.75" customHeight="1" x14ac:dyDescent="0.3">
      <c r="A12" s="64" t="s">
        <v>125</v>
      </c>
      <c r="C12" s="68"/>
      <c r="D12" s="66"/>
      <c r="E12" s="66"/>
      <c r="F12" s="66"/>
      <c r="G12" s="67"/>
      <c r="H12" s="67"/>
      <c r="I12" s="67"/>
      <c r="J12" s="67"/>
      <c r="K12" s="66"/>
      <c r="L12" s="68"/>
      <c r="M12" s="66"/>
    </row>
    <row r="13" spans="1:13" s="65" customFormat="1" ht="18.75" customHeight="1" x14ac:dyDescent="0.3">
      <c r="A13" s="64" t="s">
        <v>124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x14ac:dyDescent="0.3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s="70" customFormat="1" ht="18.75" customHeight="1" x14ac:dyDescent="0.35">
      <c r="A15" s="70" t="s">
        <v>13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s="70" customFormat="1" ht="18.75" customHeight="1" x14ac:dyDescent="0.35">
      <c r="A16" s="70" t="s">
        <v>14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s="70" customFormat="1" ht="18.75" customHeight="1" x14ac:dyDescent="0.35">
      <c r="A17" s="70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x14ac:dyDescent="0.35"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x14ac:dyDescent="0.3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s="58" customFormat="1" ht="24.75" customHeight="1" thickBot="1" x14ac:dyDescent="0.4">
      <c r="A20" s="72" t="s">
        <v>121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 s="58" customFormat="1" ht="24.75" customHeight="1" x14ac:dyDescent="0.35">
      <c r="A21" s="121"/>
      <c r="B21" s="122" t="s">
        <v>0</v>
      </c>
      <c r="C21" s="123" t="s">
        <v>16</v>
      </c>
      <c r="D21" s="123" t="s">
        <v>2</v>
      </c>
      <c r="E21" s="123" t="s">
        <v>3</v>
      </c>
      <c r="F21" s="123" t="s">
        <v>4</v>
      </c>
      <c r="G21" s="123" t="s">
        <v>5</v>
      </c>
      <c r="H21" s="123" t="s">
        <v>6</v>
      </c>
      <c r="I21" s="123" t="s">
        <v>7</v>
      </c>
      <c r="J21" s="123" t="s">
        <v>8</v>
      </c>
      <c r="K21" s="123" t="s">
        <v>10</v>
      </c>
      <c r="L21" s="123" t="s">
        <v>9</v>
      </c>
      <c r="M21" s="135" t="s">
        <v>11</v>
      </c>
    </row>
    <row r="22" spans="1:13" s="58" customFormat="1" ht="24.75" customHeight="1" x14ac:dyDescent="0.35">
      <c r="A22" s="136" t="s">
        <v>95</v>
      </c>
      <c r="B22" s="60" t="s">
        <v>12</v>
      </c>
      <c r="C22" s="62">
        <v>27.478200000000001</v>
      </c>
      <c r="D22" s="63">
        <v>4.2</v>
      </c>
      <c r="E22" s="63">
        <v>4.2</v>
      </c>
      <c r="F22" s="61">
        <v>2.0489999999999999</v>
      </c>
      <c r="G22" s="63">
        <v>6.2490000000000006</v>
      </c>
      <c r="H22" s="63">
        <v>8.298</v>
      </c>
      <c r="I22" s="63">
        <v>2.1510000000000002</v>
      </c>
      <c r="J22" s="63">
        <v>0.10200000000000031</v>
      </c>
      <c r="K22" s="61">
        <v>1</v>
      </c>
      <c r="L22" s="61">
        <v>4</v>
      </c>
      <c r="M22" s="137">
        <v>8</v>
      </c>
    </row>
    <row r="23" spans="1:13" s="58" customFormat="1" ht="24.75" customHeight="1" x14ac:dyDescent="0.35">
      <c r="A23" s="136" t="s">
        <v>94</v>
      </c>
      <c r="B23" s="60" t="s">
        <v>122</v>
      </c>
      <c r="C23" s="62">
        <v>15.698600000000001</v>
      </c>
      <c r="D23" s="63">
        <v>0.8</v>
      </c>
      <c r="E23" s="63">
        <v>0.8</v>
      </c>
      <c r="F23" s="61">
        <v>1.2</v>
      </c>
      <c r="G23" s="63">
        <v>2</v>
      </c>
      <c r="H23" s="63">
        <v>3.2</v>
      </c>
      <c r="I23" s="63">
        <v>-0.39999999999999991</v>
      </c>
      <c r="J23" s="63">
        <v>-1.5999999999999999</v>
      </c>
      <c r="K23" s="61">
        <v>0</v>
      </c>
      <c r="L23" s="61">
        <v>0</v>
      </c>
      <c r="M23" s="137">
        <v>3</v>
      </c>
    </row>
    <row r="24" spans="1:13" s="58" customFormat="1" ht="24.75" customHeight="1" x14ac:dyDescent="0.35">
      <c r="A24" s="136" t="s">
        <v>17</v>
      </c>
      <c r="B24" s="60" t="s">
        <v>12</v>
      </c>
      <c r="C24" s="62">
        <v>26.408200000000001</v>
      </c>
      <c r="D24" s="69">
        <v>4</v>
      </c>
      <c r="E24" s="69">
        <v>4</v>
      </c>
      <c r="F24" s="61">
        <v>2</v>
      </c>
      <c r="G24" s="63">
        <v>6</v>
      </c>
      <c r="H24" s="63">
        <v>8</v>
      </c>
      <c r="I24" s="63">
        <v>2</v>
      </c>
      <c r="J24" s="63">
        <v>0</v>
      </c>
      <c r="K24" s="61">
        <v>1</v>
      </c>
      <c r="L24" s="61">
        <v>4</v>
      </c>
      <c r="M24" s="137">
        <v>8</v>
      </c>
    </row>
    <row r="25" spans="1:13" s="58" customFormat="1" ht="24.75" customHeight="1" x14ac:dyDescent="0.35">
      <c r="A25" s="136" t="s">
        <v>64</v>
      </c>
      <c r="B25" s="60" t="s">
        <v>122</v>
      </c>
      <c r="C25" s="62">
        <v>17.196300000000001</v>
      </c>
      <c r="D25" s="69">
        <v>1</v>
      </c>
      <c r="E25" s="69">
        <v>1</v>
      </c>
      <c r="F25" s="61">
        <v>1.41</v>
      </c>
      <c r="G25" s="63">
        <v>2.41</v>
      </c>
      <c r="H25" s="63">
        <v>3.82</v>
      </c>
      <c r="I25" s="63">
        <v>-0.40999999999999992</v>
      </c>
      <c r="J25" s="63">
        <v>-1.8199999999999998</v>
      </c>
      <c r="K25" s="61">
        <v>0</v>
      </c>
      <c r="L25" s="61">
        <v>0</v>
      </c>
      <c r="M25" s="137">
        <v>4</v>
      </c>
    </row>
    <row r="26" spans="1:13" s="58" customFormat="1" ht="32.15" customHeight="1" thickBot="1" x14ac:dyDescent="0.4">
      <c r="A26" s="138" t="s">
        <v>65</v>
      </c>
      <c r="B26" s="130" t="s">
        <v>12</v>
      </c>
      <c r="C26" s="131">
        <v>22.2532</v>
      </c>
      <c r="D26" s="132">
        <v>2.4</v>
      </c>
      <c r="E26" s="132">
        <v>2.4</v>
      </c>
      <c r="F26" s="133">
        <v>1.5489999999999999</v>
      </c>
      <c r="G26" s="132">
        <v>3.9489999999999998</v>
      </c>
      <c r="H26" s="132">
        <v>5.4979999999999993</v>
      </c>
      <c r="I26" s="132">
        <v>0.85099999999999998</v>
      </c>
      <c r="J26" s="132">
        <v>-0.69799999999999995</v>
      </c>
      <c r="K26" s="133">
        <v>0</v>
      </c>
      <c r="L26" s="133">
        <v>2</v>
      </c>
      <c r="M26" s="139">
        <v>5</v>
      </c>
    </row>
    <row r="32" spans="1:13" x14ac:dyDescent="0.35">
      <c r="B32" t="s">
        <v>18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_@RISKFitInformation</vt:lpstr>
      <vt:lpstr>Final Decision</vt:lpstr>
      <vt:lpstr>MIC</vt:lpstr>
      <vt:lpstr>NCC</vt:lpstr>
      <vt:lpstr>SC - Input</vt:lpstr>
      <vt:lpstr>SC - @Risk Model Output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Hayes</dc:creator>
  <cp:lastModifiedBy>Shan Prasad</cp:lastModifiedBy>
  <dcterms:created xsi:type="dcterms:W3CDTF">2014-09-19T07:44:19Z</dcterms:created>
  <dcterms:modified xsi:type="dcterms:W3CDTF">2024-04-09T07:20:38Z</dcterms:modified>
</cp:coreProperties>
</file>