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T:\AER\STPIS annual compliance\Reset NSW ACT TAS PWC FY2024_29\Final decision\STPIS models\"/>
    </mc:Choice>
  </mc:AlternateContent>
  <xr:revisionPtr revIDLastSave="0" documentId="13_ncr:1_{9FF5AA91-D65C-43EB-ABB1-5F5054AB9028}" xr6:coauthVersionLast="47" xr6:coauthVersionMax="47" xr10:uidLastSave="{00000000-0000-0000-0000-000000000000}"/>
  <bookViews>
    <workbookView xWindow="-110" yWindow="-110" windowWidth="19420" windowHeight="10420" tabRatio="747" xr2:uid="{00000000-000D-0000-FFFF-FFFF00000000}"/>
  </bookViews>
  <sheets>
    <sheet name="Cover" sheetId="20" r:id="rId1"/>
    <sheet name="Output | Decision tables" sheetId="19" r:id="rId2"/>
    <sheet name="STPIS inputs" sheetId="21" r:id="rId3"/>
    <sheet name="Annual performance and targets" sheetId="17" r:id="rId4"/>
    <sheet name="Incentive rates calc" sheetId="14" r:id="rId5"/>
    <sheet name="Change log" sheetId="22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1" l="1"/>
  <c r="R9" i="17" l="1"/>
  <c r="R10" i="17"/>
  <c r="R11" i="17"/>
  <c r="R12" i="17"/>
  <c r="R8" i="17"/>
  <c r="P32" i="17"/>
  <c r="P33" i="17"/>
  <c r="P34" i="17"/>
  <c r="P35" i="17"/>
  <c r="P36" i="17"/>
  <c r="M32" i="17" l="1"/>
  <c r="N32" i="17"/>
  <c r="O32" i="17"/>
  <c r="L32" i="17"/>
  <c r="D32" i="17" l="1"/>
  <c r="E32" i="17"/>
  <c r="F32" i="17"/>
  <c r="D33" i="17"/>
  <c r="E33" i="17"/>
  <c r="F33" i="17"/>
  <c r="D34" i="17"/>
  <c r="E34" i="17"/>
  <c r="F34" i="17"/>
  <c r="D35" i="17"/>
  <c r="E35" i="17"/>
  <c r="F35" i="17"/>
  <c r="D36" i="17"/>
  <c r="E36" i="17"/>
  <c r="F36" i="17"/>
  <c r="C33" i="17"/>
  <c r="C34" i="17"/>
  <c r="C35" i="17"/>
  <c r="C36" i="17"/>
  <c r="C32" i="17"/>
  <c r="O33" i="17"/>
  <c r="O34" i="17"/>
  <c r="O35" i="17"/>
  <c r="O36" i="17"/>
  <c r="N33" i="17"/>
  <c r="N34" i="17"/>
  <c r="N35" i="17"/>
  <c r="N36" i="17"/>
  <c r="M33" i="17"/>
  <c r="M34" i="17"/>
  <c r="M35" i="17"/>
  <c r="M36" i="17"/>
  <c r="L36" i="17"/>
  <c r="L35" i="17"/>
  <c r="L34" i="17"/>
  <c r="L33" i="17"/>
  <c r="I12" i="17"/>
  <c r="I11" i="17"/>
  <c r="I10" i="17"/>
  <c r="I9" i="17"/>
  <c r="I8" i="17"/>
  <c r="G34" i="17" l="1"/>
  <c r="G36" i="17"/>
  <c r="I36" i="17" s="1"/>
  <c r="G8" i="14" s="1"/>
  <c r="G19" i="19" s="1"/>
  <c r="G35" i="17"/>
  <c r="G33" i="17"/>
  <c r="G32" i="17"/>
  <c r="I35" i="17"/>
  <c r="F8" i="14" s="1"/>
  <c r="F19" i="19" s="1"/>
  <c r="I33" i="17"/>
  <c r="E8" i="14" s="1"/>
  <c r="D19" i="19" s="1"/>
  <c r="R35" i="17"/>
  <c r="F9" i="14" s="1"/>
  <c r="F18" i="19" s="1"/>
  <c r="R34" i="17"/>
  <c r="H9" i="14" s="1"/>
  <c r="E18" i="19" s="1"/>
  <c r="I34" i="17"/>
  <c r="H8" i="14" s="1"/>
  <c r="E19" i="19" s="1"/>
  <c r="R36" i="17"/>
  <c r="G9" i="14" s="1"/>
  <c r="G18" i="19" s="1"/>
  <c r="R33" i="17"/>
  <c r="E9" i="14" s="1"/>
  <c r="D18" i="19" s="1"/>
  <c r="D22" i="19"/>
  <c r="E22" i="19"/>
  <c r="F22" i="19"/>
  <c r="G22" i="19"/>
  <c r="C22" i="19"/>
  <c r="D17" i="19"/>
  <c r="E17" i="19"/>
  <c r="F17" i="19"/>
  <c r="G17" i="19"/>
  <c r="C17" i="19"/>
  <c r="D12" i="19"/>
  <c r="E12" i="19"/>
  <c r="F12" i="19"/>
  <c r="G12" i="19"/>
  <c r="C12" i="19"/>
  <c r="R32" i="17" l="1"/>
  <c r="D9" i="14" s="1"/>
  <c r="C18" i="19" s="1"/>
  <c r="Q32" i="17"/>
  <c r="I32" i="17"/>
  <c r="D8" i="14" s="1"/>
  <c r="C19" i="19" s="1"/>
  <c r="H32" i="17"/>
  <c r="E30" i="19" l="1"/>
  <c r="Q11" i="17"/>
  <c r="Q8" i="17"/>
  <c r="Q12" i="17"/>
  <c r="H9" i="17"/>
  <c r="H36" i="17"/>
  <c r="H8" i="17"/>
  <c r="H12" i="17"/>
  <c r="Q10" i="17"/>
  <c r="Q33" i="17"/>
  <c r="D31" i="19" s="1"/>
  <c r="Q9" i="17"/>
  <c r="H11" i="17"/>
  <c r="H10" i="17"/>
  <c r="Q36" i="17"/>
  <c r="Q35" i="17"/>
  <c r="D33" i="19" s="1"/>
  <c r="Q34" i="17"/>
  <c r="D32" i="19" s="1"/>
  <c r="H34" i="17"/>
  <c r="E32" i="19" s="1"/>
  <c r="E34" i="19" l="1"/>
  <c r="D34" i="19"/>
  <c r="H35" i="17"/>
  <c r="E33" i="19" s="1"/>
  <c r="H33" i="17"/>
  <c r="E31" i="19" s="1"/>
  <c r="D30" i="19"/>
  <c r="H7" i="14"/>
  <c r="F6" i="14" l="1"/>
  <c r="E6" i="14"/>
  <c r="H6" i="14"/>
  <c r="H5" i="14"/>
  <c r="E7" i="14"/>
  <c r="D6" i="14"/>
  <c r="G6" i="14"/>
  <c r="D5" i="14" l="1"/>
  <c r="E5" i="14"/>
  <c r="G5" i="14"/>
  <c r="F5" i="14"/>
  <c r="F23" i="19" s="1"/>
  <c r="E11" i="14"/>
  <c r="H11" i="14"/>
  <c r="E23" i="19" s="1"/>
  <c r="G11" i="14"/>
  <c r="F11" i="14"/>
  <c r="D11" i="14"/>
  <c r="D7" i="14"/>
  <c r="G7" i="14"/>
  <c r="F7" i="14"/>
  <c r="G23" i="19" l="1"/>
  <c r="D23" i="19"/>
  <c r="C23" i="19"/>
  <c r="L30" i="19" s="1"/>
  <c r="H12" i="14"/>
  <c r="E13" i="19" s="1"/>
  <c r="H32" i="19" s="1"/>
  <c r="L34" i="19"/>
  <c r="L33" i="19"/>
  <c r="L31" i="19"/>
  <c r="L32" i="19"/>
  <c r="E12" i="14"/>
  <c r="D13" i="19" s="1"/>
  <c r="H31" i="19" s="1"/>
  <c r="F12" i="14"/>
  <c r="F13" i="19" s="1"/>
  <c r="H33" i="19" s="1"/>
  <c r="G12" i="14"/>
  <c r="G13" i="19" s="1"/>
  <c r="H34" i="19" s="1"/>
  <c r="G13" i="14" l="1"/>
  <c r="G14" i="19" s="1"/>
  <c r="I34" i="19" s="1"/>
  <c r="E13" i="14"/>
  <c r="D14" i="19" s="1"/>
  <c r="I31" i="19" s="1"/>
  <c r="F13" i="14"/>
  <c r="F14" i="19" s="1"/>
  <c r="I33" i="19" s="1"/>
  <c r="D12" i="14"/>
  <c r="D13" i="14"/>
  <c r="C14" i="19" s="1"/>
  <c r="I30" i="19" s="1"/>
  <c r="H30" i="19" l="1"/>
  <c r="C13" i="19"/>
  <c r="H13" i="14"/>
  <c r="E14" i="19" s="1"/>
  <c r="I32" i="19" s="1"/>
</calcChain>
</file>

<file path=xl/sharedStrings.xml><?xml version="1.0" encoding="utf-8"?>
<sst xmlns="http://schemas.openxmlformats.org/spreadsheetml/2006/main" count="201" uniqueCount="95">
  <si>
    <t>Classification</t>
  </si>
  <si>
    <t>Urban</t>
  </si>
  <si>
    <t>R</t>
  </si>
  <si>
    <t>Beta</t>
  </si>
  <si>
    <t>Average unplanned SAIFI target</t>
  </si>
  <si>
    <t>Average unplanned SAIDI target</t>
  </si>
  <si>
    <t>CPI</t>
  </si>
  <si>
    <t>SAIFI</t>
  </si>
  <si>
    <t>SAIDI</t>
  </si>
  <si>
    <t>2018/19</t>
  </si>
  <si>
    <t>2019/20</t>
  </si>
  <si>
    <t>2020/21</t>
  </si>
  <si>
    <t>2021/22</t>
  </si>
  <si>
    <t>2022/23</t>
  </si>
  <si>
    <t>Revenue proposal</t>
  </si>
  <si>
    <t>Draft decision</t>
  </si>
  <si>
    <t>Final decision</t>
  </si>
  <si>
    <t>Decision</t>
  </si>
  <si>
    <t>Revenue at Risk</t>
  </si>
  <si>
    <t>Feeders classifications</t>
  </si>
  <si>
    <t>Customer service parameter</t>
  </si>
  <si>
    <t>STPIS Targets and incentive rates</t>
  </si>
  <si>
    <t>Not applied due to CSIS</t>
  </si>
  <si>
    <t>Incentive rates calculation</t>
  </si>
  <si>
    <t>SAIDI Incentive rates</t>
  </si>
  <si>
    <t>SAIFI Incentive rates</t>
  </si>
  <si>
    <t>± 4.5 %</t>
  </si>
  <si>
    <t>Electricity Distribution Network Service Provider</t>
  </si>
  <si>
    <t>Service Target Performance Incentive Scheme</t>
  </si>
  <si>
    <t>VCR</t>
  </si>
  <si>
    <t>Inputs</t>
  </si>
  <si>
    <t>ABS</t>
  </si>
  <si>
    <t>Historical STPIS performance and adjustments</t>
  </si>
  <si>
    <t>Log normal</t>
  </si>
  <si>
    <t>2024-29</t>
  </si>
  <si>
    <t>TasNetworks</t>
  </si>
  <si>
    <t>Critical infrastructure</t>
  </si>
  <si>
    <t>High density commercial</t>
  </si>
  <si>
    <t>High density rural</t>
  </si>
  <si>
    <t>Low density rural</t>
  </si>
  <si>
    <t>Critical Infrastructure</t>
  </si>
  <si>
    <t>High Density Commercial</t>
  </si>
  <si>
    <t>High Density Rural</t>
  </si>
  <si>
    <t>Low Density Rural</t>
  </si>
  <si>
    <t>2024-25</t>
  </si>
  <si>
    <t>2025-26</t>
  </si>
  <si>
    <t>2026-27</t>
  </si>
  <si>
    <t>2027-28</t>
  </si>
  <si>
    <t>2028-29</t>
  </si>
  <si>
    <t>STPIS Incentive rates for FY2024-29 period</t>
  </si>
  <si>
    <t>STPIS performance targets for the 2024-29 period</t>
  </si>
  <si>
    <t>Value of customer reliablity ($/MWh)</t>
  </si>
  <si>
    <t>SAIDI (minutes)</t>
  </si>
  <si>
    <t>SAIFI (interruptions)</t>
  </si>
  <si>
    <t>Changelog (to detail completion of inputs, and any changes to inputs)</t>
  </si>
  <si>
    <t>Version</t>
  </si>
  <si>
    <t>Cell range</t>
  </si>
  <si>
    <t>Description</t>
  </si>
  <si>
    <t>v1.01</t>
  </si>
  <si>
    <t>Changed format of decision tables tab</t>
  </si>
  <si>
    <t>We used TasNetworks data for this decision because it is transitioning to STPIS and historical data os required to be recast.</t>
  </si>
  <si>
    <t>Incentive rate attributes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</si>
  <si>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</si>
  <si>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</si>
  <si>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</si>
  <si>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</si>
  <si>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</si>
  <si>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</si>
  <si>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Provides output including incentive rates, targets and VCR by feeders type</t>
  </si>
  <si>
    <t>Inputs average smoothed revenus, average annual energy consumptions, CPI and network feeders type</t>
  </si>
  <si>
    <t>Calculates incentive rates by STPIS paramteres and network feeder types</t>
  </si>
  <si>
    <t>Calculates targets based on historical performance and adjusment by STPIS paramteres and network feeder types</t>
  </si>
  <si>
    <t>Provides log of updates made to the model template (rather than changes between preliminary and final model submissions)</t>
  </si>
  <si>
    <t>Table 10-3 VCR</t>
  </si>
  <si>
    <t>Adjustments</t>
  </si>
  <si>
    <t>AER Decision STPIS for 2024-29</t>
  </si>
  <si>
    <t xml:space="preserve">Table 10-1 Reliability targets </t>
  </si>
  <si>
    <t xml:space="preserve">Table 10-2 Incentive rates </t>
  </si>
  <si>
    <t>Value of Customer Reliability (VCR) for TAS ($/MWh)</t>
  </si>
  <si>
    <t>Average annual energy consumption by network feeders type (MWh)</t>
  </si>
  <si>
    <t>Average smoothed revenue requirement ($)</t>
  </si>
  <si>
    <t>Average</t>
  </si>
  <si>
    <t>Revenue Smoothing ($ Real 2023-24)</t>
  </si>
  <si>
    <t>VCR ($/MWh)</t>
  </si>
  <si>
    <r>
      <rPr>
        <i/>
        <sz val="10"/>
        <rFont val="Arial"/>
        <family val="2"/>
      </rPr>
      <t>ir -</t>
    </r>
    <r>
      <rPr>
        <sz val="10"/>
        <rFont val="Arial"/>
        <family val="2"/>
      </rPr>
      <t xml:space="preserve"> SAIDI</t>
    </r>
  </si>
  <si>
    <r>
      <rPr>
        <i/>
        <sz val="10"/>
        <rFont val="Arial"/>
        <family val="2"/>
      </rPr>
      <t xml:space="preserve">ir - </t>
    </r>
    <r>
      <rPr>
        <sz val="10"/>
        <rFont val="Arial"/>
        <family val="2"/>
      </rPr>
      <t>SAIFI</t>
    </r>
  </si>
  <si>
    <r>
      <t>VCR</t>
    </r>
    <r>
      <rPr>
        <i/>
        <vertAlign val="subscript"/>
        <sz val="10"/>
        <color theme="1"/>
        <rFont val="Arial"/>
        <family val="2"/>
      </rPr>
      <t>a</t>
    </r>
  </si>
  <si>
    <r>
      <rPr>
        <vertAlign val="superscript"/>
        <sz val="10"/>
        <color theme="1"/>
        <rFont val="Arial"/>
        <family val="2"/>
      </rPr>
      <t>a</t>
    </r>
    <r>
      <rPr>
        <i/>
        <sz val="10"/>
        <color theme="1"/>
        <rFont val="Arial"/>
        <family val="2"/>
      </rPr>
      <t xml:space="preserve"> Values based on AER 2019 VCR report, escalated by December 2023 CPI Index</t>
    </r>
  </si>
  <si>
    <t>Inflation</t>
  </si>
  <si>
    <t>Network type weighting</t>
  </si>
  <si>
    <r>
      <t>VCR</t>
    </r>
    <r>
      <rPr>
        <vertAlign val="subscript"/>
        <sz val="10"/>
        <color theme="1"/>
        <rFont val="Arial"/>
        <family val="2"/>
      </rPr>
      <t>n</t>
    </r>
  </si>
  <si>
    <r>
      <t>C</t>
    </r>
    <r>
      <rPr>
        <vertAlign val="subscript"/>
        <sz val="10"/>
        <color theme="1"/>
        <rFont val="Arial"/>
        <family val="2"/>
      </rPr>
      <t>n</t>
    </r>
  </si>
  <si>
    <r>
      <t>SAIFI</t>
    </r>
    <r>
      <rPr>
        <vertAlign val="subscript"/>
        <sz val="10"/>
        <color theme="1"/>
        <rFont val="Arial"/>
        <family val="2"/>
      </rPr>
      <t>n</t>
    </r>
  </si>
  <si>
    <r>
      <t>SAIDI</t>
    </r>
    <r>
      <rPr>
        <vertAlign val="subscript"/>
        <sz val="10"/>
        <color theme="1"/>
        <rFont val="Arial"/>
        <family val="2"/>
      </rPr>
      <t>n</t>
    </r>
  </si>
  <si>
    <r>
      <t>w</t>
    </r>
    <r>
      <rPr>
        <vertAlign val="subscript"/>
        <sz val="10"/>
        <color theme="1"/>
        <rFont val="Arial"/>
        <family val="2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</si>
</sst>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_-* #,##0.000_-;\-* #,##0.000_-;_-* &quot;-&quot;??_-;_-@_-"/>
    <numFmt numFmtId="168" formatCode="0.0000"/>
    <numFmt numFmtId="169" formatCode="_-* #,##0.00000000000000_-;\-* #,##0.00000000000000_-;_-* &quot;-&quot;??_-;_-@_-"/>
    <numFmt numFmtId="170" formatCode="_-* #,##0.000000000000000_-;\-* #,##0.000000000000000_-;_-* &quot;-&quot;??_-;_-@_-"/>
    <numFmt numFmtId="171" formatCode="_-* #,##0_-;\-* #,##0_-;_-* &quot;-&quot;??_-;_-@_-"/>
    <numFmt numFmtId="172" formatCode="_-* #,##0.0_-;\-* #,##0.0_-;_-* &quot;-&quot;??_-;_-@_-"/>
    <numFmt numFmtId="173" formatCode="#,##0.0000;\-#,##0.0000"/>
    <numFmt numFmtId="174" formatCode="#,##0.000;\-#,##0.000"/>
    <numFmt numFmtId="175" formatCode="0.0"/>
    <numFmt numFmtId="176" formatCode="&quot;$&quot;#,##0.00"/>
    <numFmt numFmtId="177" formatCode="#,##0.0"/>
    <numFmt numFmtId="178" formatCode="#,##0.0000"/>
  </numFmts>
  <fonts count="4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entury"/>
      <family val="1"/>
    </font>
    <font>
      <b/>
      <sz val="10"/>
      <color theme="1"/>
      <name val="Century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rgb="FFFFFFFF"/>
      <name val="Arial"/>
      <family val="2"/>
    </font>
    <font>
      <b/>
      <i/>
      <sz val="10"/>
      <color theme="0"/>
      <name val="Arial"/>
      <family val="2"/>
    </font>
    <font>
      <vertAlign val="subscript"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3" borderId="2">
      <alignment vertical="center"/>
    </xf>
    <xf numFmtId="0" fontId="6" fillId="4" borderId="0">
      <alignment horizontal="left" vertical="center"/>
      <protection locked="0"/>
    </xf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1">
    <xf numFmtId="0" fontId="0" fillId="0" borderId="0" xfId="0"/>
    <xf numFmtId="0" fontId="0" fillId="6" borderId="0" xfId="0" applyFill="1"/>
    <xf numFmtId="0" fontId="4" fillId="6" borderId="0" xfId="0" applyFont="1" applyFill="1"/>
    <xf numFmtId="0" fontId="9" fillId="6" borderId="0" xfId="0" applyFont="1" applyFill="1"/>
    <xf numFmtId="0" fontId="10" fillId="0" borderId="0" xfId="0" applyFont="1" applyAlignment="1">
      <alignment vertical="center"/>
    </xf>
    <xf numFmtId="0" fontId="4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4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3" fillId="0" borderId="4" xfId="0" applyFont="1" applyBorder="1"/>
    <xf numFmtId="0" fontId="13" fillId="0" borderId="3" xfId="0" applyFont="1" applyBorder="1" applyAlignment="1">
      <alignment horizontal="left"/>
    </xf>
    <xf numFmtId="17" fontId="13" fillId="0" borderId="3" xfId="0" quotePrefix="1" applyNumberFormat="1" applyFont="1" applyBorder="1"/>
    <xf numFmtId="0" fontId="13" fillId="0" borderId="3" xfId="0" applyFont="1" applyBorder="1"/>
    <xf numFmtId="0" fontId="13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15" fillId="0" borderId="0" xfId="0" applyFont="1"/>
    <xf numFmtId="17" fontId="13" fillId="0" borderId="0" xfId="0" quotePrefix="1" applyNumberFormat="1" applyFont="1"/>
    <xf numFmtId="0" fontId="14" fillId="6" borderId="0" xfId="0" applyFont="1" applyFill="1"/>
    <xf numFmtId="0" fontId="16" fillId="7" borderId="0" xfId="0" applyFont="1" applyFill="1"/>
    <xf numFmtId="0" fontId="12" fillId="7" borderId="0" xfId="0" applyFont="1" applyFill="1"/>
    <xf numFmtId="0" fontId="18" fillId="7" borderId="5" xfId="9" applyFont="1" applyFill="1" applyBorder="1" applyAlignment="1">
      <alignment vertical="center"/>
    </xf>
    <xf numFmtId="171" fontId="19" fillId="0" borderId="0" xfId="9" applyNumberFormat="1" applyFont="1"/>
    <xf numFmtId="171" fontId="13" fillId="0" borderId="0" xfId="16" applyNumberFormat="1" applyFont="1" applyAlignment="1" applyProtection="1"/>
    <xf numFmtId="171" fontId="20" fillId="0" borderId="0" xfId="9" applyNumberFormat="1" applyFont="1"/>
    <xf numFmtId="172" fontId="20" fillId="0" borderId="0" xfId="9" applyNumberFormat="1" applyFont="1"/>
    <xf numFmtId="0" fontId="20" fillId="0" borderId="0" xfId="9" applyFont="1"/>
    <xf numFmtId="0" fontId="20" fillId="0" borderId="0" xfId="9" applyFont="1" applyAlignment="1">
      <alignment wrapText="1"/>
    </xf>
    <xf numFmtId="171" fontId="21" fillId="0" borderId="4" xfId="16" applyNumberFormat="1" applyFont="1" applyBorder="1" applyAlignment="1" applyProtection="1"/>
    <xf numFmtId="171" fontId="22" fillId="0" borderId="4" xfId="9" applyNumberFormat="1" applyFont="1" applyBorder="1"/>
    <xf numFmtId="171" fontId="20" fillId="0" borderId="4" xfId="9" applyNumberFormat="1" applyFont="1" applyBorder="1"/>
    <xf numFmtId="172" fontId="20" fillId="0" borderId="4" xfId="9" applyNumberFormat="1" applyFont="1" applyBorder="1"/>
    <xf numFmtId="0" fontId="20" fillId="0" borderId="4" xfId="9" applyFont="1" applyBorder="1"/>
    <xf numFmtId="0" fontId="8" fillId="7" borderId="5" xfId="9" applyFont="1" applyFill="1" applyBorder="1" applyAlignment="1">
      <alignment vertical="center"/>
    </xf>
    <xf numFmtId="164" fontId="18" fillId="7" borderId="5" xfId="9" applyNumberFormat="1" applyFont="1" applyFill="1" applyBorder="1" applyAlignment="1">
      <alignment horizontal="center" vertical="center" wrapText="1"/>
    </xf>
    <xf numFmtId="0" fontId="4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4" fillId="7" borderId="5" xfId="9" applyFill="1" applyBorder="1" applyAlignment="1">
      <alignment horizontal="center" vertical="center" wrapText="1"/>
    </xf>
    <xf numFmtId="0" fontId="4" fillId="6" borderId="0" xfId="9" applyFill="1" applyAlignment="1">
      <alignment horizontal="center" vertical="center" wrapText="1"/>
    </xf>
    <xf numFmtId="0" fontId="4" fillId="6" borderId="0" xfId="9" applyFill="1" applyAlignment="1">
      <alignment horizontal="center" vertical="center"/>
    </xf>
    <xf numFmtId="0" fontId="4" fillId="0" borderId="0" xfId="9" applyAlignment="1">
      <alignment horizontal="center" vertical="center"/>
    </xf>
    <xf numFmtId="0" fontId="4" fillId="6" borderId="0" xfId="0" applyFont="1" applyFill="1" applyAlignment="1">
      <alignment vertical="center"/>
    </xf>
    <xf numFmtId="0" fontId="13" fillId="0" borderId="0" xfId="0" quotePrefix="1" applyFont="1" applyAlignment="1">
      <alignment horizontal="left" vertical="center"/>
    </xf>
    <xf numFmtId="17" fontId="13" fillId="0" borderId="0" xfId="0" quotePrefix="1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3" fillId="6" borderId="0" xfId="16" applyFont="1" applyFill="1" applyAlignment="1">
      <alignment vertical="center"/>
    </xf>
    <xf numFmtId="0" fontId="24" fillId="6" borderId="0" xfId="0" applyFont="1" applyFill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27" fillId="7" borderId="5" xfId="9" applyFont="1" applyFill="1" applyBorder="1" applyAlignment="1">
      <alignment horizontal="left" vertical="center" indent="1"/>
    </xf>
    <xf numFmtId="0" fontId="25" fillId="6" borderId="0" xfId="0" applyFont="1" applyFill="1"/>
    <xf numFmtId="0" fontId="28" fillId="0" borderId="0" xfId="0" applyFont="1"/>
    <xf numFmtId="0" fontId="4" fillId="7" borderId="5" xfId="9" applyFill="1" applyBorder="1" applyAlignment="1">
      <alignment vertical="center"/>
    </xf>
    <xf numFmtId="0" fontId="4" fillId="7" borderId="5" xfId="9" applyFill="1" applyBorder="1" applyAlignment="1">
      <alignment vertical="center" wrapText="1"/>
    </xf>
    <xf numFmtId="0" fontId="4" fillId="6" borderId="0" xfId="9" applyFill="1" applyAlignment="1">
      <alignment vertical="center" wrapText="1"/>
    </xf>
    <xf numFmtId="0" fontId="4" fillId="6" borderId="0" xfId="9" applyFill="1" applyAlignment="1">
      <alignment vertical="center"/>
    </xf>
    <xf numFmtId="0" fontId="4" fillId="0" borderId="0" xfId="9" applyAlignment="1">
      <alignment vertical="center"/>
    </xf>
    <xf numFmtId="0" fontId="29" fillId="0" borderId="0" xfId="0" applyFont="1" applyAlignment="1">
      <alignment vertical="center"/>
    </xf>
    <xf numFmtId="0" fontId="30" fillId="7" borderId="0" xfId="9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7" borderId="0" xfId="9" applyFont="1" applyFill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0" fontId="32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10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2" fillId="7" borderId="1" xfId="9" applyFont="1" applyFill="1" applyBorder="1" applyAlignment="1">
      <alignment vertical="center"/>
    </xf>
    <xf numFmtId="10" fontId="32" fillId="7" borderId="1" xfId="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8" fontId="32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3" fontId="32" fillId="0" borderId="1" xfId="0" applyNumberFormat="1" applyFont="1" applyBorder="1" applyAlignment="1">
      <alignment horizontal="center" vertical="center"/>
    </xf>
    <xf numFmtId="0" fontId="33" fillId="0" borderId="0" xfId="0" applyFont="1"/>
    <xf numFmtId="0" fontId="37" fillId="11" borderId="6" xfId="0" applyFont="1" applyFill="1" applyBorder="1" applyAlignment="1">
      <alignment vertical="center" wrapText="1"/>
    </xf>
    <xf numFmtId="0" fontId="37" fillId="11" borderId="7" xfId="0" applyFont="1" applyFill="1" applyBorder="1" applyAlignment="1">
      <alignment horizontal="center" vertical="center" wrapText="1"/>
    </xf>
    <xf numFmtId="0" fontId="37" fillId="11" borderId="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8" xfId="0" applyFont="1" applyBorder="1" applyAlignment="1">
      <alignment vertical="center" wrapText="1"/>
    </xf>
    <xf numFmtId="174" fontId="32" fillId="0" borderId="9" xfId="0" applyNumberFormat="1" applyFont="1" applyBorder="1" applyAlignment="1">
      <alignment horizontal="center" vertical="center" wrapText="1"/>
    </xf>
    <xf numFmtId="173" fontId="32" fillId="0" borderId="9" xfId="0" applyNumberFormat="1" applyFont="1" applyBorder="1" applyAlignment="1">
      <alignment horizontal="center" vertical="center" wrapText="1"/>
    </xf>
    <xf numFmtId="37" fontId="32" fillId="0" borderId="9" xfId="0" applyNumberFormat="1" applyFont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2" fillId="9" borderId="0" xfId="0" applyFont="1" applyFill="1" applyAlignment="1">
      <alignment vertical="center"/>
    </xf>
    <xf numFmtId="0" fontId="33" fillId="9" borderId="3" xfId="0" applyFont="1" applyFill="1" applyBorder="1" applyAlignment="1">
      <alignment vertical="center"/>
    </xf>
    <xf numFmtId="0" fontId="32" fillId="9" borderId="0" xfId="0" applyFont="1" applyFill="1" applyAlignment="1">
      <alignment horizontal="right" vertical="center"/>
    </xf>
    <xf numFmtId="165" fontId="32" fillId="0" borderId="0" xfId="0" applyNumberFormat="1" applyFont="1" applyAlignment="1">
      <alignment horizontal="right" vertical="center"/>
    </xf>
    <xf numFmtId="0" fontId="32" fillId="0" borderId="4" xfId="0" applyFont="1" applyBorder="1" applyAlignment="1">
      <alignment vertical="center"/>
    </xf>
    <xf numFmtId="10" fontId="32" fillId="0" borderId="10" xfId="0" applyNumberFormat="1" applyFont="1" applyBorder="1" applyAlignment="1">
      <alignment horizontal="right" vertical="center"/>
    </xf>
    <xf numFmtId="10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horizontal="right" vertical="center"/>
    </xf>
    <xf numFmtId="0" fontId="32" fillId="0" borderId="5" xfId="0" applyFont="1" applyBorder="1" applyAlignment="1">
      <alignment vertical="center"/>
    </xf>
    <xf numFmtId="0" fontId="32" fillId="0" borderId="5" xfId="0" applyFont="1" applyBorder="1" applyAlignment="1">
      <alignment horizontal="right" vertical="center"/>
    </xf>
    <xf numFmtId="17" fontId="32" fillId="0" borderId="1" xfId="0" applyNumberFormat="1" applyFont="1" applyBorder="1" applyAlignment="1">
      <alignment horizontal="left" vertical="center"/>
    </xf>
    <xf numFmtId="0" fontId="33" fillId="9" borderId="0" xfId="0" applyFont="1" applyFill="1" applyAlignment="1">
      <alignment horizontal="left" vertical="center"/>
    </xf>
    <xf numFmtId="0" fontId="33" fillId="9" borderId="0" xfId="0" applyFont="1" applyFill="1" applyAlignment="1">
      <alignment vertical="center"/>
    </xf>
    <xf numFmtId="0" fontId="31" fillId="0" borderId="0" xfId="9" applyFont="1"/>
    <xf numFmtId="0" fontId="31" fillId="0" borderId="5" xfId="0" applyFont="1" applyBorder="1" applyAlignment="1">
      <alignment vertical="center"/>
    </xf>
    <xf numFmtId="10" fontId="32" fillId="0" borderId="5" xfId="0" applyNumberFormat="1" applyFont="1" applyBorder="1" applyAlignment="1">
      <alignment vertical="center"/>
    </xf>
    <xf numFmtId="175" fontId="32" fillId="0" borderId="0" xfId="0" applyNumberFormat="1" applyFont="1"/>
    <xf numFmtId="176" fontId="32" fillId="0" borderId="0" xfId="2" applyNumberFormat="1" applyFont="1" applyFill="1" applyAlignment="1">
      <alignment vertical="center"/>
    </xf>
    <xf numFmtId="3" fontId="32" fillId="0" borderId="1" xfId="1" applyNumberFormat="1" applyFont="1" applyBorder="1" applyAlignment="1">
      <alignment horizontal="center" vertical="center"/>
    </xf>
    <xf numFmtId="3" fontId="32" fillId="0" borderId="1" xfId="2" applyNumberFormat="1" applyFont="1" applyBorder="1" applyAlignment="1">
      <alignment horizontal="center" vertical="center"/>
    </xf>
    <xf numFmtId="0" fontId="31" fillId="7" borderId="0" xfId="9" applyFont="1" applyFill="1" applyAlignment="1">
      <alignment horizontal="center" vertical="center"/>
    </xf>
    <xf numFmtId="0" fontId="31" fillId="7" borderId="5" xfId="9" applyFont="1" applyFill="1" applyBorder="1" applyAlignment="1">
      <alignment vertical="center"/>
    </xf>
    <xf numFmtId="0" fontId="31" fillId="7" borderId="5" xfId="9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left" vertical="center"/>
    </xf>
    <xf numFmtId="165" fontId="31" fillId="10" borderId="1" xfId="1" applyFont="1" applyFill="1" applyBorder="1" applyAlignment="1">
      <alignment horizontal="left" vertical="center"/>
    </xf>
    <xf numFmtId="165" fontId="32" fillId="0" borderId="0" xfId="1" applyFont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165" fontId="31" fillId="2" borderId="1" xfId="1" applyFont="1" applyFill="1" applyBorder="1" applyAlignment="1">
      <alignment horizontal="left" vertical="center"/>
    </xf>
    <xf numFmtId="166" fontId="32" fillId="0" borderId="1" xfId="0" applyNumberFormat="1" applyFont="1" applyBorder="1" applyAlignment="1">
      <alignment horizontal="center" vertical="center"/>
    </xf>
    <xf numFmtId="166" fontId="32" fillId="5" borderId="1" xfId="0" applyNumberFormat="1" applyFont="1" applyFill="1" applyBorder="1" applyAlignment="1">
      <alignment horizontal="center" vertical="center"/>
    </xf>
    <xf numFmtId="166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center"/>
    </xf>
    <xf numFmtId="167" fontId="32" fillId="5" borderId="1" xfId="1" applyNumberFormat="1" applyFont="1" applyFill="1" applyBorder="1" applyAlignment="1">
      <alignment horizontal="center" vertical="center"/>
    </xf>
    <xf numFmtId="167" fontId="31" fillId="5" borderId="1" xfId="1" applyNumberFormat="1" applyFont="1" applyFill="1" applyBorder="1" applyAlignment="1">
      <alignment horizontal="center" vertical="center"/>
    </xf>
    <xf numFmtId="167" fontId="32" fillId="0" borderId="1" xfId="1" applyNumberFormat="1" applyFont="1" applyBorder="1" applyAlignment="1">
      <alignment horizontal="center" vertical="center"/>
    </xf>
    <xf numFmtId="0" fontId="30" fillId="7" borderId="0" xfId="9" applyFont="1" applyFill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0" applyNumberFormat="1" applyFont="1" applyAlignment="1">
      <alignment horizontal="center"/>
    </xf>
    <xf numFmtId="168" fontId="29" fillId="0" borderId="0" xfId="0" applyNumberFormat="1" applyFont="1"/>
    <xf numFmtId="165" fontId="29" fillId="0" borderId="0" xfId="0" applyNumberFormat="1" applyFont="1"/>
    <xf numFmtId="170" fontId="29" fillId="0" borderId="0" xfId="0" applyNumberFormat="1" applyFont="1"/>
    <xf numFmtId="169" fontId="29" fillId="0" borderId="0" xfId="0" applyNumberFormat="1" applyFont="1"/>
    <xf numFmtId="0" fontId="31" fillId="2" borderId="1" xfId="0" applyFont="1" applyFill="1" applyBorder="1" applyAlignment="1">
      <alignment horizontal="center" vertical="top"/>
    </xf>
    <xf numFmtId="0" fontId="31" fillId="2" borderId="1" xfId="0" applyFont="1" applyFill="1" applyBorder="1" applyAlignment="1">
      <alignment horizontal="center" vertical="top" wrapText="1"/>
    </xf>
    <xf numFmtId="0" fontId="32" fillId="9" borderId="1" xfId="0" applyFont="1" applyFill="1" applyBorder="1" applyAlignment="1">
      <alignment horizontal="left" vertical="center"/>
    </xf>
    <xf numFmtId="177" fontId="32" fillId="0" borderId="1" xfId="0" applyNumberFormat="1" applyFont="1" applyBorder="1" applyAlignment="1">
      <alignment horizontal="center" vertical="center"/>
    </xf>
    <xf numFmtId="168" fontId="32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168" fontId="32" fillId="0" borderId="1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horizontal="center" vertical="center"/>
    </xf>
    <xf numFmtId="5" fontId="2" fillId="0" borderId="1" xfId="0" applyNumberFormat="1" applyFont="1" applyFill="1" applyBorder="1" applyAlignment="1">
      <alignment horizontal="center" vertical="center"/>
    </xf>
    <xf numFmtId="178" fontId="32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25" fillId="0" borderId="0" xfId="16" applyNumberFormat="1" applyFont="1" applyAlignment="1" applyProtection="1">
      <alignment horizontal="left" vertical="center" indent="1"/>
    </xf>
  </cellXfs>
  <cellStyles count="22">
    <cellStyle name="Comma" xfId="1" builtinId="3"/>
    <cellStyle name="Comma 2" xfId="3" xr:uid="{00000000-0005-0000-0000-000002000000}"/>
    <cellStyle name="Comma 2 2" xfId="13" xr:uid="{B9DB3AF7-B1B2-4447-8298-4438E77E23E5}"/>
    <cellStyle name="Comma 2 3" xfId="18" xr:uid="{3CF3999D-B3FF-4823-A3C8-D0235F4F038C}"/>
    <cellStyle name="Comma 3" xfId="5" xr:uid="{00000000-0005-0000-0000-000003000000}"/>
    <cellStyle name="Comma 4" xfId="12" xr:uid="{C2045D86-1033-498A-BFBE-4FB6C0F6B82A}"/>
    <cellStyle name="Comma 5" xfId="21" xr:uid="{B23178C0-4BE9-4C18-A3C3-7475C197516D}"/>
    <cellStyle name="Comma 81" xfId="20" xr:uid="{05F32C23-3F61-4BE9-8B36-91C9B93C2EF4}"/>
    <cellStyle name="Currency" xfId="2" builtinId="4"/>
    <cellStyle name="Currency 2" xfId="4" xr:uid="{00000000-0005-0000-0000-000005000000}"/>
    <cellStyle name="Currency 2 2" xfId="15" xr:uid="{A3C21F23-345E-4895-AA87-6AD9661EAE35}"/>
    <cellStyle name="Currency 3" xfId="6" xr:uid="{00000000-0005-0000-0000-000006000000}"/>
    <cellStyle name="Currency 4" xfId="14" xr:uid="{F3A7320D-07F4-4B01-AFDA-DF3E07E890C3}"/>
    <cellStyle name="Currency 5" xfId="17" xr:uid="{2AEF4FB3-1B24-446D-8002-23F80C7BDEF5}"/>
    <cellStyle name="dms_1" xfId="7" xr:uid="{00000000-0005-0000-0000-000007000000}"/>
    <cellStyle name="Hyperlink" xfId="16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Percent 2" xfId="19" xr:uid="{F7648F37-F2AD-4631-9E4E-784529EBC075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5</xdr:row>
      <xdr:rowOff>145677</xdr:rowOff>
    </xdr:from>
    <xdr:to>
      <xdr:col>6</xdr:col>
      <xdr:colOff>0</xdr:colOff>
      <xdr:row>9</xdr:row>
      <xdr:rowOff>9360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057" y="1560820"/>
          <a:ext cx="2535729" cy="116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484271</xdr:colOff>
      <xdr:row>21</xdr:row>
      <xdr:rowOff>115051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EB3A9AF-AD48-4AB1-94CE-F9A8497DCD82}"/>
            </a:ext>
          </a:extLst>
        </xdr:cNvPr>
        <xdr:cNvSpPr txBox="1"/>
      </xdr:nvSpPr>
      <xdr:spPr>
        <a:xfrm>
          <a:off x="1092406" y="379316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577997</xdr:colOff>
      <xdr:row>1</xdr:row>
      <xdr:rowOff>99583</xdr:rowOff>
    </xdr:from>
    <xdr:to>
      <xdr:col>15</xdr:col>
      <xdr:colOff>115793</xdr:colOff>
      <xdr:row>19</xdr:row>
      <xdr:rowOff>139397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0173" y="226583"/>
          <a:ext cx="3878208" cy="5017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J32"/>
  <sheetViews>
    <sheetView showGridLines="0" tabSelected="1" zoomScale="70" zoomScaleNormal="70" workbookViewId="0">
      <selection activeCell="X35" sqref="X35"/>
    </sheetView>
  </sheetViews>
  <sheetFormatPr defaultColWidth="8.85546875" defaultRowHeight="15"/>
  <cols>
    <col min="1" max="4" width="9.140625" customWidth="1"/>
    <col min="5" max="5" width="11.140625" customWidth="1"/>
    <col min="8" max="8" width="7.140625" customWidth="1"/>
    <col min="13" max="13" width="10.5703125" bestFit="1" customWidth="1"/>
    <col min="19" max="19" width="27" bestFit="1" customWidth="1"/>
  </cols>
  <sheetData>
    <row r="1" spans="1:36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36" ht="46.5">
      <c r="C2" s="11"/>
      <c r="D2" s="11"/>
      <c r="E2" s="11"/>
      <c r="F2" s="11"/>
      <c r="G2" s="11"/>
      <c r="H2" s="11"/>
      <c r="I2" s="11"/>
      <c r="J2" s="26" t="s">
        <v>28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6" ht="20.25">
      <c r="C3" s="11"/>
      <c r="D3" s="11"/>
      <c r="E3" s="11"/>
      <c r="F3" s="11"/>
      <c r="G3" s="11"/>
      <c r="H3" s="11"/>
      <c r="I3" s="11"/>
      <c r="J3" s="27" t="s">
        <v>27</v>
      </c>
      <c r="K3" s="11"/>
      <c r="L3" s="11"/>
      <c r="M3" s="11"/>
      <c r="N3" s="11"/>
      <c r="O3" s="11"/>
      <c r="P3" s="11"/>
      <c r="Q3" s="11"/>
      <c r="R3" s="11"/>
      <c r="S3" s="27" t="s">
        <v>35</v>
      </c>
      <c r="T3" s="11"/>
      <c r="U3" s="27" t="s">
        <v>34</v>
      </c>
      <c r="V3" s="11"/>
      <c r="W3" s="11"/>
      <c r="X3" s="11"/>
      <c r="Y3" s="11"/>
      <c r="Z3" s="11"/>
      <c r="AA3" s="11"/>
    </row>
    <row r="4" spans="1:36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36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8" spans="1:36" ht="52.5">
      <c r="I8" s="6"/>
      <c r="J8" s="7"/>
    </row>
    <row r="9" spans="1:36" ht="20.25">
      <c r="L9" s="8"/>
      <c r="M9" s="9"/>
    </row>
    <row r="11" spans="1:36" ht="14.25" customHeight="1">
      <c r="A11" s="1"/>
      <c r="B11" s="1"/>
      <c r="C11" s="1"/>
      <c r="E11" s="2"/>
      <c r="F11" s="3"/>
      <c r="H11" s="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36" s="5" customFormat="1" ht="12.75">
      <c r="A12" s="2"/>
      <c r="B12" s="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36" s="5" customFormat="1" ht="12.75">
      <c r="A13" s="2"/>
      <c r="B13" s="2"/>
      <c r="C13" s="2"/>
      <c r="D13" s="18"/>
      <c r="E13" s="19"/>
      <c r="F13" s="19"/>
      <c r="G13" s="2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36" s="5" customFormat="1" ht="12.75">
      <c r="A14" s="2"/>
      <c r="B14" s="2"/>
      <c r="C14" s="2"/>
      <c r="D14" s="21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36" s="47" customFormat="1" ht="18" customHeight="1">
      <c r="A15" s="2"/>
      <c r="B15" s="2"/>
      <c r="C15" s="61" t="s">
        <v>62</v>
      </c>
      <c r="D15" s="42"/>
      <c r="E15" s="42"/>
      <c r="F15" s="42"/>
      <c r="G15" s="42"/>
      <c r="H15" s="42"/>
      <c r="I15" s="42"/>
      <c r="J15" s="42"/>
      <c r="K15" s="42"/>
      <c r="L15" s="43"/>
      <c r="M15" s="43"/>
      <c r="N15" s="43"/>
      <c r="O15" s="43"/>
      <c r="P15" s="44"/>
      <c r="Q15" s="41"/>
      <c r="R15" s="44"/>
      <c r="S15" s="41"/>
      <c r="T15" s="44"/>
      <c r="U15" s="44"/>
      <c r="V15" s="44"/>
      <c r="W15" s="44"/>
      <c r="X15" s="44"/>
      <c r="Y15" s="44"/>
      <c r="Z15" s="44"/>
      <c r="AA15" s="44"/>
      <c r="AB15" s="5"/>
      <c r="AC15" s="5"/>
      <c r="AD15" s="45"/>
      <c r="AE15" s="45"/>
      <c r="AF15" s="45"/>
      <c r="AG15" s="45"/>
      <c r="AH15" s="45"/>
      <c r="AI15" s="46"/>
      <c r="AJ15" s="46"/>
    </row>
    <row r="16" spans="1:36" s="5" customFormat="1" ht="12.75">
      <c r="A16" s="2"/>
      <c r="B16" s="2"/>
      <c r="C16" s="2"/>
      <c r="D16" s="2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4" s="5" customFormat="1" ht="12.75">
      <c r="A17" s="2"/>
      <c r="B17" s="2"/>
      <c r="C17" s="2"/>
      <c r="D17" s="21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4" s="5" customFormat="1">
      <c r="A18" s="2"/>
      <c r="B18" s="2"/>
      <c r="C18" s="62"/>
      <c r="D18" s="21"/>
      <c r="E18" s="23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4" s="52" customFormat="1" ht="19.5" customHeight="1">
      <c r="A19" s="48"/>
      <c r="B19" s="48"/>
      <c r="C19" s="56" t="s">
        <v>63</v>
      </c>
      <c r="D19" s="49"/>
      <c r="E19" s="50"/>
      <c r="F19" s="51"/>
      <c r="G19" s="51"/>
      <c r="H19" s="159" t="s">
        <v>68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</row>
    <row r="20" spans="1:24" s="52" customFormat="1" ht="19.5" customHeight="1">
      <c r="A20" s="48"/>
      <c r="B20" s="48"/>
      <c r="C20" s="56" t="s">
        <v>64</v>
      </c>
      <c r="D20" s="53"/>
      <c r="E20" s="51"/>
      <c r="F20" s="51"/>
      <c r="G20" s="51"/>
      <c r="H20" s="159" t="s">
        <v>69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1" spans="1:24" s="52" customFormat="1" ht="19.5" customHeight="1">
      <c r="A21" s="48"/>
      <c r="B21" s="48"/>
      <c r="C21" s="56" t="s">
        <v>65</v>
      </c>
      <c r="D21" s="53"/>
      <c r="E21" s="51"/>
      <c r="F21" s="51"/>
      <c r="G21" s="51"/>
      <c r="H21" s="159" t="s">
        <v>71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spans="1:24" s="52" customFormat="1" ht="19.5" customHeight="1">
      <c r="A22" s="48"/>
      <c r="B22" s="48"/>
      <c r="C22" s="56" t="s">
        <v>66</v>
      </c>
      <c r="D22" s="53"/>
      <c r="E22" s="54"/>
      <c r="F22" s="51"/>
      <c r="G22" s="51"/>
      <c r="H22" s="159" t="s">
        <v>70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</row>
    <row r="23" spans="1:24" s="52" customFormat="1" ht="19.5" customHeight="1">
      <c r="A23" s="48"/>
      <c r="B23" s="48"/>
      <c r="C23" s="56" t="s">
        <v>67</v>
      </c>
      <c r="D23" s="55"/>
      <c r="E23" s="55"/>
      <c r="F23" s="55"/>
      <c r="G23" s="51"/>
      <c r="H23" s="160" t="s">
        <v>72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8"/>
      <c r="V23" s="58"/>
      <c r="W23" s="58"/>
      <c r="X23" s="58"/>
    </row>
    <row r="24" spans="1:24" ht="15.75">
      <c r="A24" s="1"/>
      <c r="B24" s="1"/>
      <c r="C24" s="57"/>
      <c r="D24" s="16"/>
      <c r="E24" s="16"/>
      <c r="F24" s="16"/>
      <c r="G24" s="15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</row>
    <row r="25" spans="1:24">
      <c r="A25" s="1"/>
      <c r="B25" s="1"/>
      <c r="C25" s="1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4">
      <c r="A26" s="1"/>
      <c r="B26" s="1"/>
      <c r="C26" s="1"/>
      <c r="D26" s="22"/>
      <c r="E26" s="24"/>
      <c r="F26" s="15"/>
      <c r="G26" s="15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4">
      <c r="A27" s="1"/>
      <c r="B27" s="1"/>
      <c r="C27" s="1"/>
      <c r="D27" s="21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4">
      <c r="A28" s="1"/>
      <c r="B28" s="1"/>
      <c r="C28" s="1"/>
      <c r="D28" s="21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5"/>
      <c r="T28" s="25"/>
      <c r="U28" s="25"/>
      <c r="V28" s="25"/>
      <c r="W28" s="1"/>
    </row>
    <row r="29" spans="1:24"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4">
      <c r="D30" s="22"/>
      <c r="E30" s="24"/>
      <c r="F30" s="15"/>
      <c r="G30" s="15"/>
      <c r="H30" s="1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4">
      <c r="D31" s="14"/>
      <c r="E31" s="5"/>
      <c r="F31" s="5"/>
      <c r="G31" s="5"/>
      <c r="H31" s="5"/>
    </row>
    <row r="32" spans="1:24">
      <c r="D32" s="14"/>
      <c r="E32" s="5"/>
      <c r="F32" s="5"/>
      <c r="G32" s="5"/>
      <c r="H32" s="5"/>
    </row>
  </sheetData>
  <hyperlinks>
    <hyperlink ref="C19" location="'Output | Decision tables'!A1" display="Output | Decision tables" xr:uid="{FD6AC384-C5D6-40A0-B9FF-23C1FB9F4545}"/>
    <hyperlink ref="C20" location="'STPIS inputs'!A1" display="STPIS inputs" xr:uid="{3730791A-F0A0-4DE9-A8A3-1B18FDED647D}"/>
    <hyperlink ref="C21" location="'Annual performance and targets'!A1" display="Annual performance and targets" xr:uid="{83DF9629-4F48-447C-97FE-506CC2F2584C}"/>
    <hyperlink ref="C22" location="'Incentive rates calc'!A1" display="Incentive rates calculations" xr:uid="{313FC661-55AA-410E-A217-4E832F1FB119}"/>
    <hyperlink ref="C23" location="'Change log'!A1" display="Change log" xr:uid="{587C7835-C6BA-4070-B4CB-86ED6542C73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2:L35"/>
  <sheetViews>
    <sheetView showGridLines="0" zoomScale="85" zoomScaleNormal="85" workbookViewId="0">
      <selection activeCell="C13" sqref="C13"/>
    </sheetView>
  </sheetViews>
  <sheetFormatPr defaultColWidth="9.140625" defaultRowHeight="12.75"/>
  <cols>
    <col min="1" max="1" width="4.5703125" style="73" customWidth="1"/>
    <col min="2" max="2" width="69.85546875" style="73" bestFit="1" customWidth="1"/>
    <col min="3" max="7" width="20.5703125" style="75" customWidth="1"/>
    <col min="8" max="9" width="15.5703125" style="73" customWidth="1"/>
    <col min="10" max="10" width="6.85546875" style="73" customWidth="1"/>
    <col min="11" max="11" width="27.140625" style="73" customWidth="1"/>
    <col min="12" max="12" width="14.42578125" style="73" customWidth="1"/>
    <col min="13" max="16384" width="9.140625" style="73"/>
  </cols>
  <sheetData>
    <row r="2" spans="2:7" ht="26.25" customHeight="1">
      <c r="B2" s="72" t="s">
        <v>75</v>
      </c>
      <c r="C2" s="72"/>
      <c r="D2" s="72"/>
      <c r="E2" s="72"/>
      <c r="F2" s="72"/>
      <c r="G2" s="72"/>
    </row>
    <row r="3" spans="2:7" ht="9.6" customHeight="1">
      <c r="B3" s="74"/>
    </row>
    <row r="4" spans="2:7" s="74" customFormat="1" ht="26.25" customHeight="1">
      <c r="B4" s="76" t="s">
        <v>18</v>
      </c>
      <c r="C4" s="77" t="s">
        <v>26</v>
      </c>
      <c r="D4" s="75"/>
      <c r="E4" s="75"/>
      <c r="F4" s="75"/>
      <c r="G4" s="75"/>
    </row>
    <row r="5" spans="2:7" s="74" customFormat="1" ht="26.25" customHeight="1">
      <c r="B5" s="76" t="s">
        <v>3</v>
      </c>
      <c r="C5" s="78">
        <v>2.5</v>
      </c>
      <c r="D5" s="77" t="s">
        <v>33</v>
      </c>
      <c r="E5" s="79"/>
      <c r="F5" s="79"/>
      <c r="G5" s="79"/>
    </row>
    <row r="6" spans="2:7" s="74" customFormat="1" ht="26.25" customHeight="1">
      <c r="B6" s="76" t="s">
        <v>19</v>
      </c>
      <c r="C6" s="80" t="s">
        <v>36</v>
      </c>
      <c r="D6" s="80" t="s">
        <v>37</v>
      </c>
      <c r="E6" s="80" t="s">
        <v>1</v>
      </c>
      <c r="F6" s="80" t="s">
        <v>38</v>
      </c>
      <c r="G6" s="80" t="s">
        <v>39</v>
      </c>
    </row>
    <row r="7" spans="2:7" s="74" customFormat="1" ht="26.25" customHeight="1">
      <c r="B7" s="76" t="s">
        <v>20</v>
      </c>
      <c r="C7" s="81" t="s">
        <v>22</v>
      </c>
      <c r="D7" s="75"/>
      <c r="E7" s="75"/>
      <c r="F7" s="75"/>
      <c r="G7" s="75"/>
    </row>
    <row r="8" spans="2:7" ht="11.45" customHeight="1">
      <c r="B8" s="82"/>
    </row>
    <row r="9" spans="2:7" ht="26.25" customHeight="1">
      <c r="B9" s="72" t="s">
        <v>21</v>
      </c>
      <c r="C9" s="72"/>
      <c r="D9" s="72"/>
      <c r="E9" s="72"/>
      <c r="F9" s="72"/>
      <c r="G9" s="72"/>
    </row>
    <row r="10" spans="2:7" ht="8.4499999999999993" customHeight="1">
      <c r="B10" s="82"/>
      <c r="C10" s="83"/>
      <c r="D10" s="83"/>
    </row>
    <row r="11" spans="2:7" ht="26.25" customHeight="1">
      <c r="B11" s="84" t="s">
        <v>49</v>
      </c>
      <c r="C11" s="85"/>
      <c r="D11" s="85"/>
    </row>
    <row r="12" spans="2:7" s="74" customFormat="1" ht="26.25" customHeight="1">
      <c r="B12" s="86" t="s">
        <v>0</v>
      </c>
      <c r="C12" s="87" t="str">
        <f>+C6</f>
        <v>Critical infrastructure</v>
      </c>
      <c r="D12" s="87" t="str">
        <f t="shared" ref="D12:G12" si="0">+D6</f>
        <v>High density commercial</v>
      </c>
      <c r="E12" s="87" t="str">
        <f t="shared" si="0"/>
        <v>Urban</v>
      </c>
      <c r="F12" s="87" t="str">
        <f t="shared" si="0"/>
        <v>High density rural</v>
      </c>
      <c r="G12" s="87" t="str">
        <f t="shared" si="0"/>
        <v>Low density rural</v>
      </c>
    </row>
    <row r="13" spans="2:7" ht="26.25" customHeight="1">
      <c r="B13" s="88" t="s">
        <v>84</v>
      </c>
      <c r="C13" s="155">
        <f>'Incentive rates calc'!$D$12</f>
        <v>2.5625919806384688E-3</v>
      </c>
      <c r="D13" s="89">
        <f>'Incentive rates calc'!$E$12</f>
        <v>3.1011630192926973E-3</v>
      </c>
      <c r="E13" s="89">
        <f>'Incentive rates calc'!$H$12</f>
        <v>3.3120593277605581E-2</v>
      </c>
      <c r="F13" s="89">
        <f>'Incentive rates calc'!$F$12</f>
        <v>9.491513454193393E-3</v>
      </c>
      <c r="G13" s="89">
        <f>'Incentive rates calc'!$G$12</f>
        <v>1.6756654968650961E-2</v>
      </c>
    </row>
    <row r="14" spans="2:7" ht="25.7" customHeight="1">
      <c r="B14" s="88" t="s">
        <v>85</v>
      </c>
      <c r="C14" s="89">
        <f>'Incentive rates calc'!$D$13</f>
        <v>0.14630542897772891</v>
      </c>
      <c r="D14" s="89">
        <f>'Incentive rates calc'!$E$13</f>
        <v>0.20867808629758833</v>
      </c>
      <c r="E14" s="89">
        <f>'Incentive rates calc'!$H$13</f>
        <v>2.0031590109440733</v>
      </c>
      <c r="F14" s="89">
        <f>'Incentive rates calc'!$F$13</f>
        <v>0.71149032687707692</v>
      </c>
      <c r="G14" s="89">
        <f>'Incentive rates calc'!$G$13</f>
        <v>1.5118597726710006</v>
      </c>
    </row>
    <row r="15" spans="2:7" ht="9" customHeight="1">
      <c r="B15" s="74"/>
      <c r="C15" s="79"/>
      <c r="D15" s="79"/>
      <c r="E15" s="79"/>
      <c r="F15" s="79"/>
      <c r="G15" s="79"/>
    </row>
    <row r="16" spans="2:7" ht="26.25" customHeight="1">
      <c r="B16" s="84" t="s">
        <v>50</v>
      </c>
      <c r="C16" s="90"/>
      <c r="D16" s="90"/>
      <c r="E16" s="79"/>
      <c r="F16" s="79"/>
      <c r="G16" s="79"/>
    </row>
    <row r="17" spans="2:12" s="74" customFormat="1" ht="26.25" customHeight="1">
      <c r="B17" s="86" t="s">
        <v>0</v>
      </c>
      <c r="C17" s="87" t="str">
        <f>+C6</f>
        <v>Critical infrastructure</v>
      </c>
      <c r="D17" s="87" t="str">
        <f t="shared" ref="D17:G17" si="1">+D6</f>
        <v>High density commercial</v>
      </c>
      <c r="E17" s="87" t="str">
        <f t="shared" si="1"/>
        <v>Urban</v>
      </c>
      <c r="F17" s="87" t="str">
        <f t="shared" si="1"/>
        <v>High density rural</v>
      </c>
      <c r="G17" s="87" t="str">
        <f t="shared" si="1"/>
        <v>Low density rural</v>
      </c>
    </row>
    <row r="18" spans="2:12" ht="26.25" customHeight="1">
      <c r="B18" s="76" t="s">
        <v>52</v>
      </c>
      <c r="C18" s="155">
        <f>'Incentive rates calc'!D9</f>
        <v>5.9481338606000005</v>
      </c>
      <c r="D18" s="155">
        <f>'Incentive rates calc'!E9</f>
        <v>38.011520877799995</v>
      </c>
      <c r="E18" s="155">
        <f>'Incentive rates calc'!H9</f>
        <v>92.118443600359967</v>
      </c>
      <c r="F18" s="155">
        <f>'Incentive rates calc'!F9</f>
        <v>244.06079352087983</v>
      </c>
      <c r="G18" s="155">
        <f>'Incentive rates calc'!G9</f>
        <v>398.89851265910045</v>
      </c>
    </row>
    <row r="19" spans="2:12" ht="26.25" customHeight="1">
      <c r="B19" s="76" t="s">
        <v>53</v>
      </c>
      <c r="C19" s="155">
        <f>'Incentive rates calc'!D8</f>
        <v>6.9455796399999992E-2</v>
      </c>
      <c r="D19" s="155">
        <f>'Incentive rates calc'!E8</f>
        <v>0.37659256239999994</v>
      </c>
      <c r="E19" s="155">
        <f>'Incentive rates calc'!H8</f>
        <v>1.0154020016000129</v>
      </c>
      <c r="F19" s="155">
        <f>'Incentive rates calc'!F8</f>
        <v>2.1705671581999977</v>
      </c>
      <c r="G19" s="155">
        <f>'Incentive rates calc'!G8</f>
        <v>2.9474535778000179</v>
      </c>
    </row>
    <row r="20" spans="2:12" ht="13.7" customHeight="1">
      <c r="B20" s="74"/>
      <c r="C20" s="79"/>
      <c r="D20" s="79"/>
      <c r="E20" s="79"/>
      <c r="F20" s="79"/>
      <c r="G20" s="79"/>
    </row>
    <row r="21" spans="2:12" ht="26.25" customHeight="1">
      <c r="B21" s="84" t="s">
        <v>51</v>
      </c>
      <c r="C21" s="90"/>
      <c r="D21" s="90"/>
      <c r="E21" s="79"/>
      <c r="F21" s="79"/>
      <c r="G21" s="79"/>
    </row>
    <row r="22" spans="2:12" s="74" customFormat="1" ht="26.25" customHeight="1">
      <c r="B22" s="86"/>
      <c r="C22" s="87" t="str">
        <f>+C6</f>
        <v>Critical infrastructure</v>
      </c>
      <c r="D22" s="87" t="str">
        <f t="shared" ref="D22:G22" si="2">+D6</f>
        <v>High density commercial</v>
      </c>
      <c r="E22" s="87" t="str">
        <f t="shared" si="2"/>
        <v>Urban</v>
      </c>
      <c r="F22" s="87" t="str">
        <f t="shared" si="2"/>
        <v>High density rural</v>
      </c>
      <c r="G22" s="87" t="str">
        <f t="shared" si="2"/>
        <v>Low density rural</v>
      </c>
    </row>
    <row r="23" spans="2:12" ht="26.25" customHeight="1">
      <c r="B23" s="76" t="s">
        <v>86</v>
      </c>
      <c r="C23" s="156">
        <f>'Incentive rates calc'!D$5*(1+'Incentive rates calc'!D$11)</f>
        <v>50952.039220853236</v>
      </c>
      <c r="D23" s="156">
        <f>'Incentive rates calc'!E$5*(1+'Incentive rates calc'!E$11)</f>
        <v>50402.009135512184</v>
      </c>
      <c r="E23" s="156">
        <f>'Incentive rates calc'!H$5*(1+'Incentive rates calc'!H$11)</f>
        <v>35383.93786524779</v>
      </c>
      <c r="F23" s="156">
        <f>'Incentive rates calc'!F$5*(1+'Incentive rates calc'!F$11)</f>
        <v>40320.788704033272</v>
      </c>
      <c r="G23" s="156">
        <f>'Incentive rates calc'!G$5*(1+'Incentive rates calc'!G$11)</f>
        <v>52750.124018500494</v>
      </c>
    </row>
    <row r="25" spans="2:12" ht="14.25" hidden="1">
      <c r="B25" s="92" t="s">
        <v>87</v>
      </c>
    </row>
    <row r="26" spans="2:12" hidden="1">
      <c r="B26" s="92"/>
    </row>
    <row r="27" spans="2:12" s="74" customFormat="1" ht="26.25" hidden="1" customHeight="1">
      <c r="C27" s="72" t="s">
        <v>76</v>
      </c>
      <c r="D27" s="72"/>
      <c r="E27" s="72"/>
      <c r="F27" s="75"/>
      <c r="G27" s="72" t="s">
        <v>77</v>
      </c>
      <c r="H27" s="72"/>
      <c r="I27" s="72"/>
      <c r="K27" s="72" t="s">
        <v>73</v>
      </c>
      <c r="L27" s="72"/>
    </row>
    <row r="28" spans="2:12" ht="13.5" hidden="1" thickBot="1"/>
    <row r="29" spans="2:12" ht="13.5" hidden="1" thickBot="1">
      <c r="C29" s="93"/>
      <c r="D29" s="94" t="s">
        <v>8</v>
      </c>
      <c r="E29" s="94" t="s">
        <v>7</v>
      </c>
      <c r="G29" s="95"/>
      <c r="H29" s="94" t="s">
        <v>8</v>
      </c>
      <c r="I29" s="94" t="s">
        <v>7</v>
      </c>
      <c r="J29" s="96"/>
      <c r="K29" s="95"/>
      <c r="L29" s="94" t="s">
        <v>29</v>
      </c>
    </row>
    <row r="30" spans="2:12" ht="24" hidden="1" customHeight="1" thickBot="1">
      <c r="C30" s="97" t="s">
        <v>36</v>
      </c>
      <c r="D30" s="98">
        <f>C18</f>
        <v>5.9481338606000005</v>
      </c>
      <c r="E30" s="98">
        <f>C19</f>
        <v>6.9455796399999992E-2</v>
      </c>
      <c r="G30" s="97" t="s">
        <v>36</v>
      </c>
      <c r="H30" s="99">
        <f>C13</f>
        <v>2.5625919806384688E-3</v>
      </c>
      <c r="I30" s="99">
        <f>C14</f>
        <v>0.14630542897772891</v>
      </c>
      <c r="K30" s="97" t="s">
        <v>36</v>
      </c>
      <c r="L30" s="100">
        <f>C23</f>
        <v>50952.039220853236</v>
      </c>
    </row>
    <row r="31" spans="2:12" ht="24" hidden="1" customHeight="1" thickBot="1">
      <c r="C31" s="97" t="s">
        <v>37</v>
      </c>
      <c r="D31" s="98">
        <f>D18</f>
        <v>38.011520877799995</v>
      </c>
      <c r="E31" s="98">
        <f>D19</f>
        <v>0.37659256239999994</v>
      </c>
      <c r="G31" s="97" t="s">
        <v>37</v>
      </c>
      <c r="H31" s="99">
        <f>D13</f>
        <v>3.1011630192926973E-3</v>
      </c>
      <c r="I31" s="99">
        <f>D14</f>
        <v>0.20867808629758833</v>
      </c>
      <c r="K31" s="97" t="s">
        <v>37</v>
      </c>
      <c r="L31" s="100">
        <f>D23</f>
        <v>50402.009135512184</v>
      </c>
    </row>
    <row r="32" spans="2:12" ht="24" hidden="1" customHeight="1" thickBot="1">
      <c r="C32" s="97" t="s">
        <v>1</v>
      </c>
      <c r="D32" s="98">
        <f>E18</f>
        <v>92.118443600359967</v>
      </c>
      <c r="E32" s="98">
        <f>E19</f>
        <v>1.0154020016000129</v>
      </c>
      <c r="G32" s="97" t="s">
        <v>1</v>
      </c>
      <c r="H32" s="99">
        <f>E13</f>
        <v>3.3120593277605581E-2</v>
      </c>
      <c r="I32" s="99">
        <f>E14</f>
        <v>2.0031590109440733</v>
      </c>
      <c r="K32" s="97" t="s">
        <v>1</v>
      </c>
      <c r="L32" s="100">
        <f>E23</f>
        <v>35383.93786524779</v>
      </c>
    </row>
    <row r="33" spans="3:12" ht="24" hidden="1" customHeight="1" thickBot="1">
      <c r="C33" s="97" t="s">
        <v>38</v>
      </c>
      <c r="D33" s="98">
        <f>F18</f>
        <v>244.06079352087983</v>
      </c>
      <c r="E33" s="98">
        <f>F19</f>
        <v>2.1705671581999977</v>
      </c>
      <c r="G33" s="97" t="s">
        <v>38</v>
      </c>
      <c r="H33" s="99">
        <f>F13</f>
        <v>9.491513454193393E-3</v>
      </c>
      <c r="I33" s="99">
        <f>F14</f>
        <v>0.71149032687707692</v>
      </c>
      <c r="K33" s="97" t="s">
        <v>38</v>
      </c>
      <c r="L33" s="100">
        <f>F23</f>
        <v>40320.788704033272</v>
      </c>
    </row>
    <row r="34" spans="3:12" ht="24" hidden="1" customHeight="1" thickBot="1">
      <c r="C34" s="97" t="s">
        <v>39</v>
      </c>
      <c r="D34" s="98">
        <f>G18</f>
        <v>398.89851265910045</v>
      </c>
      <c r="E34" s="98">
        <f>G19</f>
        <v>2.9474535778000179</v>
      </c>
      <c r="G34" s="97" t="s">
        <v>39</v>
      </c>
      <c r="H34" s="99">
        <f>G13</f>
        <v>1.6756654968650961E-2</v>
      </c>
      <c r="I34" s="99">
        <f>G14</f>
        <v>1.5118597726710006</v>
      </c>
      <c r="K34" s="97" t="s">
        <v>39</v>
      </c>
      <c r="L34" s="100">
        <f>G23</f>
        <v>52750.124018500494</v>
      </c>
    </row>
    <row r="35" spans="3:12" hidden="1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2:I44"/>
  <sheetViews>
    <sheetView showGridLines="0" zoomScaleNormal="100" workbookViewId="0">
      <selection activeCell="C22" sqref="C22"/>
    </sheetView>
  </sheetViews>
  <sheetFormatPr defaultColWidth="9.140625" defaultRowHeight="12.75"/>
  <cols>
    <col min="1" max="1" width="9.140625" style="73"/>
    <col min="2" max="2" width="70.140625" style="73" bestFit="1" customWidth="1"/>
    <col min="3" max="3" width="20.85546875" style="73" customWidth="1"/>
    <col min="4" max="5" width="23.5703125" style="73" customWidth="1"/>
    <col min="6" max="8" width="20.85546875" style="73" customWidth="1"/>
    <col min="9" max="9" width="10.42578125" style="73" bestFit="1" customWidth="1"/>
    <col min="10" max="10" width="4.42578125" style="73" customWidth="1"/>
    <col min="11" max="16384" width="9.140625" style="73"/>
  </cols>
  <sheetData>
    <row r="2" spans="2:9" ht="18.75" customHeight="1">
      <c r="B2" s="72" t="s">
        <v>30</v>
      </c>
      <c r="C2" s="72"/>
      <c r="D2" s="72"/>
      <c r="E2" s="72"/>
      <c r="F2" s="72"/>
      <c r="G2" s="72"/>
      <c r="H2" s="72"/>
      <c r="I2" s="116"/>
    </row>
    <row r="3" spans="2:9" s="74" customFormat="1" ht="18.75" customHeight="1">
      <c r="C3" s="101" t="s">
        <v>81</v>
      </c>
      <c r="D3" s="101" t="s">
        <v>44</v>
      </c>
      <c r="E3" s="101" t="s">
        <v>45</v>
      </c>
      <c r="F3" s="101" t="s">
        <v>46</v>
      </c>
      <c r="G3" s="101" t="s">
        <v>47</v>
      </c>
      <c r="H3" s="101" t="s">
        <v>48</v>
      </c>
    </row>
    <row r="4" spans="2:9" s="74" customFormat="1" ht="18.75" customHeight="1">
      <c r="B4" s="153" t="s">
        <v>82</v>
      </c>
      <c r="C4" s="157">
        <f>AVERAGE(D4:H4)</f>
        <v>340940735.46658492</v>
      </c>
      <c r="D4" s="122">
        <v>299303816.65532398</v>
      </c>
      <c r="E4" s="122">
        <v>324744641.0710265</v>
      </c>
      <c r="F4" s="122">
        <v>353322169.48527682</v>
      </c>
      <c r="G4" s="122">
        <v>367631717.34943056</v>
      </c>
      <c r="H4" s="122">
        <v>359701332.77186656</v>
      </c>
    </row>
    <row r="5" spans="2:9" ht="18.75" customHeight="1">
      <c r="B5" s="103"/>
      <c r="C5" s="104"/>
      <c r="D5" s="105"/>
      <c r="E5" s="105"/>
      <c r="F5" s="79"/>
      <c r="G5" s="79"/>
      <c r="H5" s="106"/>
    </row>
    <row r="6" spans="2:9" ht="18.75" customHeight="1">
      <c r="B6" s="107"/>
      <c r="C6" s="108"/>
      <c r="D6" s="101" t="s">
        <v>36</v>
      </c>
      <c r="E6" s="101" t="s">
        <v>41</v>
      </c>
      <c r="F6" s="101" t="s">
        <v>42</v>
      </c>
      <c r="G6" s="101" t="s">
        <v>43</v>
      </c>
      <c r="H6" s="101" t="s">
        <v>1</v>
      </c>
    </row>
    <row r="7" spans="2:9" s="74" customFormat="1" ht="18.75" customHeight="1">
      <c r="B7" s="102" t="s">
        <v>79</v>
      </c>
      <c r="C7" s="109"/>
      <c r="D7" s="121">
        <v>150313.59179341159</v>
      </c>
      <c r="E7" s="121">
        <v>183889.57442421201</v>
      </c>
      <c r="F7" s="121">
        <v>703536.78373952233</v>
      </c>
      <c r="G7" s="121">
        <v>949389.01482471277</v>
      </c>
      <c r="H7" s="121">
        <v>2797514.226666599</v>
      </c>
    </row>
    <row r="8" spans="2:9" ht="18.75" customHeight="1">
      <c r="B8" s="117"/>
      <c r="C8" s="118"/>
      <c r="D8" s="75"/>
      <c r="E8" s="75"/>
      <c r="F8" s="75"/>
      <c r="G8" s="75"/>
      <c r="H8" s="75"/>
    </row>
    <row r="9" spans="2:9" s="74" customFormat="1" ht="18.75" customHeight="1">
      <c r="B9" s="102" t="s">
        <v>83</v>
      </c>
      <c r="C9" s="110"/>
      <c r="D9" s="91">
        <v>48967.867230621632</v>
      </c>
      <c r="E9" s="91">
        <v>48439.256391807452</v>
      </c>
      <c r="F9" s="91">
        <v>38750.618387123825</v>
      </c>
      <c r="G9" s="91">
        <v>50695.931091990191</v>
      </c>
      <c r="H9" s="91">
        <v>34006.018168805371</v>
      </c>
    </row>
    <row r="10" spans="2:9" ht="18.75" customHeight="1">
      <c r="B10" s="111"/>
      <c r="C10" s="112"/>
      <c r="D10" s="74"/>
      <c r="E10" s="74"/>
      <c r="F10" s="74"/>
      <c r="G10" s="74"/>
      <c r="H10" s="74"/>
    </row>
    <row r="11" spans="2:9" ht="18.75" customHeight="1">
      <c r="B11" s="102" t="s">
        <v>6</v>
      </c>
      <c r="C11" s="89">
        <v>4.0519877675840865E-2</v>
      </c>
      <c r="D11" s="74"/>
      <c r="E11" s="74"/>
      <c r="F11" s="74"/>
      <c r="G11" s="74"/>
      <c r="H11" s="74"/>
    </row>
    <row r="12" spans="2:9" ht="18.75" customHeight="1">
      <c r="B12" s="74"/>
      <c r="C12" s="75"/>
      <c r="D12" s="74"/>
      <c r="E12" s="74"/>
      <c r="F12" s="74"/>
      <c r="G12" s="74"/>
      <c r="H12" s="74"/>
    </row>
    <row r="13" spans="2:9" ht="18.75" customHeight="1">
      <c r="B13" s="82" t="s">
        <v>31</v>
      </c>
      <c r="C13" s="75"/>
      <c r="D13" s="74"/>
      <c r="E13" s="74"/>
      <c r="F13" s="74"/>
      <c r="G13" s="74"/>
      <c r="H13" s="74"/>
    </row>
    <row r="14" spans="2:9" ht="18.75" customHeight="1">
      <c r="B14" s="113">
        <v>44896</v>
      </c>
      <c r="C14" s="81">
        <v>130.80000000000001</v>
      </c>
      <c r="D14" s="114"/>
      <c r="E14" s="103"/>
      <c r="F14" s="74"/>
      <c r="G14" s="74"/>
      <c r="H14" s="74"/>
    </row>
    <row r="15" spans="2:9" ht="18.75" customHeight="1">
      <c r="B15" s="113">
        <v>45261</v>
      </c>
      <c r="C15" s="81">
        <v>136.1</v>
      </c>
      <c r="D15" s="114"/>
      <c r="E15" s="115"/>
      <c r="F15" s="74"/>
      <c r="G15" s="74"/>
      <c r="H15" s="74"/>
    </row>
    <row r="16" spans="2:9">
      <c r="B16" s="74"/>
      <c r="C16" s="74"/>
      <c r="D16" s="74"/>
      <c r="E16" s="74"/>
      <c r="F16" s="74"/>
      <c r="G16" s="74"/>
      <c r="H16" s="74"/>
    </row>
    <row r="17" spans="2:8">
      <c r="B17" s="74"/>
      <c r="C17" s="74"/>
      <c r="D17" s="74"/>
      <c r="E17" s="74"/>
      <c r="F17" s="74"/>
      <c r="G17" s="74"/>
      <c r="H17" s="74"/>
    </row>
    <row r="18" spans="2:8">
      <c r="B18" s="74"/>
      <c r="C18" s="74"/>
      <c r="D18" s="119"/>
      <c r="E18" s="119"/>
      <c r="F18" s="119"/>
      <c r="G18" s="119"/>
      <c r="H18" s="119"/>
    </row>
    <row r="19" spans="2:8">
      <c r="B19" s="74"/>
      <c r="C19" s="74"/>
      <c r="D19" s="120"/>
      <c r="E19" s="120"/>
      <c r="F19" s="120"/>
      <c r="G19" s="120"/>
      <c r="H19" s="120"/>
    </row>
    <row r="20" spans="2:8">
      <c r="B20" s="74"/>
      <c r="C20" s="74"/>
      <c r="D20" s="74"/>
      <c r="E20" s="74"/>
      <c r="F20" s="74"/>
      <c r="G20" s="74"/>
      <c r="H20" s="74"/>
    </row>
    <row r="21" spans="2:8">
      <c r="B21" s="74"/>
      <c r="C21" s="74"/>
      <c r="D21" s="74"/>
      <c r="E21" s="74"/>
      <c r="F21" s="74"/>
      <c r="G21" s="74"/>
      <c r="H21" s="74"/>
    </row>
    <row r="22" spans="2:8">
      <c r="B22" s="74"/>
      <c r="C22" s="74"/>
      <c r="D22" s="74"/>
      <c r="E22" s="74"/>
      <c r="F22" s="74"/>
      <c r="G22" s="74"/>
      <c r="H22" s="74"/>
    </row>
    <row r="23" spans="2:8">
      <c r="B23" s="74"/>
      <c r="C23" s="74"/>
      <c r="D23" s="74"/>
      <c r="E23" s="74"/>
      <c r="F23" s="74"/>
      <c r="G23" s="74"/>
      <c r="H23" s="74"/>
    </row>
    <row r="24" spans="2:8">
      <c r="B24" s="74"/>
      <c r="C24" s="74"/>
      <c r="D24" s="74"/>
      <c r="E24" s="74"/>
      <c r="F24" s="74"/>
      <c r="G24" s="74"/>
      <c r="H24" s="74"/>
    </row>
    <row r="25" spans="2:8">
      <c r="B25" s="74"/>
      <c r="C25" s="74"/>
      <c r="D25" s="74"/>
      <c r="E25" s="74"/>
      <c r="F25" s="74"/>
      <c r="G25" s="74"/>
      <c r="H25" s="74"/>
    </row>
    <row r="26" spans="2:8">
      <c r="B26" s="74"/>
      <c r="C26" s="74"/>
      <c r="D26" s="74"/>
      <c r="E26" s="74"/>
      <c r="F26" s="74"/>
      <c r="G26" s="74"/>
      <c r="H26" s="74"/>
    </row>
    <row r="27" spans="2:8">
      <c r="B27" s="74"/>
      <c r="C27" s="74"/>
      <c r="D27" s="74"/>
      <c r="E27" s="74"/>
      <c r="F27" s="74"/>
      <c r="G27" s="74"/>
      <c r="H27" s="74"/>
    </row>
    <row r="28" spans="2:8">
      <c r="B28" s="74"/>
      <c r="C28" s="74"/>
      <c r="D28" s="74"/>
      <c r="E28" s="74"/>
      <c r="F28" s="74"/>
      <c r="G28" s="74"/>
      <c r="H28" s="74"/>
    </row>
    <row r="29" spans="2:8">
      <c r="B29" s="74"/>
      <c r="C29" s="74"/>
      <c r="D29" s="74"/>
      <c r="E29" s="74"/>
      <c r="F29" s="74"/>
      <c r="G29" s="74"/>
      <c r="H29" s="74"/>
    </row>
    <row r="30" spans="2:8">
      <c r="B30" s="74"/>
      <c r="C30" s="74"/>
      <c r="D30" s="74"/>
      <c r="E30" s="74"/>
      <c r="F30" s="74"/>
      <c r="G30" s="74"/>
      <c r="H30" s="74"/>
    </row>
    <row r="31" spans="2:8">
      <c r="B31" s="74"/>
      <c r="C31" s="74"/>
      <c r="D31" s="74"/>
      <c r="E31" s="74"/>
      <c r="F31" s="74"/>
      <c r="G31" s="74"/>
      <c r="H31" s="74"/>
    </row>
    <row r="32" spans="2:8">
      <c r="B32" s="74"/>
      <c r="C32" s="74"/>
      <c r="D32" s="74"/>
      <c r="E32" s="74"/>
      <c r="F32" s="74"/>
      <c r="G32" s="74"/>
      <c r="H32" s="74"/>
    </row>
    <row r="33" spans="2:8">
      <c r="B33" s="74"/>
      <c r="C33" s="74"/>
      <c r="D33" s="74"/>
      <c r="E33" s="74"/>
      <c r="F33" s="74"/>
      <c r="G33" s="74"/>
      <c r="H33" s="74"/>
    </row>
    <row r="34" spans="2:8">
      <c r="B34" s="74"/>
      <c r="C34" s="74"/>
      <c r="D34" s="74"/>
      <c r="E34" s="74"/>
      <c r="F34" s="74"/>
      <c r="G34" s="74"/>
      <c r="H34" s="74"/>
    </row>
    <row r="35" spans="2:8">
      <c r="B35" s="74"/>
      <c r="C35" s="74"/>
      <c r="D35" s="74"/>
      <c r="E35" s="74"/>
      <c r="F35" s="74"/>
      <c r="G35" s="74"/>
      <c r="H35" s="74"/>
    </row>
    <row r="36" spans="2:8">
      <c r="B36" s="74"/>
      <c r="C36" s="74"/>
      <c r="D36" s="74"/>
      <c r="E36" s="74"/>
      <c r="F36" s="74"/>
      <c r="G36" s="74"/>
      <c r="H36" s="74"/>
    </row>
    <row r="37" spans="2:8">
      <c r="B37" s="74"/>
      <c r="C37" s="74"/>
      <c r="D37" s="74"/>
      <c r="E37" s="74"/>
      <c r="F37" s="74"/>
      <c r="G37" s="74"/>
      <c r="H37" s="74"/>
    </row>
    <row r="38" spans="2:8">
      <c r="B38" s="74"/>
      <c r="C38" s="74"/>
      <c r="D38" s="74"/>
      <c r="E38" s="74"/>
      <c r="F38" s="74"/>
      <c r="G38" s="74"/>
      <c r="H38" s="74"/>
    </row>
    <row r="39" spans="2:8">
      <c r="B39" s="74"/>
      <c r="C39" s="74"/>
      <c r="D39" s="74"/>
      <c r="E39" s="74"/>
      <c r="F39" s="74"/>
      <c r="G39" s="74"/>
      <c r="H39" s="74"/>
    </row>
    <row r="40" spans="2:8">
      <c r="B40" s="74"/>
      <c r="C40" s="74"/>
      <c r="D40" s="74"/>
      <c r="E40" s="74"/>
      <c r="F40" s="74"/>
      <c r="G40" s="74"/>
      <c r="H40" s="74"/>
    </row>
    <row r="41" spans="2:8">
      <c r="B41" s="74"/>
      <c r="C41" s="74"/>
      <c r="D41" s="74"/>
      <c r="E41" s="74"/>
      <c r="F41" s="74"/>
      <c r="G41" s="74"/>
      <c r="H41" s="74"/>
    </row>
    <row r="42" spans="2:8">
      <c r="B42" s="74"/>
      <c r="C42" s="74"/>
      <c r="D42" s="74"/>
      <c r="E42" s="74"/>
      <c r="F42" s="74"/>
      <c r="G42" s="74"/>
      <c r="H42" s="74"/>
    </row>
    <row r="43" spans="2:8">
      <c r="B43" s="74"/>
      <c r="C43" s="74"/>
      <c r="D43" s="74"/>
      <c r="E43" s="74"/>
      <c r="F43" s="74"/>
      <c r="G43" s="74"/>
      <c r="H43" s="74"/>
    </row>
    <row r="44" spans="2:8">
      <c r="B44" s="74"/>
      <c r="C44" s="74"/>
      <c r="D44" s="74"/>
      <c r="E44" s="74"/>
      <c r="F44" s="74"/>
      <c r="G44" s="74"/>
      <c r="H44" s="7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42"/>
  <sheetViews>
    <sheetView showGridLines="0" topLeftCell="A10" zoomScaleNormal="100" workbookViewId="0">
      <selection activeCell="I32" sqref="I32"/>
    </sheetView>
  </sheetViews>
  <sheetFormatPr defaultColWidth="9.140625" defaultRowHeight="12.75"/>
  <cols>
    <col min="1" max="1" width="3.140625" style="73" customWidth="1"/>
    <col min="2" max="2" width="27.85546875" style="73" customWidth="1"/>
    <col min="3" max="7" width="13.5703125" style="96" customWidth="1"/>
    <col min="8" max="8" width="16.42578125" style="96" customWidth="1"/>
    <col min="9" max="9" width="19.42578125" style="96" customWidth="1"/>
    <col min="10" max="10" width="3" style="73" customWidth="1"/>
    <col min="11" max="11" width="25" style="73" bestFit="1" customWidth="1"/>
    <col min="12" max="16" width="13.5703125" style="96" customWidth="1"/>
    <col min="17" max="18" width="15.85546875" style="96" customWidth="1"/>
    <col min="19" max="19" width="5.140625" style="73" customWidth="1"/>
    <col min="20" max="16384" width="9.140625" style="73"/>
  </cols>
  <sheetData>
    <row r="1" spans="2:23">
      <c r="B1" s="74"/>
      <c r="C1" s="75"/>
      <c r="D1" s="75"/>
      <c r="E1" s="75"/>
      <c r="F1" s="75"/>
      <c r="G1" s="75"/>
      <c r="H1" s="75"/>
      <c r="I1" s="75"/>
      <c r="J1" s="74"/>
      <c r="K1" s="74"/>
      <c r="L1" s="75"/>
      <c r="M1" s="75"/>
      <c r="N1" s="75"/>
      <c r="O1" s="75"/>
      <c r="P1" s="75"/>
      <c r="Q1" s="75"/>
      <c r="R1" s="75"/>
      <c r="S1" s="74"/>
      <c r="T1" s="74"/>
      <c r="U1" s="74"/>
      <c r="V1" s="74"/>
      <c r="W1" s="74"/>
    </row>
    <row r="2" spans="2:23" s="74" customFormat="1" ht="19.5" customHeight="1">
      <c r="B2" s="72" t="s">
        <v>32</v>
      </c>
      <c r="C2" s="123"/>
      <c r="D2" s="123"/>
      <c r="E2" s="123"/>
      <c r="F2" s="123"/>
      <c r="G2" s="123"/>
      <c r="H2" s="123"/>
      <c r="I2" s="123"/>
      <c r="J2" s="72"/>
      <c r="K2" s="72"/>
      <c r="L2" s="123"/>
      <c r="M2" s="123"/>
      <c r="N2" s="123"/>
      <c r="O2" s="123"/>
      <c r="P2" s="123"/>
      <c r="Q2" s="123"/>
      <c r="R2" s="123"/>
    </row>
    <row r="3" spans="2:23">
      <c r="B3" s="74"/>
      <c r="C3" s="75"/>
      <c r="D3" s="75"/>
      <c r="E3" s="75"/>
      <c r="F3" s="75"/>
      <c r="G3" s="75"/>
      <c r="H3" s="75"/>
      <c r="I3" s="75"/>
      <c r="J3" s="74"/>
      <c r="K3" s="74"/>
      <c r="L3" s="75"/>
      <c r="M3" s="75"/>
      <c r="N3" s="75"/>
      <c r="O3" s="75"/>
      <c r="P3" s="75"/>
      <c r="Q3" s="75"/>
      <c r="R3" s="75"/>
      <c r="S3" s="74"/>
      <c r="T3" s="74"/>
      <c r="U3" s="74"/>
      <c r="V3" s="74"/>
      <c r="W3" s="74"/>
    </row>
    <row r="4" spans="2:23" s="74" customFormat="1" ht="17.25" customHeight="1">
      <c r="B4" s="124" t="s">
        <v>14</v>
      </c>
      <c r="C4" s="125"/>
      <c r="D4" s="125"/>
      <c r="E4" s="125"/>
      <c r="F4" s="125"/>
      <c r="G4" s="125"/>
      <c r="H4" s="125"/>
      <c r="I4" s="125"/>
      <c r="K4" s="124" t="s">
        <v>14</v>
      </c>
      <c r="L4" s="125"/>
      <c r="M4" s="125"/>
      <c r="N4" s="125"/>
      <c r="O4" s="125"/>
      <c r="P4" s="125"/>
      <c r="Q4" s="125"/>
      <c r="R4" s="125"/>
    </row>
    <row r="5" spans="2:23" s="74" customFormat="1" ht="20.25" customHeight="1">
      <c r="C5" s="75"/>
      <c r="D5" s="75"/>
      <c r="E5" s="75"/>
      <c r="F5" s="75"/>
      <c r="G5" s="75"/>
      <c r="H5" s="75"/>
      <c r="I5" s="75"/>
      <c r="L5" s="75"/>
      <c r="M5" s="75"/>
      <c r="N5" s="75"/>
      <c r="O5" s="75"/>
      <c r="P5" s="75"/>
      <c r="Q5" s="75"/>
      <c r="R5" s="75"/>
    </row>
    <row r="6" spans="2:23" ht="20.25" customHeight="1">
      <c r="B6" s="126" t="s">
        <v>7</v>
      </c>
      <c r="C6" s="75"/>
      <c r="D6" s="75"/>
      <c r="E6" s="75"/>
      <c r="F6" s="75"/>
      <c r="G6" s="75"/>
      <c r="H6" s="75"/>
      <c r="I6" s="75"/>
      <c r="J6" s="74"/>
      <c r="K6" s="127" t="s">
        <v>8</v>
      </c>
      <c r="L6" s="128"/>
      <c r="M6" s="128"/>
      <c r="N6" s="128"/>
      <c r="O6" s="128"/>
      <c r="P6" s="128"/>
      <c r="Q6" s="128"/>
      <c r="R6" s="128"/>
      <c r="S6" s="74"/>
      <c r="T6" s="74"/>
      <c r="U6" s="74"/>
      <c r="V6" s="74"/>
      <c r="W6" s="74"/>
    </row>
    <row r="7" spans="2:23" s="74" customFormat="1" ht="20.25" customHeight="1">
      <c r="B7" s="129" t="s">
        <v>0</v>
      </c>
      <c r="C7" s="130" t="s">
        <v>9</v>
      </c>
      <c r="D7" s="130" t="s">
        <v>10</v>
      </c>
      <c r="E7" s="130" t="s">
        <v>11</v>
      </c>
      <c r="F7" s="130" t="s">
        <v>12</v>
      </c>
      <c r="G7" s="130" t="s">
        <v>13</v>
      </c>
      <c r="H7" s="130" t="s">
        <v>15</v>
      </c>
      <c r="I7" s="131" t="s">
        <v>16</v>
      </c>
      <c r="K7" s="132" t="s">
        <v>0</v>
      </c>
      <c r="L7" s="130" t="s">
        <v>9</v>
      </c>
      <c r="M7" s="130" t="s">
        <v>10</v>
      </c>
      <c r="N7" s="130" t="s">
        <v>11</v>
      </c>
      <c r="O7" s="130" t="s">
        <v>12</v>
      </c>
      <c r="P7" s="130" t="s">
        <v>13</v>
      </c>
      <c r="Q7" s="130" t="s">
        <v>15</v>
      </c>
      <c r="R7" s="131" t="s">
        <v>16</v>
      </c>
      <c r="T7" s="154" t="s">
        <v>60</v>
      </c>
      <c r="U7" s="154"/>
      <c r="V7" s="154"/>
      <c r="W7" s="154"/>
    </row>
    <row r="8" spans="2:23" s="74" customFormat="1" ht="20.25" customHeight="1">
      <c r="B8" s="102" t="s">
        <v>36</v>
      </c>
      <c r="C8" s="133">
        <v>9.0369939999999996E-3</v>
      </c>
      <c r="D8" s="133">
        <v>0.167638074</v>
      </c>
      <c r="E8" s="133">
        <v>0.10431457899999999</v>
      </c>
      <c r="F8" s="133">
        <v>5.1100837000000003E-2</v>
      </c>
      <c r="G8" s="133">
        <v>1.5188498000000002E-2</v>
      </c>
      <c r="H8" s="134">
        <f>AVERAGE(C8:F8)</f>
        <v>8.3022620999999991E-2</v>
      </c>
      <c r="I8" s="135">
        <f>AVERAGE(C8:G8)</f>
        <v>6.9455796399999992E-2</v>
      </c>
      <c r="K8" s="102" t="s">
        <v>36</v>
      </c>
      <c r="L8" s="133">
        <v>5.8763061281999995</v>
      </c>
      <c r="M8" s="133">
        <v>11.116291978900001</v>
      </c>
      <c r="N8" s="133">
        <v>7.3118514473000005</v>
      </c>
      <c r="O8" s="133">
        <v>3.4177765696999995</v>
      </c>
      <c r="P8" s="133">
        <v>2.0184431789000001</v>
      </c>
      <c r="Q8" s="134">
        <f>AVERAGE(L8:O8)</f>
        <v>6.9305565310250001</v>
      </c>
      <c r="R8" s="135">
        <f>AVERAGE(L8:P8)</f>
        <v>5.9481338606000005</v>
      </c>
    </row>
    <row r="9" spans="2:23" s="74" customFormat="1" ht="20.25" customHeight="1">
      <c r="B9" s="102" t="s">
        <v>37</v>
      </c>
      <c r="C9" s="133">
        <v>0.32133759499999975</v>
      </c>
      <c r="D9" s="133">
        <v>0.26059062000000005</v>
      </c>
      <c r="E9" s="133">
        <v>0.34913647600000014</v>
      </c>
      <c r="F9" s="133">
        <v>0.65455339899999976</v>
      </c>
      <c r="G9" s="133">
        <v>0.29734472200000001</v>
      </c>
      <c r="H9" s="134">
        <f t="shared" ref="H9:H12" si="0">AVERAGE(C9:F9)</f>
        <v>0.39640452249999991</v>
      </c>
      <c r="I9" s="135">
        <f t="shared" ref="I9:I12" si="1">AVERAGE(C9:G9)</f>
        <v>0.37659256239999994</v>
      </c>
      <c r="K9" s="102" t="s">
        <v>37</v>
      </c>
      <c r="L9" s="133">
        <v>34.549219356099989</v>
      </c>
      <c r="M9" s="133">
        <v>41.614644397699998</v>
      </c>
      <c r="N9" s="133">
        <v>28.929930700499998</v>
      </c>
      <c r="O9" s="133">
        <v>56.992556917400002</v>
      </c>
      <c r="P9" s="133">
        <v>27.9712530173</v>
      </c>
      <c r="Q9" s="134">
        <f t="shared" ref="Q9:Q12" si="2">AVERAGE(L9:O9)</f>
        <v>40.521587842924994</v>
      </c>
      <c r="R9" s="135">
        <f t="shared" ref="R9:R12" si="3">AVERAGE(L9:P9)</f>
        <v>38.011520877799995</v>
      </c>
    </row>
    <row r="10" spans="2:23" s="74" customFormat="1" ht="20.25" customHeight="1">
      <c r="B10" s="102" t="s">
        <v>1</v>
      </c>
      <c r="C10" s="133">
        <v>1.1129836230000036</v>
      </c>
      <c r="D10" s="133">
        <v>0.90855573599999639</v>
      </c>
      <c r="E10" s="133">
        <v>1.1742721090000314</v>
      </c>
      <c r="F10" s="133">
        <v>0.9724001470000172</v>
      </c>
      <c r="G10" s="133">
        <v>0.90879839300001564</v>
      </c>
      <c r="H10" s="134">
        <f t="shared" si="0"/>
        <v>1.0420529037500121</v>
      </c>
      <c r="I10" s="135">
        <f t="shared" si="1"/>
        <v>1.0154020016000129</v>
      </c>
      <c r="K10" s="102" t="s">
        <v>1</v>
      </c>
      <c r="L10" s="133">
        <v>97.756403288000328</v>
      </c>
      <c r="M10" s="133">
        <v>83.841582939600059</v>
      </c>
      <c r="N10" s="133">
        <v>107.04929095659978</v>
      </c>
      <c r="O10" s="133">
        <v>96.774712322299862</v>
      </c>
      <c r="P10" s="133">
        <v>75.17022849529981</v>
      </c>
      <c r="Q10" s="134">
        <f t="shared" si="2"/>
        <v>96.35549737662501</v>
      </c>
      <c r="R10" s="135">
        <f t="shared" si="3"/>
        <v>92.118443600359967</v>
      </c>
    </row>
    <row r="11" spans="2:23" s="74" customFormat="1" ht="20.25" customHeight="1">
      <c r="B11" s="102" t="s">
        <v>38</v>
      </c>
      <c r="C11" s="133">
        <v>2.097609981999935</v>
      </c>
      <c r="D11" s="133">
        <v>2.1759231370000274</v>
      </c>
      <c r="E11" s="133">
        <v>1.9815038740000237</v>
      </c>
      <c r="F11" s="133">
        <v>2.2431227770000235</v>
      </c>
      <c r="G11" s="133">
        <v>2.3546760209999782</v>
      </c>
      <c r="H11" s="134">
        <f t="shared" si="0"/>
        <v>2.1245399425000024</v>
      </c>
      <c r="I11" s="135">
        <f t="shared" si="1"/>
        <v>2.1705671581999977</v>
      </c>
      <c r="K11" s="102" t="s">
        <v>38</v>
      </c>
      <c r="L11" s="133">
        <v>227.68859505830034</v>
      </c>
      <c r="M11" s="133">
        <v>242.72105532279974</v>
      </c>
      <c r="N11" s="133">
        <v>213.87440088059969</v>
      </c>
      <c r="O11" s="133">
        <v>279.53941304119968</v>
      </c>
      <c r="P11" s="133">
        <v>256.48050330149982</v>
      </c>
      <c r="Q11" s="134">
        <f t="shared" si="2"/>
        <v>240.95586607572483</v>
      </c>
      <c r="R11" s="135">
        <f t="shared" si="3"/>
        <v>244.06079352087983</v>
      </c>
    </row>
    <row r="12" spans="2:23" s="74" customFormat="1" ht="20.25" customHeight="1">
      <c r="B12" s="102" t="s">
        <v>39</v>
      </c>
      <c r="C12" s="133">
        <v>2.8053603009999466</v>
      </c>
      <c r="D12" s="133">
        <v>2.5870989600000316</v>
      </c>
      <c r="E12" s="133">
        <v>2.6476752370000276</v>
      </c>
      <c r="F12" s="133">
        <v>3.3723707550000399</v>
      </c>
      <c r="G12" s="133">
        <v>3.3247626360000431</v>
      </c>
      <c r="H12" s="134">
        <f t="shared" si="0"/>
        <v>2.8531263132500113</v>
      </c>
      <c r="I12" s="135">
        <f t="shared" si="1"/>
        <v>2.9474535778000179</v>
      </c>
      <c r="K12" s="102" t="s">
        <v>39</v>
      </c>
      <c r="L12" s="133">
        <v>369.14875903720025</v>
      </c>
      <c r="M12" s="133">
        <v>367.90112169789995</v>
      </c>
      <c r="N12" s="133">
        <v>353.5396570323004</v>
      </c>
      <c r="O12" s="133">
        <v>467.97894966440128</v>
      </c>
      <c r="P12" s="133">
        <v>435.92407586370075</v>
      </c>
      <c r="Q12" s="134">
        <f t="shared" si="2"/>
        <v>389.64212185795043</v>
      </c>
      <c r="R12" s="135">
        <f t="shared" si="3"/>
        <v>398.89851265910045</v>
      </c>
    </row>
    <row r="13" spans="2:23" ht="20.25" customHeight="1">
      <c r="B13" s="136"/>
      <c r="C13" s="135"/>
      <c r="D13" s="135"/>
      <c r="E13" s="135"/>
      <c r="F13" s="135"/>
      <c r="G13" s="135"/>
      <c r="H13" s="135"/>
      <c r="I13" s="135"/>
      <c r="J13" s="74"/>
      <c r="K13" s="136"/>
      <c r="L13" s="135"/>
      <c r="M13" s="135"/>
      <c r="N13" s="135"/>
      <c r="O13" s="135"/>
      <c r="P13" s="135"/>
      <c r="Q13" s="135"/>
      <c r="R13" s="135"/>
      <c r="S13" s="74"/>
      <c r="T13" s="74"/>
      <c r="U13" s="74"/>
      <c r="V13" s="74"/>
      <c r="W13" s="74"/>
    </row>
    <row r="14" spans="2:23" ht="10.7" customHeight="1">
      <c r="B14" s="74"/>
      <c r="C14" s="75"/>
      <c r="D14" s="75"/>
      <c r="E14" s="75"/>
      <c r="F14" s="75"/>
      <c r="G14" s="75"/>
      <c r="H14" s="75"/>
      <c r="I14" s="75"/>
      <c r="J14" s="74"/>
      <c r="K14" s="74"/>
      <c r="L14" s="75"/>
      <c r="M14" s="75"/>
      <c r="N14" s="75"/>
      <c r="O14" s="75"/>
      <c r="P14" s="75"/>
      <c r="Q14" s="75"/>
      <c r="R14" s="75"/>
      <c r="S14" s="74"/>
      <c r="T14" s="74"/>
      <c r="U14" s="74"/>
      <c r="V14" s="74"/>
      <c r="W14" s="74"/>
    </row>
    <row r="15" spans="2:23" ht="12" customHeight="1">
      <c r="B15" s="74"/>
      <c r="C15" s="75"/>
      <c r="D15" s="75"/>
      <c r="E15" s="75"/>
      <c r="F15" s="75"/>
      <c r="G15" s="75"/>
      <c r="H15" s="75"/>
      <c r="I15" s="75"/>
      <c r="J15" s="74"/>
      <c r="K15" s="74"/>
      <c r="L15" s="75"/>
      <c r="M15" s="75"/>
      <c r="N15" s="75"/>
      <c r="O15" s="75"/>
      <c r="P15" s="75"/>
      <c r="Q15" s="75"/>
      <c r="R15" s="75"/>
      <c r="S15" s="74"/>
      <c r="T15" s="74"/>
      <c r="U15" s="74"/>
      <c r="V15" s="74"/>
      <c r="W15" s="74"/>
    </row>
    <row r="16" spans="2:23" s="74" customFormat="1" ht="20.25" customHeight="1">
      <c r="B16" s="124" t="s">
        <v>74</v>
      </c>
      <c r="C16" s="125"/>
      <c r="D16" s="125"/>
      <c r="E16" s="125"/>
      <c r="F16" s="125"/>
      <c r="G16" s="125"/>
      <c r="H16" s="125"/>
      <c r="I16" s="125"/>
      <c r="K16" s="124" t="s">
        <v>74</v>
      </c>
      <c r="L16" s="125"/>
      <c r="M16" s="125"/>
      <c r="N16" s="125"/>
      <c r="O16" s="125"/>
      <c r="P16" s="125"/>
      <c r="Q16" s="125"/>
      <c r="R16" s="125"/>
    </row>
    <row r="17" spans="2:23" ht="20.25" customHeight="1">
      <c r="B17" s="74"/>
      <c r="C17" s="75"/>
      <c r="D17" s="75"/>
      <c r="E17" s="75"/>
      <c r="F17" s="75"/>
      <c r="G17" s="75"/>
      <c r="H17" s="75"/>
      <c r="I17" s="75"/>
      <c r="J17" s="74"/>
      <c r="K17" s="74"/>
      <c r="L17" s="75"/>
      <c r="M17" s="75"/>
      <c r="N17" s="75"/>
      <c r="O17" s="75"/>
      <c r="P17" s="75"/>
      <c r="Q17" s="75"/>
      <c r="R17" s="75"/>
      <c r="S17" s="74"/>
      <c r="T17" s="74"/>
      <c r="U17" s="74"/>
      <c r="V17" s="74"/>
      <c r="W17" s="74"/>
    </row>
    <row r="18" spans="2:23" ht="20.25" customHeight="1">
      <c r="B18" s="126" t="s">
        <v>7</v>
      </c>
      <c r="C18" s="75"/>
      <c r="D18" s="75"/>
      <c r="E18" s="75"/>
      <c r="F18" s="75"/>
      <c r="G18" s="75"/>
      <c r="H18" s="75"/>
      <c r="I18" s="75"/>
      <c r="J18" s="74"/>
      <c r="K18" s="127" t="s">
        <v>8</v>
      </c>
      <c r="L18" s="128"/>
      <c r="M18" s="128"/>
      <c r="N18" s="128"/>
      <c r="O18" s="128"/>
      <c r="P18" s="128"/>
      <c r="Q18" s="128"/>
      <c r="R18" s="128"/>
      <c r="S18" s="74"/>
      <c r="T18" s="74"/>
      <c r="U18" s="74"/>
      <c r="V18" s="74"/>
      <c r="W18" s="74"/>
    </row>
    <row r="19" spans="2:23" s="74" customFormat="1" ht="20.25" customHeight="1">
      <c r="B19" s="129" t="s">
        <v>0</v>
      </c>
      <c r="C19" s="130" t="s">
        <v>9</v>
      </c>
      <c r="D19" s="130" t="s">
        <v>10</v>
      </c>
      <c r="E19" s="130" t="s">
        <v>11</v>
      </c>
      <c r="F19" s="130" t="s">
        <v>12</v>
      </c>
      <c r="G19" s="130" t="s">
        <v>13</v>
      </c>
      <c r="H19" s="130" t="s">
        <v>15</v>
      </c>
      <c r="I19" s="131" t="s">
        <v>16</v>
      </c>
      <c r="K19" s="132" t="s">
        <v>0</v>
      </c>
      <c r="L19" s="130" t="s">
        <v>9</v>
      </c>
      <c r="M19" s="130" t="s">
        <v>10</v>
      </c>
      <c r="N19" s="130" t="s">
        <v>11</v>
      </c>
      <c r="O19" s="130" t="s">
        <v>12</v>
      </c>
      <c r="P19" s="130" t="s">
        <v>13</v>
      </c>
      <c r="Q19" s="130" t="s">
        <v>15</v>
      </c>
      <c r="R19" s="131" t="s">
        <v>16</v>
      </c>
    </row>
    <row r="20" spans="2:23" s="74" customFormat="1" ht="20.25" customHeight="1">
      <c r="B20" s="102" t="s">
        <v>36</v>
      </c>
      <c r="C20" s="133"/>
      <c r="D20" s="133"/>
      <c r="E20" s="133"/>
      <c r="F20" s="133"/>
      <c r="G20" s="133"/>
      <c r="H20" s="137"/>
      <c r="I20" s="138"/>
      <c r="K20" s="102" t="s">
        <v>36</v>
      </c>
      <c r="L20" s="139"/>
      <c r="M20" s="139"/>
      <c r="N20" s="139"/>
      <c r="O20" s="139"/>
      <c r="P20" s="139"/>
      <c r="Q20" s="137"/>
      <c r="R20" s="138"/>
    </row>
    <row r="21" spans="2:23" s="74" customFormat="1" ht="20.25" customHeight="1">
      <c r="B21" s="102" t="s">
        <v>37</v>
      </c>
      <c r="C21" s="133"/>
      <c r="D21" s="133"/>
      <c r="E21" s="133"/>
      <c r="F21" s="133"/>
      <c r="G21" s="133"/>
      <c r="H21" s="137"/>
      <c r="I21" s="138"/>
      <c r="K21" s="102" t="s">
        <v>37</v>
      </c>
      <c r="L21" s="139"/>
      <c r="M21" s="139"/>
      <c r="N21" s="139"/>
      <c r="O21" s="139"/>
      <c r="P21" s="139"/>
      <c r="Q21" s="137"/>
      <c r="R21" s="138"/>
    </row>
    <row r="22" spans="2:23" s="74" customFormat="1" ht="20.25" customHeight="1">
      <c r="B22" s="102" t="s">
        <v>1</v>
      </c>
      <c r="C22" s="133"/>
      <c r="D22" s="133"/>
      <c r="E22" s="133"/>
      <c r="F22" s="133"/>
      <c r="G22" s="133"/>
      <c r="H22" s="137"/>
      <c r="I22" s="138"/>
      <c r="K22" s="102" t="s">
        <v>1</v>
      </c>
      <c r="L22" s="139"/>
      <c r="M22" s="139"/>
      <c r="N22" s="139"/>
      <c r="O22" s="139"/>
      <c r="P22" s="139"/>
      <c r="Q22" s="137"/>
      <c r="R22" s="138"/>
    </row>
    <row r="23" spans="2:23" s="74" customFormat="1" ht="20.25" customHeight="1">
      <c r="B23" s="102" t="s">
        <v>38</v>
      </c>
      <c r="C23" s="133"/>
      <c r="D23" s="133"/>
      <c r="E23" s="133"/>
      <c r="F23" s="133"/>
      <c r="G23" s="133"/>
      <c r="H23" s="137"/>
      <c r="I23" s="138"/>
      <c r="K23" s="102" t="s">
        <v>38</v>
      </c>
      <c r="L23" s="139"/>
      <c r="M23" s="139"/>
      <c r="N23" s="139"/>
      <c r="O23" s="139"/>
      <c r="P23" s="139"/>
      <c r="Q23" s="137"/>
      <c r="R23" s="138"/>
    </row>
    <row r="24" spans="2:23" s="74" customFormat="1" ht="20.25" customHeight="1">
      <c r="B24" s="102" t="s">
        <v>39</v>
      </c>
      <c r="C24" s="133"/>
      <c r="D24" s="133"/>
      <c r="E24" s="133"/>
      <c r="F24" s="133"/>
      <c r="G24" s="133"/>
      <c r="H24" s="137"/>
      <c r="I24" s="138"/>
      <c r="K24" s="102" t="s">
        <v>39</v>
      </c>
      <c r="L24" s="139"/>
      <c r="M24" s="139"/>
      <c r="N24" s="139"/>
      <c r="O24" s="139"/>
      <c r="P24" s="139"/>
      <c r="Q24" s="137"/>
      <c r="R24" s="138"/>
    </row>
    <row r="25" spans="2:23" ht="20.25" customHeight="1">
      <c r="B25" s="136"/>
      <c r="C25" s="135"/>
      <c r="D25" s="135"/>
      <c r="E25" s="135"/>
      <c r="F25" s="135"/>
      <c r="G25" s="135"/>
      <c r="H25" s="135"/>
      <c r="I25" s="135"/>
      <c r="J25" s="74"/>
      <c r="K25" s="136"/>
      <c r="L25" s="135"/>
      <c r="M25" s="135"/>
      <c r="N25" s="135"/>
      <c r="O25" s="135"/>
      <c r="P25" s="135"/>
      <c r="Q25" s="135"/>
      <c r="R25" s="135"/>
      <c r="S25" s="74"/>
      <c r="T25" s="74"/>
      <c r="U25" s="74"/>
      <c r="V25" s="74"/>
      <c r="W25" s="74"/>
    </row>
    <row r="26" spans="2:23" ht="9" customHeight="1">
      <c r="B26" s="74"/>
      <c r="C26" s="75"/>
      <c r="D26" s="75"/>
      <c r="E26" s="75"/>
      <c r="F26" s="75"/>
      <c r="G26" s="75"/>
      <c r="H26" s="75"/>
      <c r="I26" s="75"/>
      <c r="J26" s="74"/>
      <c r="K26" s="74"/>
      <c r="L26" s="75"/>
      <c r="M26" s="75"/>
      <c r="N26" s="75"/>
      <c r="O26" s="75"/>
      <c r="P26" s="75"/>
      <c r="Q26" s="75"/>
      <c r="R26" s="75"/>
      <c r="S26" s="74"/>
      <c r="T26" s="74"/>
      <c r="U26" s="74"/>
      <c r="V26" s="74"/>
      <c r="W26" s="74"/>
    </row>
    <row r="27" spans="2:23" ht="9" customHeight="1">
      <c r="B27" s="74"/>
      <c r="C27" s="75"/>
      <c r="D27" s="75"/>
      <c r="E27" s="75"/>
      <c r="F27" s="75"/>
      <c r="G27" s="75"/>
      <c r="H27" s="75"/>
      <c r="I27" s="75"/>
      <c r="J27" s="74"/>
      <c r="K27" s="74"/>
      <c r="L27" s="75"/>
      <c r="M27" s="75"/>
      <c r="N27" s="75"/>
      <c r="O27" s="75"/>
      <c r="P27" s="75"/>
      <c r="Q27" s="75"/>
      <c r="R27" s="75"/>
      <c r="S27" s="74"/>
      <c r="T27" s="74"/>
      <c r="U27" s="74"/>
      <c r="V27" s="74"/>
      <c r="W27" s="74"/>
    </row>
    <row r="28" spans="2:23" s="74" customFormat="1" ht="20.25" customHeight="1">
      <c r="B28" s="124" t="s">
        <v>17</v>
      </c>
      <c r="C28" s="125"/>
      <c r="D28" s="125"/>
      <c r="E28" s="125"/>
      <c r="F28" s="125"/>
      <c r="G28" s="125"/>
      <c r="H28" s="125"/>
      <c r="I28" s="125"/>
      <c r="K28" s="124" t="s">
        <v>17</v>
      </c>
      <c r="L28" s="125"/>
      <c r="M28" s="125"/>
      <c r="N28" s="125"/>
      <c r="O28" s="125"/>
      <c r="P28" s="125"/>
      <c r="Q28" s="125"/>
      <c r="R28" s="125"/>
    </row>
    <row r="29" spans="2:23" ht="20.25" customHeight="1">
      <c r="B29" s="74"/>
      <c r="C29" s="75"/>
      <c r="D29" s="75"/>
      <c r="E29" s="75"/>
      <c r="F29" s="75"/>
      <c r="G29" s="75"/>
      <c r="H29" s="75"/>
      <c r="I29" s="75"/>
      <c r="J29" s="74"/>
      <c r="K29" s="74"/>
      <c r="L29" s="75"/>
      <c r="M29" s="75"/>
      <c r="N29" s="75"/>
      <c r="O29" s="75"/>
      <c r="P29" s="75"/>
      <c r="Q29" s="75"/>
      <c r="R29" s="75"/>
      <c r="S29" s="74"/>
      <c r="T29" s="74"/>
      <c r="U29" s="74"/>
      <c r="V29" s="74"/>
      <c r="W29" s="74"/>
    </row>
    <row r="30" spans="2:23" ht="20.25" customHeight="1">
      <c r="B30" s="126" t="s">
        <v>7</v>
      </c>
      <c r="C30" s="75"/>
      <c r="D30" s="75"/>
      <c r="E30" s="75"/>
      <c r="F30" s="75"/>
      <c r="G30" s="75"/>
      <c r="H30" s="75"/>
      <c r="I30" s="75"/>
      <c r="J30" s="74"/>
      <c r="K30" s="127" t="s">
        <v>8</v>
      </c>
      <c r="L30" s="128"/>
      <c r="M30" s="128"/>
      <c r="N30" s="128"/>
      <c r="O30" s="128"/>
      <c r="P30" s="128"/>
      <c r="Q30" s="128"/>
      <c r="R30" s="128"/>
      <c r="S30" s="74"/>
      <c r="T30" s="74"/>
      <c r="U30" s="74"/>
      <c r="V30" s="74"/>
      <c r="W30" s="74"/>
    </row>
    <row r="31" spans="2:23" s="74" customFormat="1" ht="20.25" customHeight="1">
      <c r="B31" s="129" t="s">
        <v>0</v>
      </c>
      <c r="C31" s="130" t="s">
        <v>9</v>
      </c>
      <c r="D31" s="130" t="s">
        <v>10</v>
      </c>
      <c r="E31" s="130" t="s">
        <v>11</v>
      </c>
      <c r="F31" s="130" t="s">
        <v>12</v>
      </c>
      <c r="G31" s="130" t="s">
        <v>13</v>
      </c>
      <c r="H31" s="130" t="s">
        <v>15</v>
      </c>
      <c r="I31" s="131" t="s">
        <v>16</v>
      </c>
      <c r="K31" s="132" t="s">
        <v>0</v>
      </c>
      <c r="L31" s="130" t="s">
        <v>9</v>
      </c>
      <c r="M31" s="130" t="s">
        <v>10</v>
      </c>
      <c r="N31" s="130" t="s">
        <v>11</v>
      </c>
      <c r="O31" s="130" t="s">
        <v>12</v>
      </c>
      <c r="P31" s="130" t="s">
        <v>13</v>
      </c>
      <c r="Q31" s="130" t="s">
        <v>15</v>
      </c>
      <c r="R31" s="131" t="s">
        <v>16</v>
      </c>
    </row>
    <row r="32" spans="2:23" s="74" customFormat="1" ht="20.25" customHeight="1">
      <c r="B32" s="102" t="s">
        <v>36</v>
      </c>
      <c r="C32" s="133">
        <f>C8-C20</f>
        <v>9.0369939999999996E-3</v>
      </c>
      <c r="D32" s="133">
        <f t="shared" ref="D32:F32" si="4">D8-D20</f>
        <v>0.167638074</v>
      </c>
      <c r="E32" s="133">
        <f t="shared" si="4"/>
        <v>0.10431457899999999</v>
      </c>
      <c r="F32" s="133">
        <f t="shared" si="4"/>
        <v>5.1100837000000003E-2</v>
      </c>
      <c r="G32" s="133">
        <f>G8-G20</f>
        <v>1.5188498000000002E-2</v>
      </c>
      <c r="H32" s="134">
        <f>AVERAGE($C32:$F32)</f>
        <v>8.3022620999999991E-2</v>
      </c>
      <c r="I32" s="135">
        <f>AVERAGE($C32:$G32)</f>
        <v>6.9455796399999992E-2</v>
      </c>
      <c r="K32" s="102" t="s">
        <v>36</v>
      </c>
      <c r="L32" s="133">
        <f t="shared" ref="L32:O36" si="5">L8-L20</f>
        <v>5.8763061281999995</v>
      </c>
      <c r="M32" s="133">
        <f t="shared" si="5"/>
        <v>11.116291978900001</v>
      </c>
      <c r="N32" s="133">
        <f t="shared" si="5"/>
        <v>7.3118514473000005</v>
      </c>
      <c r="O32" s="133">
        <f t="shared" si="5"/>
        <v>3.4177765696999995</v>
      </c>
      <c r="P32" s="133">
        <f t="shared" ref="P32" si="6">P8-P20</f>
        <v>2.0184431789000001</v>
      </c>
      <c r="Q32" s="134">
        <f>AVERAGE($L32:$O32)</f>
        <v>6.9305565310250001</v>
      </c>
      <c r="R32" s="135">
        <f>AVERAGE($L32:$P32)</f>
        <v>5.9481338606000005</v>
      </c>
    </row>
    <row r="33" spans="2:23" s="74" customFormat="1" ht="20.25" customHeight="1">
      <c r="B33" s="102" t="s">
        <v>37</v>
      </c>
      <c r="C33" s="133">
        <f t="shared" ref="C33:C36" si="7">C9-C21</f>
        <v>0.32133759499999975</v>
      </c>
      <c r="D33" s="133">
        <f t="shared" ref="D33:G33" si="8">D9-D21</f>
        <v>0.26059062000000005</v>
      </c>
      <c r="E33" s="133">
        <f t="shared" si="8"/>
        <v>0.34913647600000014</v>
      </c>
      <c r="F33" s="133">
        <f t="shared" si="8"/>
        <v>0.65455339899999976</v>
      </c>
      <c r="G33" s="133">
        <f t="shared" si="8"/>
        <v>0.29734472200000001</v>
      </c>
      <c r="H33" s="134">
        <f t="shared" ref="H33:H36" si="9">AVERAGE(C33:F33)</f>
        <v>0.39640452249999991</v>
      </c>
      <c r="I33" s="135">
        <f t="shared" ref="I33:I36" si="10">AVERAGE($C33:$G33)</f>
        <v>0.37659256239999994</v>
      </c>
      <c r="K33" s="102" t="s">
        <v>37</v>
      </c>
      <c r="L33" s="133">
        <f t="shared" si="5"/>
        <v>34.549219356099989</v>
      </c>
      <c r="M33" s="133">
        <f t="shared" si="5"/>
        <v>41.614644397699998</v>
      </c>
      <c r="N33" s="133">
        <f t="shared" si="5"/>
        <v>28.929930700499998</v>
      </c>
      <c r="O33" s="133">
        <f t="shared" si="5"/>
        <v>56.992556917400002</v>
      </c>
      <c r="P33" s="133">
        <f t="shared" ref="P33" si="11">P9-P21</f>
        <v>27.9712530173</v>
      </c>
      <c r="Q33" s="134">
        <f t="shared" ref="Q33:Q36" si="12">AVERAGE(L33:O33)</f>
        <v>40.521587842924994</v>
      </c>
      <c r="R33" s="135">
        <f t="shared" ref="R33:R36" si="13">AVERAGE($L33:$P33)</f>
        <v>38.011520877799995</v>
      </c>
    </row>
    <row r="34" spans="2:23" s="74" customFormat="1" ht="20.25" customHeight="1">
      <c r="B34" s="102" t="s">
        <v>1</v>
      </c>
      <c r="C34" s="133">
        <f t="shared" si="7"/>
        <v>1.1129836230000036</v>
      </c>
      <c r="D34" s="133">
        <f t="shared" ref="D34:G34" si="14">D10-D22</f>
        <v>0.90855573599999639</v>
      </c>
      <c r="E34" s="133">
        <f t="shared" si="14"/>
        <v>1.1742721090000314</v>
      </c>
      <c r="F34" s="133">
        <f t="shared" si="14"/>
        <v>0.9724001470000172</v>
      </c>
      <c r="G34" s="133">
        <f t="shared" si="14"/>
        <v>0.90879839300001564</v>
      </c>
      <c r="H34" s="134">
        <f t="shared" si="9"/>
        <v>1.0420529037500121</v>
      </c>
      <c r="I34" s="135">
        <f t="shared" si="10"/>
        <v>1.0154020016000129</v>
      </c>
      <c r="K34" s="102" t="s">
        <v>1</v>
      </c>
      <c r="L34" s="133">
        <f t="shared" si="5"/>
        <v>97.756403288000328</v>
      </c>
      <c r="M34" s="133">
        <f t="shared" si="5"/>
        <v>83.841582939600059</v>
      </c>
      <c r="N34" s="133">
        <f t="shared" si="5"/>
        <v>107.04929095659978</v>
      </c>
      <c r="O34" s="133">
        <f t="shared" si="5"/>
        <v>96.774712322299862</v>
      </c>
      <c r="P34" s="133">
        <f t="shared" ref="P34" si="15">P10-P22</f>
        <v>75.17022849529981</v>
      </c>
      <c r="Q34" s="134">
        <f t="shared" si="12"/>
        <v>96.35549737662501</v>
      </c>
      <c r="R34" s="135">
        <f t="shared" si="13"/>
        <v>92.118443600359967</v>
      </c>
    </row>
    <row r="35" spans="2:23" s="74" customFormat="1" ht="20.25" customHeight="1">
      <c r="B35" s="102" t="s">
        <v>38</v>
      </c>
      <c r="C35" s="133">
        <f t="shared" si="7"/>
        <v>2.097609981999935</v>
      </c>
      <c r="D35" s="133">
        <f t="shared" ref="D35:G35" si="16">D11-D23</f>
        <v>2.1759231370000274</v>
      </c>
      <c r="E35" s="133">
        <f t="shared" si="16"/>
        <v>1.9815038740000237</v>
      </c>
      <c r="F35" s="133">
        <f t="shared" si="16"/>
        <v>2.2431227770000235</v>
      </c>
      <c r="G35" s="133">
        <f t="shared" si="16"/>
        <v>2.3546760209999782</v>
      </c>
      <c r="H35" s="134">
        <f t="shared" si="9"/>
        <v>2.1245399425000024</v>
      </c>
      <c r="I35" s="135">
        <f t="shared" si="10"/>
        <v>2.1705671581999977</v>
      </c>
      <c r="K35" s="102" t="s">
        <v>38</v>
      </c>
      <c r="L35" s="133">
        <f t="shared" si="5"/>
        <v>227.68859505830034</v>
      </c>
      <c r="M35" s="133">
        <f t="shared" si="5"/>
        <v>242.72105532279974</v>
      </c>
      <c r="N35" s="133">
        <f t="shared" si="5"/>
        <v>213.87440088059969</v>
      </c>
      <c r="O35" s="133">
        <f t="shared" si="5"/>
        <v>279.53941304119968</v>
      </c>
      <c r="P35" s="133">
        <f t="shared" ref="P35" si="17">P11-P23</f>
        <v>256.48050330149982</v>
      </c>
      <c r="Q35" s="134">
        <f t="shared" si="12"/>
        <v>240.95586607572483</v>
      </c>
      <c r="R35" s="135">
        <f t="shared" si="13"/>
        <v>244.06079352087983</v>
      </c>
    </row>
    <row r="36" spans="2:23" s="74" customFormat="1" ht="20.25" customHeight="1">
      <c r="B36" s="102" t="s">
        <v>39</v>
      </c>
      <c r="C36" s="133">
        <f t="shared" si="7"/>
        <v>2.8053603009999466</v>
      </c>
      <c r="D36" s="133">
        <f t="shared" ref="D36:G36" si="18">D12-D24</f>
        <v>2.5870989600000316</v>
      </c>
      <c r="E36" s="133">
        <f t="shared" si="18"/>
        <v>2.6476752370000276</v>
      </c>
      <c r="F36" s="133">
        <f t="shared" si="18"/>
        <v>3.3723707550000399</v>
      </c>
      <c r="G36" s="133">
        <f t="shared" si="18"/>
        <v>3.3247626360000431</v>
      </c>
      <c r="H36" s="134">
        <f t="shared" si="9"/>
        <v>2.8531263132500113</v>
      </c>
      <c r="I36" s="135">
        <f t="shared" si="10"/>
        <v>2.9474535778000179</v>
      </c>
      <c r="K36" s="102" t="s">
        <v>39</v>
      </c>
      <c r="L36" s="133">
        <f t="shared" si="5"/>
        <v>369.14875903720025</v>
      </c>
      <c r="M36" s="133">
        <f t="shared" si="5"/>
        <v>367.90112169789995</v>
      </c>
      <c r="N36" s="133">
        <f t="shared" si="5"/>
        <v>353.5396570323004</v>
      </c>
      <c r="O36" s="133">
        <f t="shared" si="5"/>
        <v>467.97894966440128</v>
      </c>
      <c r="P36" s="133">
        <f t="shared" ref="P36" si="19">P12-P24</f>
        <v>435.92407586370075</v>
      </c>
      <c r="Q36" s="134">
        <f t="shared" si="12"/>
        <v>389.64212185795043</v>
      </c>
      <c r="R36" s="135">
        <f t="shared" si="13"/>
        <v>398.89851265910045</v>
      </c>
    </row>
    <row r="37" spans="2:23">
      <c r="B37" s="136"/>
      <c r="C37" s="135"/>
      <c r="D37" s="135"/>
      <c r="E37" s="135"/>
      <c r="F37" s="135"/>
      <c r="G37" s="135"/>
      <c r="H37" s="135"/>
      <c r="I37" s="135"/>
      <c r="J37" s="74"/>
      <c r="K37" s="136"/>
      <c r="L37" s="135"/>
      <c r="M37" s="135"/>
      <c r="N37" s="135"/>
      <c r="O37" s="135"/>
      <c r="P37" s="135"/>
      <c r="Q37" s="135"/>
      <c r="R37" s="135"/>
      <c r="S37" s="74"/>
      <c r="T37" s="74"/>
      <c r="U37" s="74"/>
      <c r="V37" s="74"/>
      <c r="W37" s="74"/>
    </row>
    <row r="38" spans="2:23">
      <c r="B38" s="74"/>
      <c r="C38" s="75"/>
      <c r="D38" s="75"/>
      <c r="E38" s="75"/>
      <c r="F38" s="75"/>
      <c r="G38" s="75"/>
      <c r="H38" s="75"/>
      <c r="I38" s="75"/>
      <c r="J38" s="74"/>
      <c r="K38" s="74"/>
      <c r="L38" s="75"/>
      <c r="M38" s="75"/>
      <c r="N38" s="75"/>
      <c r="O38" s="75"/>
      <c r="P38" s="75"/>
      <c r="Q38" s="75"/>
      <c r="R38" s="75"/>
      <c r="S38" s="74"/>
      <c r="T38" s="74"/>
      <c r="U38" s="74"/>
      <c r="V38" s="74"/>
      <c r="W38" s="74"/>
    </row>
    <row r="39" spans="2:23">
      <c r="B39" s="74"/>
      <c r="C39" s="75"/>
      <c r="D39" s="75"/>
      <c r="E39" s="75"/>
      <c r="F39" s="75"/>
      <c r="G39" s="75"/>
      <c r="H39" s="75"/>
      <c r="I39" s="75"/>
      <c r="J39" s="74"/>
      <c r="K39" s="74"/>
      <c r="L39" s="75"/>
      <c r="M39" s="75"/>
      <c r="N39" s="75"/>
      <c r="O39" s="75"/>
      <c r="P39" s="75"/>
      <c r="Q39" s="75"/>
      <c r="R39" s="75"/>
      <c r="S39" s="74"/>
      <c r="T39" s="74"/>
      <c r="U39" s="74"/>
      <c r="V39" s="74"/>
      <c r="W39" s="74"/>
    </row>
    <row r="40" spans="2:23">
      <c r="B40" s="74"/>
      <c r="C40" s="75"/>
      <c r="D40" s="75"/>
      <c r="E40" s="75"/>
      <c r="F40" s="75"/>
      <c r="G40" s="75"/>
      <c r="H40" s="75"/>
      <c r="I40" s="75"/>
      <c r="J40" s="74"/>
      <c r="K40" s="74"/>
      <c r="L40" s="75"/>
      <c r="M40" s="75"/>
      <c r="N40" s="75"/>
      <c r="O40" s="75"/>
      <c r="P40" s="75"/>
      <c r="Q40" s="75"/>
      <c r="R40" s="75"/>
      <c r="S40" s="74"/>
      <c r="T40" s="74"/>
      <c r="U40" s="74"/>
      <c r="V40" s="74"/>
      <c r="W40" s="74"/>
    </row>
    <row r="41" spans="2:23">
      <c r="B41" s="74"/>
      <c r="C41" s="75"/>
      <c r="D41" s="75"/>
      <c r="E41" s="75"/>
      <c r="F41" s="75"/>
      <c r="G41" s="75"/>
      <c r="H41" s="75"/>
      <c r="I41" s="75"/>
      <c r="J41" s="74"/>
      <c r="K41" s="74"/>
      <c r="L41" s="75"/>
      <c r="M41" s="75"/>
      <c r="N41" s="75"/>
      <c r="O41" s="75"/>
      <c r="P41" s="75"/>
      <c r="Q41" s="75"/>
      <c r="R41" s="75"/>
      <c r="S41" s="74"/>
      <c r="T41" s="74"/>
      <c r="U41" s="74"/>
      <c r="V41" s="74"/>
      <c r="W41" s="74"/>
    </row>
    <row r="42" spans="2:23">
      <c r="B42" s="74"/>
      <c r="C42" s="75"/>
      <c r="D42" s="75"/>
      <c r="E42" s="75"/>
      <c r="F42" s="75"/>
      <c r="G42" s="75"/>
      <c r="H42" s="75"/>
      <c r="I42" s="75"/>
      <c r="J42" s="74"/>
      <c r="K42" s="74"/>
      <c r="L42" s="75"/>
      <c r="M42" s="75"/>
      <c r="N42" s="75"/>
      <c r="O42" s="75"/>
      <c r="P42" s="75"/>
      <c r="Q42" s="75"/>
      <c r="R42" s="75"/>
      <c r="S42" s="74"/>
      <c r="T42" s="74"/>
      <c r="U42" s="74"/>
      <c r="V42" s="74"/>
      <c r="W42" s="74"/>
    </row>
  </sheetData>
  <mergeCells count="1">
    <mergeCell ref="T7:W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28"/>
  <sheetViews>
    <sheetView showGridLines="0" zoomScaleNormal="100" workbookViewId="0">
      <selection activeCell="D8" sqref="D8:H9"/>
    </sheetView>
  </sheetViews>
  <sheetFormatPr defaultColWidth="9.140625" defaultRowHeight="12.75"/>
  <cols>
    <col min="1" max="1" width="9.140625" style="73"/>
    <col min="2" max="2" width="71" style="73" customWidth="1"/>
    <col min="3" max="3" width="13.140625" style="96" customWidth="1"/>
    <col min="4" max="8" width="20.5703125" style="73" customWidth="1"/>
    <col min="9" max="16384" width="9.140625" style="73"/>
  </cols>
  <sheetData>
    <row r="2" spans="2:8" ht="27.6" customHeight="1">
      <c r="B2" s="72" t="s">
        <v>23</v>
      </c>
      <c r="C2" s="140"/>
      <c r="D2" s="70"/>
      <c r="E2" s="70"/>
      <c r="F2" s="70"/>
      <c r="G2" s="70"/>
      <c r="H2" s="70"/>
    </row>
    <row r="3" spans="2:8" ht="10.35" customHeight="1">
      <c r="B3" s="69"/>
      <c r="C3" s="71"/>
      <c r="D3" s="69"/>
      <c r="E3" s="69"/>
      <c r="F3" s="69"/>
      <c r="G3" s="69"/>
      <c r="H3" s="69"/>
    </row>
    <row r="4" spans="2:8" s="74" customFormat="1" ht="27.75" customHeight="1">
      <c r="B4" s="148" t="s">
        <v>61</v>
      </c>
      <c r="C4" s="131"/>
      <c r="D4" s="149" t="s">
        <v>40</v>
      </c>
      <c r="E4" s="149" t="s">
        <v>41</v>
      </c>
      <c r="F4" s="149" t="s">
        <v>42</v>
      </c>
      <c r="G4" s="149" t="s">
        <v>43</v>
      </c>
      <c r="H4" s="149" t="s">
        <v>1</v>
      </c>
    </row>
    <row r="5" spans="2:8" s="74" customFormat="1" ht="27.75" customHeight="1">
      <c r="B5" s="76" t="s">
        <v>78</v>
      </c>
      <c r="C5" s="81" t="s">
        <v>90</v>
      </c>
      <c r="D5" s="121">
        <f>'STPIS inputs'!D9</f>
        <v>48967.867230621632</v>
      </c>
      <c r="E5" s="121">
        <f>'STPIS inputs'!E9</f>
        <v>48439.256391807452</v>
      </c>
      <c r="F5" s="121">
        <f>'STPIS inputs'!F9</f>
        <v>38750.618387123825</v>
      </c>
      <c r="G5" s="121">
        <f>'STPIS inputs'!G9</f>
        <v>50695.931091990191</v>
      </c>
      <c r="H5" s="121">
        <f>'STPIS inputs'!H9</f>
        <v>34006.018168805371</v>
      </c>
    </row>
    <row r="6" spans="2:8" s="74" customFormat="1" ht="27.75" customHeight="1">
      <c r="B6" s="76" t="s">
        <v>79</v>
      </c>
      <c r="C6" s="81" t="s">
        <v>91</v>
      </c>
      <c r="D6" s="121">
        <f>'STPIS inputs'!D7</f>
        <v>150313.59179341159</v>
      </c>
      <c r="E6" s="121">
        <f>'STPIS inputs'!E7</f>
        <v>183889.57442421201</v>
      </c>
      <c r="F6" s="121">
        <f>'STPIS inputs'!F7</f>
        <v>703536.78373952233</v>
      </c>
      <c r="G6" s="121">
        <f>'STPIS inputs'!G7</f>
        <v>949389.01482471277</v>
      </c>
      <c r="H6" s="121">
        <f>'STPIS inputs'!H7</f>
        <v>2797514.226666599</v>
      </c>
    </row>
    <row r="7" spans="2:8" s="74" customFormat="1" ht="27.75" customHeight="1">
      <c r="B7" s="76" t="s">
        <v>80</v>
      </c>
      <c r="C7" s="81" t="s">
        <v>2</v>
      </c>
      <c r="D7" s="122">
        <f>'STPIS inputs'!$C$4</f>
        <v>340940735.46658492</v>
      </c>
      <c r="E7" s="122">
        <f>'STPIS inputs'!$C$4</f>
        <v>340940735.46658492</v>
      </c>
      <c r="F7" s="122">
        <f>'STPIS inputs'!$C$4</f>
        <v>340940735.46658492</v>
      </c>
      <c r="G7" s="122">
        <f>'STPIS inputs'!$C$4</f>
        <v>340940735.46658492</v>
      </c>
      <c r="H7" s="122">
        <f>'STPIS inputs'!$C$4</f>
        <v>340940735.46658492</v>
      </c>
    </row>
    <row r="8" spans="2:8" s="74" customFormat="1" ht="27.75" customHeight="1">
      <c r="B8" s="76" t="s">
        <v>4</v>
      </c>
      <c r="C8" s="81" t="s">
        <v>92</v>
      </c>
      <c r="D8" s="158">
        <f>'Annual performance and targets'!I32</f>
        <v>6.9455796399999992E-2</v>
      </c>
      <c r="E8" s="158">
        <f>'Annual performance and targets'!I33</f>
        <v>0.37659256239999994</v>
      </c>
      <c r="F8" s="158">
        <f>'Annual performance and targets'!I35</f>
        <v>2.1705671581999977</v>
      </c>
      <c r="G8" s="158">
        <f>'Annual performance and targets'!I36</f>
        <v>2.9474535778000179</v>
      </c>
      <c r="H8" s="158">
        <f>'Annual performance and targets'!I34</f>
        <v>1.0154020016000129</v>
      </c>
    </row>
    <row r="9" spans="2:8" s="74" customFormat="1" ht="27.75" customHeight="1">
      <c r="B9" s="76" t="s">
        <v>5</v>
      </c>
      <c r="C9" s="81" t="s">
        <v>93</v>
      </c>
      <c r="D9" s="158">
        <f>'Annual performance and targets'!R32</f>
        <v>5.9481338606000005</v>
      </c>
      <c r="E9" s="158">
        <f>'Annual performance and targets'!R33</f>
        <v>38.011520877799995</v>
      </c>
      <c r="F9" s="158">
        <f>'Annual performance and targets'!R35</f>
        <v>244.06079352087983</v>
      </c>
      <c r="G9" s="158">
        <f>'Annual performance and targets'!R36</f>
        <v>398.89851265910045</v>
      </c>
      <c r="H9" s="158">
        <f>'Annual performance and targets'!R34</f>
        <v>92.118443600359967</v>
      </c>
    </row>
    <row r="10" spans="2:8" s="74" customFormat="1" ht="27.75" customHeight="1">
      <c r="B10" s="150" t="s">
        <v>89</v>
      </c>
      <c r="C10" s="81" t="s">
        <v>94</v>
      </c>
      <c r="D10" s="151">
        <v>1.5</v>
      </c>
      <c r="E10" s="151">
        <v>1.5</v>
      </c>
      <c r="F10" s="151">
        <v>1.5</v>
      </c>
      <c r="G10" s="151">
        <v>1.5</v>
      </c>
      <c r="H10" s="151">
        <v>1.5</v>
      </c>
    </row>
    <row r="11" spans="2:8" s="74" customFormat="1" ht="27.75" customHeight="1">
      <c r="B11" s="150" t="s">
        <v>88</v>
      </c>
      <c r="C11" s="81" t="s">
        <v>6</v>
      </c>
      <c r="D11" s="152">
        <f>'STPIS inputs'!$C$11</f>
        <v>4.0519877675840865E-2</v>
      </c>
      <c r="E11" s="152">
        <f>'STPIS inputs'!$C$11</f>
        <v>4.0519877675840865E-2</v>
      </c>
      <c r="F11" s="152">
        <f>'STPIS inputs'!$C$11</f>
        <v>4.0519877675840865E-2</v>
      </c>
      <c r="G11" s="152">
        <f>'STPIS inputs'!$C$11</f>
        <v>4.0519877675840865E-2</v>
      </c>
      <c r="H11" s="152">
        <f>'STPIS inputs'!$C$11</f>
        <v>4.0519877675840865E-2</v>
      </c>
    </row>
    <row r="12" spans="2:8" s="74" customFormat="1" ht="27.75" customHeight="1">
      <c r="B12" s="76" t="s">
        <v>24</v>
      </c>
      <c r="C12" s="81"/>
      <c r="D12" s="152">
        <f>((D5*(1+D11)*(1-(1/(1+D10)))*D6)/D7)/(365.25*24*60)*100</f>
        <v>2.5625919806384688E-3</v>
      </c>
      <c r="E12" s="152">
        <f t="shared" ref="E12:G12" si="0">((E5*(1+E11)*(1-(1/(1+E10)))*E6)/E7)/(365.25*24*60)*100</f>
        <v>3.1011630192926973E-3</v>
      </c>
      <c r="F12" s="152">
        <f t="shared" si="0"/>
        <v>9.491513454193393E-3</v>
      </c>
      <c r="G12" s="152">
        <f t="shared" si="0"/>
        <v>1.6756654968650961E-2</v>
      </c>
      <c r="H12" s="152">
        <f t="shared" ref="H12" si="1">((H5*(1+H11)*(1-(1/(1+H10)))*H6)/H7)/(365.25*24*60)*100</f>
        <v>3.3120593277605581E-2</v>
      </c>
    </row>
    <row r="13" spans="2:8" s="74" customFormat="1" ht="27.75" customHeight="1">
      <c r="B13" s="76" t="s">
        <v>25</v>
      </c>
      <c r="C13" s="81"/>
      <c r="D13" s="152">
        <f>((((((D5*(1+D11))/(1+D10))*D6))/D7)/(365.25*24*60))*(D9/D8)*100</f>
        <v>0.14630542897772891</v>
      </c>
      <c r="E13" s="152">
        <f t="shared" ref="E13:G13" si="2">((((((E5*(1+E11))/(1+E10))*E6))/E7)/(365.25*24*60))*(E9/E8)*100</f>
        <v>0.20867808629758833</v>
      </c>
      <c r="F13" s="152">
        <f t="shared" si="2"/>
        <v>0.71149032687707692</v>
      </c>
      <c r="G13" s="152">
        <f t="shared" si="2"/>
        <v>1.5118597726710006</v>
      </c>
      <c r="H13" s="152">
        <f t="shared" ref="H13" si="3">((((((H5*(1+H11))/(1+H10))*H6))/H7)/(365.25*24*60))*(H9/H8)*100</f>
        <v>2.0031590109440733</v>
      </c>
    </row>
    <row r="14" spans="2:8">
      <c r="B14" s="141"/>
      <c r="C14" s="142"/>
      <c r="D14" s="141"/>
      <c r="E14" s="141"/>
      <c r="F14" s="141"/>
      <c r="G14" s="141"/>
      <c r="H14" s="141"/>
    </row>
    <row r="15" spans="2:8">
      <c r="B15" s="141"/>
      <c r="C15" s="142"/>
      <c r="D15" s="141"/>
      <c r="E15" s="141"/>
      <c r="F15" s="141"/>
      <c r="G15" s="141"/>
      <c r="H15" s="141"/>
    </row>
    <row r="16" spans="2:8">
      <c r="B16" s="141"/>
      <c r="C16" s="143"/>
      <c r="D16" s="141"/>
      <c r="E16" s="141"/>
      <c r="F16" s="141"/>
      <c r="G16" s="141"/>
      <c r="H16" s="141"/>
    </row>
    <row r="17" spans="2:8">
      <c r="B17" s="141"/>
      <c r="C17" s="143"/>
      <c r="D17" s="144"/>
      <c r="E17" s="144"/>
      <c r="F17" s="144"/>
      <c r="G17" s="144"/>
      <c r="H17" s="144"/>
    </row>
    <row r="18" spans="2:8">
      <c r="B18" s="141"/>
      <c r="C18" s="142"/>
      <c r="D18" s="144"/>
      <c r="E18" s="144"/>
      <c r="F18" s="144"/>
      <c r="G18" s="144"/>
      <c r="H18" s="144"/>
    </row>
    <row r="19" spans="2:8">
      <c r="B19" s="145"/>
      <c r="C19" s="142"/>
      <c r="D19" s="144"/>
      <c r="E19" s="144"/>
      <c r="F19" s="144"/>
      <c r="G19" s="144"/>
      <c r="H19" s="144"/>
    </row>
    <row r="20" spans="2:8">
      <c r="B20" s="145"/>
      <c r="C20" s="142"/>
      <c r="D20" s="141"/>
      <c r="E20" s="141"/>
      <c r="F20" s="141"/>
      <c r="G20" s="141"/>
      <c r="H20" s="141"/>
    </row>
    <row r="21" spans="2:8">
      <c r="B21" s="141"/>
      <c r="C21" s="142"/>
      <c r="D21" s="141"/>
      <c r="E21" s="141"/>
      <c r="F21" s="141"/>
      <c r="G21" s="141"/>
      <c r="H21" s="141"/>
    </row>
    <row r="22" spans="2:8">
      <c r="B22" s="146"/>
      <c r="C22" s="142"/>
      <c r="D22" s="141"/>
      <c r="E22" s="141"/>
      <c r="F22" s="141"/>
      <c r="G22" s="141"/>
      <c r="H22" s="141"/>
    </row>
    <row r="23" spans="2:8">
      <c r="B23" s="145"/>
      <c r="C23" s="142"/>
      <c r="D23" s="141"/>
      <c r="E23" s="141"/>
      <c r="F23" s="141"/>
      <c r="G23" s="141"/>
      <c r="H23" s="141"/>
    </row>
    <row r="24" spans="2:8">
      <c r="B24" s="147"/>
      <c r="C24" s="142"/>
      <c r="D24" s="141"/>
      <c r="E24" s="141"/>
      <c r="F24" s="141"/>
      <c r="G24" s="141"/>
      <c r="H24" s="141"/>
    </row>
    <row r="25" spans="2:8">
      <c r="B25" s="141"/>
      <c r="C25" s="142"/>
      <c r="D25" s="141"/>
      <c r="E25" s="141"/>
      <c r="F25" s="141"/>
      <c r="G25" s="141"/>
      <c r="H25" s="141"/>
    </row>
    <row r="26" spans="2:8">
      <c r="B26" s="141"/>
      <c r="C26" s="142"/>
      <c r="D26" s="141"/>
      <c r="E26" s="141"/>
      <c r="F26" s="141"/>
      <c r="G26" s="141"/>
      <c r="H26" s="141"/>
    </row>
    <row r="27" spans="2:8">
      <c r="B27" s="141"/>
      <c r="C27" s="142"/>
      <c r="D27" s="141"/>
      <c r="E27" s="141"/>
      <c r="F27" s="141"/>
      <c r="G27" s="141"/>
      <c r="H27" s="141"/>
    </row>
    <row r="28" spans="2:8">
      <c r="B28" s="141"/>
      <c r="C28" s="142"/>
      <c r="D28" s="141"/>
      <c r="E28" s="141"/>
      <c r="F28" s="141"/>
      <c r="G28" s="141"/>
      <c r="H28" s="14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A0F2-B06D-4DAC-A5D8-C8EF332ED38D}">
  <dimension ref="A1:AH4"/>
  <sheetViews>
    <sheetView workbookViewId="0">
      <selection activeCell="G14" sqref="G14"/>
    </sheetView>
  </sheetViews>
  <sheetFormatPr defaultColWidth="9.140625" defaultRowHeight="14.25"/>
  <cols>
    <col min="1" max="16384" width="9.140625" style="63"/>
  </cols>
  <sheetData>
    <row r="1" spans="1:34" s="68" customFormat="1" ht="25.5" customHeight="1">
      <c r="A1" s="64"/>
      <c r="B1" s="40" t="s">
        <v>54</v>
      </c>
      <c r="C1" s="64"/>
      <c r="D1" s="64"/>
      <c r="E1" s="64"/>
      <c r="F1" s="64"/>
      <c r="G1" s="64"/>
      <c r="H1" s="64"/>
      <c r="I1" s="64"/>
      <c r="J1" s="28"/>
      <c r="K1" s="28"/>
      <c r="L1" s="28"/>
      <c r="M1" s="28"/>
      <c r="N1" s="65"/>
      <c r="O1" s="41"/>
      <c r="P1" s="65"/>
      <c r="Q1" s="41"/>
      <c r="R1" s="65"/>
      <c r="S1" s="65"/>
      <c r="T1" s="65"/>
      <c r="U1" s="65"/>
      <c r="V1" s="65"/>
      <c r="W1" s="65"/>
      <c r="X1" s="65"/>
      <c r="Y1" s="65"/>
      <c r="Z1" s="41"/>
      <c r="AA1" s="41"/>
      <c r="AB1" s="66"/>
      <c r="AC1" s="66"/>
      <c r="AD1" s="66"/>
      <c r="AE1" s="66"/>
      <c r="AF1" s="66"/>
      <c r="AG1" s="67"/>
      <c r="AH1" s="67"/>
    </row>
    <row r="2" spans="1:34" s="29" customFormat="1" ht="11.25">
      <c r="B2" s="30"/>
      <c r="C2" s="31"/>
      <c r="D2" s="31"/>
      <c r="E2" s="31"/>
      <c r="F2" s="32"/>
      <c r="G2" s="33"/>
      <c r="H2" s="34"/>
    </row>
    <row r="3" spans="1:34" s="29" customFormat="1" ht="11.25">
      <c r="B3" s="35" t="s">
        <v>55</v>
      </c>
      <c r="C3" s="36" t="s">
        <v>56</v>
      </c>
      <c r="D3" s="36" t="s">
        <v>57</v>
      </c>
      <c r="E3" s="37"/>
      <c r="F3" s="38"/>
      <c r="G3" s="39"/>
      <c r="H3" s="34"/>
    </row>
    <row r="4" spans="1:34" s="29" customFormat="1" ht="11.25">
      <c r="B4" s="30" t="s">
        <v>58</v>
      </c>
      <c r="D4" s="29" t="s">
        <v>59</v>
      </c>
      <c r="E4" s="31"/>
      <c r="F4" s="32"/>
      <c r="G4" s="33"/>
      <c r="H4" s="3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5648908FC336C6408D994346051A7B1B" ma:contentTypeVersion="2" ma:contentTypeDescription="" ma:contentTypeScope="" ma:versionID="4f20fb858d75c3a1b5ec1f85b3957d4d">
  <xsd:schema xmlns:xsd="http://www.w3.org/2001/XMLSchema" xmlns:xs="http://www.w3.org/2001/XMLSchema" xmlns:p="http://schemas.microsoft.com/office/2006/metadata/properties" xmlns:ns2="8f493e50-f4fa-4672-bec5-6587e791f720" xmlns:ns3="http://schemas.microsoft.com/sharepoint/v4" xmlns:ns4="0c720419-34c3-47a4-bcee-eaa1a6ea57b8" targetNamespace="http://schemas.microsoft.com/office/2006/metadata/properties" ma:root="true" ma:fieldsID="9443e0451eb51e292f8cf61569055e27" ns2:_="" ns3:_="" ns4:_="">
    <xsd:import namespace="8f493e50-f4fa-4672-bec5-6587e791f720"/>
    <xsd:import namespace="http://schemas.microsoft.com/sharepoint/v4"/>
    <xsd:import namespace="0c720419-34c3-47a4-bcee-eaa1a6ea57b8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m5487619c60d4cdf829961d62f0a4c8b" minOccurs="0"/>
                <xsd:element ref="ns2:TaxCatchAll" minOccurs="0"/>
                <xsd:element ref="ns2:TaxCatchAllLabel" minOccurs="0"/>
                <xsd:element ref="ns2:de1a554c53354888900e11ba3ff10e9e" minOccurs="0"/>
                <xsd:element ref="ns2:d515513357cb4f278bf18cadf524fc2b" minOccurs="0"/>
                <xsd:element ref="ns3:IconOverlay" minOccurs="0"/>
                <xsd:element ref="ns2:AER_x0020_Request_x0020_ID" minOccurs="0"/>
                <xsd:element ref="ns4:Received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2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m5487619c60d4cdf829961d62f0a4c8b" ma:index="9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13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AER_x0020_Request_x0020_ID" ma:index="18" nillable="true" ma:displayName="AER Request ID" ma:internalName="AER_x0020_Request_x0020_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20419-34c3-47a4-bcee-eaa1a6ea57b8" elementFormDefault="qualified">
    <xsd:import namespace="http://schemas.microsoft.com/office/2006/documentManagement/types"/>
    <xsd:import namespace="http://schemas.microsoft.com/office/infopath/2007/PartnerControls"/>
    <xsd:element name="Received_x0020_date" ma:index="20" nillable="true" ma:displayName="Received date" ma:default="[today]" ma:format="DateOnly" ma:internalName="Received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p r o p e r t i e s   x m l n s = " h t t p : / / w w w . i m a n a g e . c o m / w o r k / x m l s c h e m a " >  
     < d o c u m e n t i d > A C C C a n d A E R ! 1 5 8 0 7 3 0 7 . 1 < / d o c u m e n t i d >  
     < s e n d e r i d > P W U < / s e n d e r i d >  
     < s e n d e r e m a i l > P A T R I C K . W U @ A C C C . G O V . A U < / s e n d e r e m a i l >  
     < l a s t m o d i f i e d > 2 0 2 3 - 0 9 - 2 0 T 0 8 : 2 6 : 0 1 . 0 0 0 0 0 0 0 + 1 0 : 0 0 < / l a s t m o d i f i e d >  
     < d a t a b a s e > A C C C a n d A E R < / d a t a b a s e >  
 < / p r o p e r t i e s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Number xmlns="8f493e50-f4fa-4672-bec5-6587e791f720">R0002365121</Record_x0020_Number>
    <TaxCatchAll xmlns="8f493e50-f4fa-4672-bec5-6587e791f720">
      <Value>65</Value>
      <Value>59</Value>
      <Value>16</Value>
    </TaxCatchAll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Revenue Proposal</TermName>
          <TermId xmlns="http://schemas.microsoft.com/office/infopath/2007/PartnerControls">f3980111-814c-44b7-9aa4-fe076fe6d80d</TermId>
        </TermInfo>
      </Terms>
    </m5487619c60d4cdf829961d62f0a4c8b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  <Received_x0020_date xmlns="0c720419-34c3-47a4-bcee-eaa1a6ea57b8">2023-05-09T14:00:00+00:00</Received_x0020_date>
    <IconOverlay xmlns="http://schemas.microsoft.com/sharepoint/v4" xsi:nil="true"/>
    <AER_x0020_Request_x0020_ID xmlns="8f493e50-f4fa-4672-bec5-6587e791f720">23</AER_x0020_Request_x0020_ID>
  </documentManagement>
</p:properties>
</file>

<file path=customXml/itemProps1.xml><?xml version="1.0" encoding="utf-8"?>
<ds:datastoreItem xmlns:ds="http://schemas.openxmlformats.org/officeDocument/2006/customXml" ds:itemID="{7F7D60B2-3A6A-43D6-ADDA-D4839F2B309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72544FE-2AFB-45DF-859B-50F6283F5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493e50-f4fa-4672-bec5-6587e791f720"/>
    <ds:schemaRef ds:uri="http://schemas.microsoft.com/sharepoint/v4"/>
    <ds:schemaRef ds:uri="0c720419-34c3-47a4-bcee-eaa1a6ea57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643B0A-1560-4EEA-84B1-095E5E1A58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D3F3574-AE2B-4117-863A-F326F2DE991F}">
  <ds:schemaRefs>
    <ds:schemaRef ds:uri="http://www.imanage.com/work/xmlschema"/>
  </ds:schemaRefs>
</ds:datastoreItem>
</file>

<file path=customXml/itemProps5.xml><?xml version="1.0" encoding="utf-8"?>
<ds:datastoreItem xmlns:ds="http://schemas.openxmlformats.org/officeDocument/2006/customXml" ds:itemID="{5E472E08-CC30-4362-88AA-B9EC68F20FF4}">
  <ds:schemaRefs>
    <ds:schemaRef ds:uri="http://purl.org/dc/terms/"/>
    <ds:schemaRef ds:uri="http://schemas.microsoft.com/sharepoint/v4"/>
    <ds:schemaRef ds:uri="http://schemas.microsoft.com/office/2006/documentManagement/types"/>
    <ds:schemaRef ds:uri="0c720419-34c3-47a4-bcee-eaa1a6ea57b8"/>
    <ds:schemaRef ds:uri="8f493e50-f4fa-4672-bec5-6587e791f72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Output | Decision tables</vt:lpstr>
      <vt:lpstr>STPIS inputs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Zula Altai</dc:creator>
  <cp:lastModifiedBy>Vu Lam</cp:lastModifiedBy>
  <dcterms:created xsi:type="dcterms:W3CDTF">2021-10-04T03:52:19Z</dcterms:created>
  <dcterms:modified xsi:type="dcterms:W3CDTF">2024-04-22T06:15:29Z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0x01010001E02CCC3410964E993CCD35D068A93E0204005648908FC336C6408D994346051A7B1B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{813152b7-69c2-464f-b7a1-05afac6a8a9a}</vt:lpwstr>
  </property>
  <property fmtid="{D5CDD505-2E9C-101B-9397-08002B2CF9AE}" pid="5" name="RecordPoint_ActiveItemListId">
    <vt:lpwstr>{0c720419-34c3-47a4-bcee-eaa1a6ea57b8}</vt:lpwstr>
  </property>
  <property fmtid="{D5CDD505-2E9C-101B-9397-08002B2CF9AE}" pid="6" name="RecordPoint_ActiveItemUniqueId">
    <vt:lpwstr>{34ef352c-e1e5-47a4-8a21-ce877d74a13c}</vt:lpwstr>
  </property>
  <property fmtid="{D5CDD505-2E9C-101B-9397-08002B2CF9AE}" pid="7" name="RecordPoint_ActiveItemWebId">
    <vt:lpwstr>{0e6c1e0d-ce9b-4acb-bd7f-e21f20d4c138}</vt:lpwstr>
  </property>
  <property fmtid="{D5CDD505-2E9C-101B-9397-08002B2CF9AE}" pid="8" name="AP Year">
    <vt:lpwstr/>
  </property>
  <property fmtid="{D5CDD505-2E9C-101B-9397-08002B2CF9AE}" pid="9" name="Primary Audience">
    <vt:lpwstr/>
  </property>
  <property fmtid="{D5CDD505-2E9C-101B-9397-08002B2CF9AE}" pid="10" name="Network">
    <vt:lpwstr>65;#Transmission|057fc33d-fae5-41b9-87e5-dc1e3aa504ba</vt:lpwstr>
  </property>
  <property fmtid="{D5CDD505-2E9C-101B-9397-08002B2CF9AE}" pid="11" name="AP Category">
    <vt:lpwstr/>
  </property>
  <property fmtid="{D5CDD505-2E9C-101B-9397-08002B2CF9AE}" pid="12" name="AP Other">
    <vt:lpwstr/>
  </property>
  <property fmtid="{D5CDD505-2E9C-101B-9397-08002B2CF9AE}" pid="13" name="RecordPoint_RecordNumberSubmitted">
    <vt:lpwstr/>
  </property>
  <property fmtid="{D5CDD505-2E9C-101B-9397-08002B2CF9AE}" pid="14" name="RecordPoint_SubmissionCompleted">
    <vt:lpwstr/>
  </property>
  <property fmtid="{D5CDD505-2E9C-101B-9397-08002B2CF9AE}" pid="15" name="Determination Category">
    <vt:lpwstr>59;#Models and Pricing Tariffs|2d578944-a888-48cf-9157-a3f07df87eae</vt:lpwstr>
  </property>
  <property fmtid="{D5CDD505-2E9C-101B-9397-08002B2CF9AE}" pid="16" name="Determination Activity">
    <vt:lpwstr>16;#Revenue Proposal|f3980111-814c-44b7-9aa4-fe076fe6d80d</vt:lpwstr>
  </property>
  <property fmtid="{D5CDD505-2E9C-101B-9397-08002B2CF9AE}" pid="17" name="RecordPoint_SubmissionDate">
    <vt:lpwstr/>
  </property>
  <property fmtid="{D5CDD505-2E9C-101B-9397-08002B2CF9AE}" pid="18" name="RecordPoint_RecordFormat">
    <vt:lpwstr/>
  </property>
  <property fmtid="{D5CDD505-2E9C-101B-9397-08002B2CF9AE}" pid="19" name="RecordPoint_ActiveItemMoved">
    <vt:lpwstr/>
  </property>
</Properties>
</file>