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24226"/>
  <xr:revisionPtr revIDLastSave="0" documentId="8_{62C581B3-9CE7-4879-8683-0A7239D2B8FB}" xr6:coauthVersionLast="47" xr6:coauthVersionMax="47" xr10:uidLastSave="{00000000-0000-0000-0000-000000000000}"/>
  <bookViews>
    <workbookView xWindow="-38520" yWindow="-5535" windowWidth="38640" windowHeight="21240" activeTab="1" xr2:uid="{00000000-000D-0000-FFFF-FFFF00000000}"/>
  </bookViews>
  <sheets>
    <sheet name="AER - Final Decision" sheetId="17" r:id="rId1"/>
    <sheet name="Difference" sheetId="16" r:id="rId2"/>
    <sheet name="END - Revised Proposal" sheetId="18" r:id="rId3"/>
  </sheets>
  <externalReferences>
    <externalReference r:id="rId4"/>
  </externalReferences>
  <definedNames>
    <definedName name="abba">{"Ownership",#N/A,FALSE,"Ownership";"Contents",#N/A,FALSE,"Contents"}</definedName>
    <definedName name="anscount">1</definedName>
    <definedName name="dms_PRCP_BaseYear" localSheetId="0">'AER - Final Decision'!$C$23</definedName>
    <definedName name="dms_PRCP_BaseYear" localSheetId="1">Difference!$C$23</definedName>
    <definedName name="dms_PRCP_BaseYear">#REF!</definedName>
    <definedName name="dms_TradingName">#REF!</definedName>
    <definedName name="IQ_ADDIN">"AUTO"</definedName>
    <definedName name="IQ_CH">110000</definedName>
    <definedName name="IQ_CQ">5000</definedName>
    <definedName name="IQ_CY">10000</definedName>
    <definedName name="IQ_DAILY">500000</definedName>
    <definedName name="IQ_DNTM">700000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MTD">800000</definedName>
    <definedName name="IQ_NAMES_REVISION_DATE_">40970.780625</definedName>
    <definedName name="IQ_NTM">6000</definedName>
    <definedName name="IQ_QTD">750000</definedName>
    <definedName name="IQ_TODAY">0</definedName>
    <definedName name="IQ_WEEK">50000</definedName>
    <definedName name="IQ_YTD">3000</definedName>
    <definedName name="IQ_YTDMONTH">130000</definedName>
    <definedName name="LAN">{"Ownership",#N/A,FALSE,"Ownership";"Contents",#N/A,FALSE,"Contents"}</definedName>
    <definedName name="teest">{"Ownership",#N/A,FALSE,"Ownership";"Contents",#N/A,FALSE,"Contents"}</definedName>
    <definedName name="test">{"Ownership",#N/A,FALSE,"Ownership";"Contents",#N/A,FALSE,"Contents"}</definedName>
    <definedName name="wrn.App._.Custodians.">{"Ownership",#N/A,FALSE,"Ownership";"Contents",#N/A,FALSE,"Contents"}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6" l="1"/>
  <c r="D48" i="16" l="1"/>
  <c r="H48" i="16"/>
  <c r="C50" i="17"/>
  <c r="D49" i="16"/>
  <c r="G49" i="16"/>
  <c r="H49" i="16"/>
  <c r="C49" i="16"/>
  <c r="E48" i="16"/>
  <c r="F48" i="16"/>
  <c r="G48" i="16"/>
  <c r="C48" i="16"/>
  <c r="C50" i="16" s="1"/>
  <c r="D45" i="16"/>
  <c r="E45" i="16"/>
  <c r="F45" i="16"/>
  <c r="H45" i="16"/>
  <c r="C45" i="16"/>
  <c r="D44" i="16"/>
  <c r="E44" i="16"/>
  <c r="F44" i="16"/>
  <c r="G44" i="16"/>
  <c r="H44" i="16"/>
  <c r="C44" i="16"/>
  <c r="D42" i="16"/>
  <c r="F42" i="16"/>
  <c r="G42" i="16"/>
  <c r="H42" i="16"/>
  <c r="C42" i="16"/>
  <c r="D34" i="16"/>
  <c r="I34" i="16"/>
  <c r="C34" i="16"/>
  <c r="D32" i="16"/>
  <c r="E32" i="16"/>
  <c r="F32" i="16"/>
  <c r="G32" i="16"/>
  <c r="H32" i="16"/>
  <c r="I32" i="16"/>
  <c r="C32" i="16"/>
  <c r="D31" i="16"/>
  <c r="F31" i="16"/>
  <c r="C31" i="16"/>
  <c r="D29" i="16"/>
  <c r="G29" i="16"/>
  <c r="C29" i="16"/>
  <c r="V57" i="18"/>
  <c r="V59" i="18" s="1"/>
  <c r="H43" i="18"/>
  <c r="G43" i="18"/>
  <c r="F43" i="18"/>
  <c r="E43" i="18"/>
  <c r="D43" i="18"/>
  <c r="C43" i="18"/>
  <c r="B34" i="18"/>
  <c r="I26" i="18"/>
  <c r="H26" i="18"/>
  <c r="G26" i="18"/>
  <c r="F26" i="18"/>
  <c r="E26" i="18"/>
  <c r="D26" i="18"/>
  <c r="C26" i="18"/>
  <c r="N7" i="18"/>
  <c r="M8" i="18" s="1"/>
  <c r="M7" i="18"/>
  <c r="L7" i="18"/>
  <c r="K7" i="18"/>
  <c r="J7" i="18"/>
  <c r="I7" i="18"/>
  <c r="H7" i="18"/>
  <c r="G7" i="18"/>
  <c r="F7" i="18"/>
  <c r="E7" i="18"/>
  <c r="I78" i="17"/>
  <c r="H78" i="17"/>
  <c r="G78" i="17"/>
  <c r="F78" i="17"/>
  <c r="E78" i="17"/>
  <c r="D78" i="17"/>
  <c r="C78" i="17"/>
  <c r="F49" i="16"/>
  <c r="E49" i="16"/>
  <c r="B46" i="17"/>
  <c r="G45" i="16"/>
  <c r="B45" i="17"/>
  <c r="B44" i="17"/>
  <c r="E42" i="16"/>
  <c r="H29" i="16"/>
  <c r="G36" i="17"/>
  <c r="F34" i="16"/>
  <c r="E34" i="16"/>
  <c r="I31" i="16"/>
  <c r="H31" i="16"/>
  <c r="G31" i="16"/>
  <c r="E31" i="16"/>
  <c r="C36" i="17"/>
  <c r="F29" i="16"/>
  <c r="D36" i="17"/>
  <c r="N16" i="17"/>
  <c r="M17" i="17" s="1"/>
  <c r="M16" i="17"/>
  <c r="L16" i="17"/>
  <c r="K16" i="17"/>
  <c r="J16" i="17"/>
  <c r="I16" i="17"/>
  <c r="H16" i="17"/>
  <c r="G16" i="17"/>
  <c r="F16" i="17"/>
  <c r="E16" i="17"/>
  <c r="I78" i="16"/>
  <c r="H78" i="16"/>
  <c r="G78" i="16"/>
  <c r="F78" i="16"/>
  <c r="E78" i="16"/>
  <c r="D78" i="16"/>
  <c r="C78" i="16"/>
  <c r="B46" i="16"/>
  <c r="B45" i="16"/>
  <c r="B44" i="16"/>
  <c r="C36" i="16"/>
  <c r="N16" i="16"/>
  <c r="M17" i="16" s="1"/>
  <c r="M16" i="16"/>
  <c r="L16" i="16"/>
  <c r="K16" i="16"/>
  <c r="J16" i="16"/>
  <c r="I16" i="16"/>
  <c r="H16" i="16"/>
  <c r="G16" i="16"/>
  <c r="F16" i="16"/>
  <c r="E16" i="16"/>
  <c r="I36" i="17" l="1"/>
  <c r="H34" i="16"/>
  <c r="H36" i="16" s="1"/>
  <c r="G34" i="16"/>
  <c r="I29" i="16"/>
  <c r="I36" i="16" s="1"/>
  <c r="E29" i="16"/>
  <c r="E36" i="16" s="1"/>
  <c r="F50" i="16"/>
  <c r="D36" i="16"/>
  <c r="H50" i="16"/>
  <c r="G50" i="17"/>
  <c r="H50" i="17"/>
  <c r="F36" i="16"/>
  <c r="P41" i="18"/>
  <c r="P37" i="18"/>
  <c r="P32" i="18"/>
  <c r="P42" i="18"/>
  <c r="P38" i="18"/>
  <c r="P34" i="18"/>
  <c r="P39" i="18"/>
  <c r="P35" i="18"/>
  <c r="L8" i="18"/>
  <c r="P40" i="18"/>
  <c r="P36" i="18"/>
  <c r="P46" i="17"/>
  <c r="L17" i="17"/>
  <c r="O48" i="17" s="1"/>
  <c r="P49" i="17"/>
  <c r="P44" i="17"/>
  <c r="P47" i="17"/>
  <c r="P42" i="17"/>
  <c r="P48" i="17"/>
  <c r="P45" i="17"/>
  <c r="D50" i="17"/>
  <c r="F36" i="17"/>
  <c r="E50" i="17"/>
  <c r="H36" i="17"/>
  <c r="F50" i="17"/>
  <c r="P46" i="16"/>
  <c r="P42" i="16"/>
  <c r="L17" i="16"/>
  <c r="O48" i="16" s="1"/>
  <c r="P44" i="16"/>
  <c r="P47" i="16"/>
  <c r="P49" i="16"/>
  <c r="P48" i="16"/>
  <c r="P45" i="16"/>
  <c r="D50" i="16"/>
  <c r="E50" i="16"/>
  <c r="G36" i="16"/>
  <c r="G50" i="16"/>
  <c r="O49" i="17" l="1"/>
  <c r="O45" i="16"/>
  <c r="O49" i="16"/>
  <c r="E36" i="17"/>
  <c r="K8" i="18"/>
  <c r="O41" i="18"/>
  <c r="O37" i="18"/>
  <c r="O32" i="18"/>
  <c r="O42" i="18"/>
  <c r="O38" i="18"/>
  <c r="O34" i="18"/>
  <c r="O39" i="18"/>
  <c r="O35" i="18"/>
  <c r="O36" i="18"/>
  <c r="O40" i="18"/>
  <c r="P43" i="18"/>
  <c r="P50" i="17"/>
  <c r="O44" i="17"/>
  <c r="O45" i="17"/>
  <c r="K17" i="17"/>
  <c r="O46" i="17"/>
  <c r="O47" i="17"/>
  <c r="O42" i="17"/>
  <c r="O47" i="16"/>
  <c r="O44" i="16"/>
  <c r="O46" i="16"/>
  <c r="O42" i="16"/>
  <c r="K17" i="16"/>
  <c r="P50" i="16"/>
  <c r="O50" i="17" l="1"/>
  <c r="N40" i="18"/>
  <c r="N36" i="18"/>
  <c r="J8" i="18"/>
  <c r="N41" i="18"/>
  <c r="N37" i="18"/>
  <c r="N32" i="18"/>
  <c r="N42" i="18"/>
  <c r="N38" i="18"/>
  <c r="N34" i="18"/>
  <c r="N39" i="18"/>
  <c r="N35" i="18"/>
  <c r="O43" i="18"/>
  <c r="J17" i="17"/>
  <c r="N44" i="17"/>
  <c r="N48" i="17"/>
  <c r="N47" i="17"/>
  <c r="N46" i="17"/>
  <c r="N45" i="17"/>
  <c r="N49" i="17"/>
  <c r="N42" i="17"/>
  <c r="N44" i="16"/>
  <c r="N42" i="16"/>
  <c r="J17" i="16"/>
  <c r="N46" i="16"/>
  <c r="N47" i="16"/>
  <c r="N45" i="16"/>
  <c r="N48" i="16"/>
  <c r="N49" i="16"/>
  <c r="O50" i="16"/>
  <c r="N50" i="17" l="1"/>
  <c r="N43" i="18"/>
  <c r="M40" i="18"/>
  <c r="M36" i="18"/>
  <c r="I8" i="18"/>
  <c r="M41" i="18"/>
  <c r="M37" i="18"/>
  <c r="M39" i="18"/>
  <c r="M32" i="18"/>
  <c r="M42" i="18"/>
  <c r="M38" i="18"/>
  <c r="M34" i="18"/>
  <c r="M35" i="18"/>
  <c r="M47" i="17"/>
  <c r="I17" i="17"/>
  <c r="M44" i="17"/>
  <c r="M48" i="17"/>
  <c r="M46" i="17"/>
  <c r="M45" i="17"/>
  <c r="M42" i="17"/>
  <c r="M49" i="17"/>
  <c r="I17" i="16"/>
  <c r="M49" i="16"/>
  <c r="M44" i="16"/>
  <c r="M47" i="16"/>
  <c r="M46" i="16"/>
  <c r="M45" i="16"/>
  <c r="M48" i="16"/>
  <c r="M42" i="16"/>
  <c r="N50" i="16"/>
  <c r="M50" i="16" l="1"/>
  <c r="M43" i="18"/>
  <c r="L39" i="18"/>
  <c r="L35" i="18"/>
  <c r="N25" i="18"/>
  <c r="M24" i="18"/>
  <c r="Q20" i="18"/>
  <c r="P18" i="18"/>
  <c r="M25" i="18"/>
  <c r="P20" i="18"/>
  <c r="Q21" i="18"/>
  <c r="O18" i="18"/>
  <c r="L40" i="18"/>
  <c r="L36" i="18"/>
  <c r="Q22" i="18"/>
  <c r="P21" i="18"/>
  <c r="O20" i="18"/>
  <c r="N18" i="18"/>
  <c r="Q23" i="18"/>
  <c r="P22" i="18"/>
  <c r="O21" i="18"/>
  <c r="N20" i="18"/>
  <c r="M18" i="18"/>
  <c r="H8" i="18"/>
  <c r="L41" i="18"/>
  <c r="L37" i="18"/>
  <c r="Q24" i="18"/>
  <c r="P23" i="18"/>
  <c r="O22" i="18"/>
  <c r="N21" i="18"/>
  <c r="M20" i="18"/>
  <c r="O25" i="18"/>
  <c r="M23" i="18"/>
  <c r="L32" i="18"/>
  <c r="Q25" i="18"/>
  <c r="P24" i="18"/>
  <c r="O23" i="18"/>
  <c r="N22" i="18"/>
  <c r="M21" i="18"/>
  <c r="Q18" i="18"/>
  <c r="L42" i="18"/>
  <c r="L38" i="18"/>
  <c r="L34" i="18"/>
  <c r="P25" i="18"/>
  <c r="O24" i="18"/>
  <c r="N23" i="18"/>
  <c r="M22" i="18"/>
  <c r="N24" i="18"/>
  <c r="M50" i="17"/>
  <c r="Q35" i="17"/>
  <c r="M34" i="17"/>
  <c r="P32" i="17"/>
  <c r="M29" i="17"/>
  <c r="L46" i="17"/>
  <c r="Q34" i="17"/>
  <c r="M33" i="17"/>
  <c r="Q29" i="17"/>
  <c r="L47" i="17"/>
  <c r="P35" i="17"/>
  <c r="L49" i="17"/>
  <c r="L44" i="17"/>
  <c r="N35" i="17"/>
  <c r="Q33" i="17"/>
  <c r="O31" i="17"/>
  <c r="O35" i="17"/>
  <c r="Q32" i="17"/>
  <c r="H17" i="17"/>
  <c r="M35" i="17"/>
  <c r="P33" i="17"/>
  <c r="O32" i="17"/>
  <c r="L45" i="17"/>
  <c r="O33" i="17"/>
  <c r="N32" i="17"/>
  <c r="N33" i="17"/>
  <c r="M32" i="17"/>
  <c r="N34" i="17"/>
  <c r="L42" i="17"/>
  <c r="Q31" i="17"/>
  <c r="O34" i="17"/>
  <c r="N31" i="17"/>
  <c r="P29" i="17"/>
  <c r="L48" i="17"/>
  <c r="M31" i="17"/>
  <c r="P34" i="17"/>
  <c r="N29" i="17"/>
  <c r="O29" i="17"/>
  <c r="P31" i="17"/>
  <c r="L47" i="16"/>
  <c r="P35" i="16"/>
  <c r="O35" i="16"/>
  <c r="N34" i="16"/>
  <c r="Q32" i="16"/>
  <c r="P31" i="16"/>
  <c r="N29" i="16"/>
  <c r="H17" i="16"/>
  <c r="L46" i="16"/>
  <c r="Q34" i="16"/>
  <c r="M33" i="16"/>
  <c r="P34" i="16"/>
  <c r="L49" i="16"/>
  <c r="L44" i="16"/>
  <c r="N35" i="16"/>
  <c r="Q33" i="16"/>
  <c r="P32" i="16"/>
  <c r="L45" i="16"/>
  <c r="Q29" i="16"/>
  <c r="Q35" i="16"/>
  <c r="P29" i="16"/>
  <c r="M35" i="16"/>
  <c r="P33" i="16"/>
  <c r="O32" i="16"/>
  <c r="N31" i="16"/>
  <c r="O33" i="16"/>
  <c r="N32" i="16"/>
  <c r="N33" i="16"/>
  <c r="M32" i="16"/>
  <c r="L48" i="16"/>
  <c r="O29" i="16"/>
  <c r="Q31" i="16"/>
  <c r="M31" i="16"/>
  <c r="O34" i="16"/>
  <c r="L42" i="16"/>
  <c r="M29" i="16"/>
  <c r="M34" i="16"/>
  <c r="O31" i="16"/>
  <c r="L50" i="17" l="1"/>
  <c r="L43" i="18"/>
  <c r="N26" i="18"/>
  <c r="N46" i="18" s="1"/>
  <c r="O26" i="18"/>
  <c r="O46" i="18" s="1"/>
  <c r="Q26" i="18"/>
  <c r="K39" i="18"/>
  <c r="K35" i="18"/>
  <c r="K40" i="18"/>
  <c r="K36" i="18"/>
  <c r="G8" i="18"/>
  <c r="F8" i="18" s="1"/>
  <c r="E8" i="18" s="1"/>
  <c r="D8" i="18" s="1"/>
  <c r="K38" i="18"/>
  <c r="K34" i="18"/>
  <c r="K41" i="18"/>
  <c r="K37" i="18"/>
  <c r="K42" i="18"/>
  <c r="K32" i="18"/>
  <c r="P26" i="18"/>
  <c r="M26" i="18"/>
  <c r="M36" i="17"/>
  <c r="K46" i="17"/>
  <c r="G17" i="17"/>
  <c r="F17" i="17" s="1"/>
  <c r="E17" i="17" s="1"/>
  <c r="D17" i="17" s="1"/>
  <c r="K47" i="17"/>
  <c r="K42" i="17"/>
  <c r="K45" i="17"/>
  <c r="K49" i="17"/>
  <c r="K44" i="17"/>
  <c r="K48" i="17"/>
  <c r="O36" i="17"/>
  <c r="N36" i="17"/>
  <c r="N53" i="17" s="1"/>
  <c r="P36" i="17"/>
  <c r="Q36" i="17"/>
  <c r="K47" i="16"/>
  <c r="G17" i="16"/>
  <c r="F17" i="16" s="1"/>
  <c r="E17" i="16" s="1"/>
  <c r="D17" i="16" s="1"/>
  <c r="K49" i="16"/>
  <c r="K44" i="16"/>
  <c r="K46" i="16"/>
  <c r="K48" i="16"/>
  <c r="K45" i="16"/>
  <c r="K42" i="16"/>
  <c r="N36" i="16"/>
  <c r="N53" i="16" s="1"/>
  <c r="O36" i="16"/>
  <c r="P36" i="16"/>
  <c r="Q36" i="16"/>
  <c r="M36" i="16"/>
  <c r="L50" i="16"/>
  <c r="O53" i="17" l="1"/>
  <c r="Q61" i="17" s="1"/>
  <c r="Q61" i="16" s="1"/>
  <c r="P53" i="16"/>
  <c r="T54" i="18"/>
  <c r="S54" i="18"/>
  <c r="R54" i="18"/>
  <c r="Q54" i="18"/>
  <c r="P54" i="18"/>
  <c r="Q53" i="18"/>
  <c r="P53" i="18"/>
  <c r="O53" i="18"/>
  <c r="R53" i="18"/>
  <c r="S53" i="18"/>
  <c r="P46" i="18"/>
  <c r="K43" i="18"/>
  <c r="Q46" i="18"/>
  <c r="Q43" i="18"/>
  <c r="L23" i="18"/>
  <c r="K22" i="18"/>
  <c r="K23" i="18"/>
  <c r="L24" i="18"/>
  <c r="L25" i="18"/>
  <c r="K24" i="18"/>
  <c r="K25" i="18"/>
  <c r="L22" i="18"/>
  <c r="L18" i="18"/>
  <c r="L20" i="18"/>
  <c r="K18" i="18"/>
  <c r="L21" i="18"/>
  <c r="K20" i="18"/>
  <c r="K21" i="18"/>
  <c r="Q50" i="17"/>
  <c r="Q53" i="17" s="1"/>
  <c r="K50" i="17"/>
  <c r="P53" i="17"/>
  <c r="S60" i="17"/>
  <c r="S60" i="16" s="1"/>
  <c r="R60" i="17"/>
  <c r="R60" i="16" s="1"/>
  <c r="O60" i="17"/>
  <c r="O60" i="16" s="1"/>
  <c r="Q60" i="17"/>
  <c r="Q60" i="16" s="1"/>
  <c r="P60" i="17"/>
  <c r="P60" i="16" s="1"/>
  <c r="L33" i="17"/>
  <c r="K32" i="17"/>
  <c r="K33" i="17"/>
  <c r="K31" i="17"/>
  <c r="K35" i="17"/>
  <c r="L34" i="17"/>
  <c r="L31" i="17"/>
  <c r="L32" i="17"/>
  <c r="L35" i="17"/>
  <c r="K34" i="17"/>
  <c r="K29" i="17"/>
  <c r="L29" i="17"/>
  <c r="K50" i="16"/>
  <c r="Q50" i="16"/>
  <c r="Q53" i="16" s="1"/>
  <c r="O53" i="16"/>
  <c r="K33" i="16"/>
  <c r="K31" i="16"/>
  <c r="L33" i="16"/>
  <c r="L31" i="16"/>
  <c r="L34" i="16"/>
  <c r="L29" i="16"/>
  <c r="L32" i="16"/>
  <c r="K32" i="16"/>
  <c r="L35" i="16"/>
  <c r="K34" i="16"/>
  <c r="K35" i="16"/>
  <c r="K29" i="16"/>
  <c r="S61" i="17" l="1"/>
  <c r="S61" i="16" s="1"/>
  <c r="P61" i="17"/>
  <c r="P61" i="16" s="1"/>
  <c r="T61" i="17"/>
  <c r="T61" i="16" s="1"/>
  <c r="R61" i="17"/>
  <c r="R61" i="16" s="1"/>
  <c r="K36" i="17"/>
  <c r="Q55" i="18"/>
  <c r="U55" i="18"/>
  <c r="U57" i="18" s="1"/>
  <c r="U59" i="18" s="1"/>
  <c r="T55" i="18"/>
  <c r="R55" i="18"/>
  <c r="S55" i="18"/>
  <c r="K26" i="18"/>
  <c r="S57" i="18"/>
  <c r="S59" i="18" s="1"/>
  <c r="T57" i="18"/>
  <c r="T59" i="18" s="1"/>
  <c r="L26" i="18"/>
  <c r="M46" i="18" s="1"/>
  <c r="R63" i="17"/>
  <c r="R63" i="16" s="1"/>
  <c r="S63" i="17"/>
  <c r="S63" i="16" s="1"/>
  <c r="V63" i="17"/>
  <c r="U63" i="17"/>
  <c r="U63" i="16" s="1"/>
  <c r="T63" i="17"/>
  <c r="T63" i="16" s="1"/>
  <c r="L36" i="17"/>
  <c r="U62" i="17"/>
  <c r="U62" i="16" s="1"/>
  <c r="S62" i="17"/>
  <c r="S62" i="16" s="1"/>
  <c r="T62" i="17"/>
  <c r="T62" i="16" s="1"/>
  <c r="R62" i="17"/>
  <c r="R62" i="16" s="1"/>
  <c r="Q62" i="17"/>
  <c r="Q62" i="16" s="1"/>
  <c r="L36" i="16"/>
  <c r="K36" i="16"/>
  <c r="V64" i="17" l="1"/>
  <c r="V63" i="16"/>
  <c r="M53" i="17"/>
  <c r="Q59" i="17" s="1"/>
  <c r="Q59" i="16" s="1"/>
  <c r="S64" i="17"/>
  <c r="T64" i="17"/>
  <c r="U64" i="17"/>
  <c r="R52" i="18"/>
  <c r="R57" i="18" s="1"/>
  <c r="N52" i="18"/>
  <c r="Q52" i="18"/>
  <c r="P52" i="18"/>
  <c r="O52" i="18"/>
  <c r="M53" i="16"/>
  <c r="N59" i="17" l="1"/>
  <c r="N59" i="16" s="1"/>
  <c r="O59" i="17"/>
  <c r="O59" i="16" s="1"/>
  <c r="S66" i="17"/>
  <c r="S64" i="16"/>
  <c r="S66" i="16" s="1"/>
  <c r="T66" i="17"/>
  <c r="T64" i="16"/>
  <c r="T66" i="16" s="1"/>
  <c r="U66" i="17"/>
  <c r="U64" i="16"/>
  <c r="U66" i="16" s="1"/>
  <c r="R59" i="17"/>
  <c r="V66" i="17"/>
  <c r="V64" i="16"/>
  <c r="V66" i="16" s="1"/>
  <c r="P59" i="17"/>
  <c r="P59" i="16" s="1"/>
  <c r="R59" i="18"/>
  <c r="W59" i="18" s="1"/>
  <c r="W57" i="18"/>
  <c r="R64" i="17" l="1"/>
  <c r="R59" i="16"/>
  <c r="R64" i="16" l="1"/>
  <c r="W64" i="17"/>
  <c r="R66" i="17"/>
  <c r="W66" i="17" s="1"/>
  <c r="R66" i="16" l="1"/>
  <c r="W66" i="16" s="1"/>
  <c r="W64" i="16"/>
</calcChain>
</file>

<file path=xl/sharedStrings.xml><?xml version="1.0" encoding="utf-8"?>
<sst xmlns="http://schemas.openxmlformats.org/spreadsheetml/2006/main" count="362" uniqueCount="95">
  <si>
    <t>Endeavour Energy</t>
  </si>
  <si>
    <t>Actual</t>
  </si>
  <si>
    <t>2016-17</t>
  </si>
  <si>
    <t>2017-18</t>
  </si>
  <si>
    <t>2018-19</t>
  </si>
  <si>
    <t>2019-20</t>
  </si>
  <si>
    <t>2020-21</t>
  </si>
  <si>
    <t>2021-22</t>
  </si>
  <si>
    <t>2012-13</t>
  </si>
  <si>
    <t>2022-23</t>
  </si>
  <si>
    <t>2013-14</t>
  </si>
  <si>
    <t>2023-24</t>
  </si>
  <si>
    <t>2014-15</t>
  </si>
  <si>
    <t>2024-25</t>
  </si>
  <si>
    <t>2015-16</t>
  </si>
  <si>
    <t>2025-26</t>
  </si>
  <si>
    <t>2026-27</t>
  </si>
  <si>
    <t>2027-28</t>
  </si>
  <si>
    <t>2028-29</t>
  </si>
  <si>
    <t>Forthcoming regulatory control period</t>
  </si>
  <si>
    <t>Current regulatory control period</t>
  </si>
  <si>
    <t>7.5 EBSS</t>
  </si>
  <si>
    <t>Intstructions</t>
  </si>
  <si>
    <t>Actual and estimated inflation</t>
  </si>
  <si>
    <t>Estimated</t>
  </si>
  <si>
    <t xml:space="preserve">Inflation rate (per cent) </t>
  </si>
  <si>
    <t>7.5.1.1 - Opex allowance applicable to EBSS (EBSS target)</t>
  </si>
  <si>
    <t>Previous period</t>
  </si>
  <si>
    <t>Total opex allowance</t>
  </si>
  <si>
    <t xml:space="preserve">Approved excludable costs - allowance 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</si>
  <si>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</si>
  <si>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</si>
  <si>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</si>
  <si>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</si>
  <si>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</si>
  <si>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Movements in provisions related to opex</t>
  </si>
  <si>
    <t>Actual opex for EBSS purposes</t>
  </si>
  <si>
    <t>Carryover</t>
  </si>
  <si>
    <t>Total</t>
  </si>
  <si>
    <t>7.5.2 - Proposed forecast opex for the EBSS for the forthcoming regulatory control period</t>
  </si>
  <si>
    <t>Forecast opex</t>
  </si>
  <si>
    <t>Less excluded costs</t>
  </si>
  <si>
    <t>7.5.1 -  The carryover amounts that arise from applying the EBSS during the current regulatory control period</t>
  </si>
  <si>
    <t xml:space="preserve">Other adjustments or exclusions required by the EBSS </t>
  </si>
  <si>
    <t>Current period</t>
  </si>
  <si>
    <t>Approved opex, pass throughs and contingent projects</t>
  </si>
  <si>
    <t>Capitalised opex that has been excluded from the regulatory asset base</t>
  </si>
  <si>
    <t>Base year used to forecast opex for the current period (drop down menu)</t>
  </si>
  <si>
    <t>ABS CPI index - June</t>
  </si>
  <si>
    <t>EFFICIENCY BENEFIT SHARING SCHEME</t>
  </si>
  <si>
    <t>Debt raising costs</t>
  </si>
  <si>
    <t>DMIA</t>
  </si>
  <si>
    <t>2024-25 to 2028-29</t>
  </si>
  <si>
    <t>Endeavour Energy is required to populate all input cells (yellow) in this worksheet.</t>
  </si>
  <si>
    <t xml:space="preserve">
Efficiency gains are calculated using the formulae outlined on page 6 and 7 of version 2 of the Efficiency benefit sharing scheme.  </t>
  </si>
  <si>
    <t>Reconstructed cumulative index (2023-24=1)</t>
  </si>
  <si>
    <t>Non-recurrent efficiency adjustment made to 2017-18 opex, $m, real June 2019</t>
  </si>
  <si>
    <t>$m, real June 2014</t>
  </si>
  <si>
    <t>$m, real June 2019</t>
  </si>
  <si>
    <t>$m, real June 2024</t>
  </si>
  <si>
    <t>Endeavour Energy to nominate base year used to forecast opex 
(drop down menu)</t>
  </si>
  <si>
    <t>Base year non-recurrent efficiency gain $m, real June 2024</t>
  </si>
  <si>
    <t>Incremental gain $m, real June 2024</t>
  </si>
  <si>
    <t>Total Carryover Amount ($m, June 2024)</t>
  </si>
  <si>
    <t>PTRM inputs ($m, June 2024)</t>
  </si>
  <si>
    <t>Adjusted forecast opex ($m, 2023-24)</t>
  </si>
  <si>
    <t>AER Final Decision</t>
  </si>
  <si>
    <t>Master Model</t>
  </si>
  <si>
    <t>Secondary Model</t>
  </si>
  <si>
    <t>FY13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</si>
  <si>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</si>
  <si>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</si>
  <si>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</si>
  <si>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</si>
  <si>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</si>
  <si>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</si>
  <si>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</si>
  <si>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</si>
  <si>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</si>
  <si>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</si>
  <si>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>FY24</t>
  </si>
  <si>
    <t>ABS CPI index - June (rebased)</t>
  </si>
  <si>
    <t>Reconstructed cumulative index (2018-19=1)</t>
  </si>
  <si>
    <t>Excluded cost category 2</t>
  </si>
  <si>
    <t>Capitalisation policy changes</t>
  </si>
  <si>
    <t>Opex associated with pass throughs</t>
  </si>
  <si>
    <t>Self insurance</t>
  </si>
  <si>
    <t>Insurance</t>
  </si>
  <si>
    <t>Superannuation</t>
  </si>
  <si>
    <t>Legal costs for 2015 Appeals Process</t>
  </si>
  <si>
    <t>FY25</t>
  </si>
  <si>
    <t>FY26</t>
  </si>
  <si>
    <t>FY27</t>
  </si>
  <si>
    <t>FY28</t>
  </si>
  <si>
    <t>FY29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</si>
</sst>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[$€-2]* #,##0.00_);_([$€-2]* \(#,##0.00\);_([$€-2]* &quot;-&quot;??_)"/>
    <numFmt numFmtId="169" formatCode="_-* #,##0.00_-;[Red]\(#,##0.00\)_-;_-* &quot;-&quot;??_-;_-@_-"/>
    <numFmt numFmtId="170" formatCode="mm/dd/yy"/>
    <numFmt numFmtId="171" formatCode="0_);[Red]\(0\)"/>
    <numFmt numFmtId="172" formatCode="0.0%"/>
    <numFmt numFmtId="173" formatCode="_(* #,##0.0_);_(* \(#,##0.0\);_(* &quot;-&quot;?_);_(@_)"/>
    <numFmt numFmtId="174" formatCode="_(* #,##0_);_(* \(#,##0\);_(* &quot;-&quot;?_);_(@_)"/>
    <numFmt numFmtId="175" formatCode="#,##0.000_ ;[Red]\-#,##0.000\ "/>
    <numFmt numFmtId="176" formatCode="#,##0.0_);\(#,##0.0\)"/>
    <numFmt numFmtId="177" formatCode="#,##0_ ;\-#,##0\ "/>
    <numFmt numFmtId="178" formatCode="#,##0;[Red]\(#,##0.0\)"/>
    <numFmt numFmtId="179" formatCode="#,##0_ ;[Red]\(#,##0\)\ "/>
    <numFmt numFmtId="180" formatCode="#,##0.00;\(#,##0.00\)"/>
    <numFmt numFmtId="181" formatCode="_)d\-mmm\-yy_)"/>
    <numFmt numFmtId="182" formatCode="_(#,##0.0_);\(#,##0.0\);_(&quot;-&quot;_)"/>
    <numFmt numFmtId="183" formatCode="_(###0_);\(###0\);_(###0_)"/>
    <numFmt numFmtId="184" formatCode="#,##0.0000_);[Red]\(#,##0.0000\)"/>
    <numFmt numFmtId="185" formatCode="0.0"/>
    <numFmt numFmtId="186" formatCode="_-* #,##0_-;\-* #,##0_-;_-* &quot;-&quot;??_-;_-@_-"/>
    <numFmt numFmtId="187" formatCode="#,##0_ ;\(#,##0\)_ "/>
    <numFmt numFmtId="188" formatCode="#,##0.0_ ;\-#,##0.0\ "/>
    <numFmt numFmtId="189" formatCode="#,##0;\(#,##0\)"/>
    <numFmt numFmtId="190" formatCode="0.000"/>
    <numFmt numFmtId="191" formatCode="_-* #,##0.0_-;\-* #,##0.0_-;_-* &quot;-&quot;??_-;_-@_-"/>
    <numFmt numFmtId="192" formatCode="0.0;\–0.0;&quot;–&quot;"/>
    <numFmt numFmtId="194" formatCode="0.0000000000000"/>
    <numFmt numFmtId="195" formatCode="0.0000"/>
  </numFmts>
  <fonts count="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0"/>
      <name val="Helv"/>
      <charset val="204"/>
    </font>
    <font>
      <sz val="14"/>
      <name val="System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2"/>
      <color theme="0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b/>
      <sz val="9"/>
      <color indexed="9"/>
      <name val="Arial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2"/>
      <color theme="0"/>
      <name val="Calibri"/>
      <family val="2"/>
      <scheme val="minor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  <font>
      <b/>
      <sz val="16"/>
      <color theme="0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i/>
      <sz val="11"/>
      <color theme="1"/>
      <name val="Arial"/>
      <family val="2"/>
    </font>
    <font>
      <sz val="5"/>
      <name val="Arial"/>
      <family val="2"/>
    </font>
    <font>
      <b/>
      <sz val="10"/>
      <color theme="0"/>
      <name val="Arial"/>
      <family val="2"/>
    </font>
    <font>
      <vertAlign val="superscript"/>
      <sz val="5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20"/>
      <color theme="0"/>
      <name val="Arial"/>
      <family val="2"/>
    </font>
    <font>
      <b/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auto="1"/>
      </patternFill>
    </fill>
    <fill>
      <patternFill patternType="solid">
        <fgColor rgb="FFFFFFCC"/>
        <b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auto="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auto="1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medium">
        <color indexed="64"/>
      </bottom>
      <diagonal/>
    </border>
    <border>
      <left/>
      <right style="medium">
        <color auto="1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/>
      <right style="thin">
        <color theme="0" tint="-0.34998626667073579"/>
      </right>
      <top style="medium">
        <color auto="1"/>
      </top>
      <bottom style="medium">
        <color auto="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0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8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0" fontId="14" fillId="0" borderId="0"/>
    <xf numFmtId="0" fontId="1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169" fontId="16" fillId="0" borderId="0"/>
    <xf numFmtId="169" fontId="16" fillId="0" borderId="0"/>
    <xf numFmtId="0" fontId="17" fillId="12" borderId="0" applyNumberFormat="0" applyBorder="0" applyAlignment="0" applyProtection="0"/>
    <xf numFmtId="0" fontId="1" fillId="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" fillId="3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9" fillId="0" borderId="0"/>
    <xf numFmtId="164" fontId="20" fillId="0" borderId="0" applyFont="0" applyFill="0" applyBorder="0" applyAlignment="0" applyProtection="0"/>
    <xf numFmtId="0" fontId="21" fillId="31" borderId="0" applyNumberFormat="0" applyBorder="0" applyAlignment="0" applyProtection="0"/>
    <xf numFmtId="0" fontId="22" fillId="0" borderId="0" applyNumberFormat="0" applyFill="0" applyBorder="0" applyAlignment="0"/>
    <xf numFmtId="165" fontId="4" fillId="32" borderId="0" applyNumberFormat="0" applyFont="0" applyBorder="0" applyAlignment="0">
      <alignment horizontal="right"/>
    </xf>
    <xf numFmtId="165" fontId="4" fillId="32" borderId="0" applyNumberFormat="0" applyFont="0" applyBorder="0" applyAlignment="0">
      <alignment horizontal="right"/>
    </xf>
    <xf numFmtId="165" fontId="4" fillId="32" borderId="0" applyNumberFormat="0" applyFont="0" applyBorder="0" applyAlignment="0">
      <alignment horizontal="right"/>
    </xf>
    <xf numFmtId="165" fontId="4" fillId="32" borderId="0" applyNumberFormat="0" applyFont="0" applyBorder="0" applyAlignment="0">
      <alignment horizontal="right"/>
    </xf>
    <xf numFmtId="0" fontId="23" fillId="0" borderId="0" applyNumberFormat="0" applyFill="0" applyBorder="0" applyAlignment="0">
      <protection locked="0"/>
    </xf>
    <xf numFmtId="0" fontId="24" fillId="15" borderId="40" applyNumberFormat="0" applyAlignment="0" applyProtection="0"/>
    <xf numFmtId="0" fontId="24" fillId="15" borderId="40" applyNumberFormat="0" applyAlignment="0" applyProtection="0"/>
    <xf numFmtId="0" fontId="24" fillId="15" borderId="40" applyNumberFormat="0" applyAlignment="0" applyProtection="0"/>
    <xf numFmtId="0" fontId="24" fillId="15" borderId="40" applyNumberFormat="0" applyAlignment="0" applyProtection="0"/>
    <xf numFmtId="0" fontId="24" fillId="15" borderId="40" applyNumberFormat="0" applyAlignment="0" applyProtection="0"/>
    <xf numFmtId="0" fontId="24" fillId="15" borderId="40" applyNumberFormat="0" applyAlignment="0" applyProtection="0"/>
    <xf numFmtId="0" fontId="24" fillId="15" borderId="40" applyNumberFormat="0" applyAlignment="0" applyProtection="0"/>
    <xf numFmtId="0" fontId="25" fillId="33" borderId="41" applyNumberFormat="0" applyAlignment="0" applyProtection="0"/>
    <xf numFmtId="0" fontId="25" fillId="33" borderId="41" applyNumberFormat="0" applyAlignment="0" applyProtection="0"/>
    <xf numFmtId="165" fontId="4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3" fontId="2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168" fontId="17" fillId="0" borderId="0" applyFont="0" applyFill="0" applyBorder="0" applyAlignment="0" applyProtection="0"/>
    <xf numFmtId="0" fontId="31" fillId="0" borderId="0" applyNumberForma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32" fillId="0" borderId="0"/>
    <xf numFmtId="0" fontId="33" fillId="0" borderId="0"/>
    <xf numFmtId="0" fontId="34" fillId="39" borderId="0" applyNumberFormat="0" applyBorder="0" applyAlignment="0" applyProtection="0"/>
    <xf numFmtId="0" fontId="7" fillId="0" borderId="0" applyFill="0" applyBorder="0">
      <alignment vertical="center"/>
    </xf>
    <xf numFmtId="0" fontId="35" fillId="0" borderId="43" applyNumberFormat="0" applyFill="0" applyAlignment="0" applyProtection="0"/>
    <xf numFmtId="0" fontId="7" fillId="0" borderId="0" applyFill="0" applyBorder="0">
      <alignment vertical="center"/>
    </xf>
    <xf numFmtId="0" fontId="36" fillId="0" borderId="0" applyFill="0" applyBorder="0">
      <alignment vertical="center"/>
    </xf>
    <xf numFmtId="0" fontId="37" fillId="0" borderId="44" applyNumberFormat="0" applyFill="0" applyAlignment="0" applyProtection="0"/>
    <xf numFmtId="0" fontId="36" fillId="0" borderId="0" applyFill="0" applyBorder="0">
      <alignment vertical="center"/>
    </xf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9" fillId="0" borderId="0" applyFill="0" applyBorder="0">
      <alignment vertical="center"/>
    </xf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8" fillId="0" borderId="45" applyNumberFormat="0" applyFill="0" applyAlignment="0" applyProtection="0"/>
    <xf numFmtId="0" fontId="39" fillId="0" borderId="0" applyFill="0" applyBorder="0">
      <alignment vertical="center"/>
    </xf>
    <xf numFmtId="0" fontId="16" fillId="0" borderId="0" applyFill="0" applyBorder="0">
      <alignment vertical="center"/>
    </xf>
    <xf numFmtId="0" fontId="38" fillId="0" borderId="0" applyNumberFormat="0" applyFill="0" applyBorder="0" applyAlignment="0" applyProtection="0"/>
    <xf numFmtId="0" fontId="16" fillId="0" borderId="0" applyFill="0" applyBorder="0">
      <alignment vertical="center"/>
    </xf>
    <xf numFmtId="172" fontId="4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5" fillId="0" borderId="0" applyFill="0" applyBorder="0">
      <alignment horizontal="center" vertical="center"/>
      <protection locked="0"/>
    </xf>
    <xf numFmtId="0" fontId="46" fillId="0" borderId="0" applyFill="0" applyBorder="0">
      <alignment horizontal="left" vertical="center"/>
      <protection locked="0"/>
    </xf>
    <xf numFmtId="173" fontId="4" fillId="40" borderId="0" applyFont="0" applyBorder="0">
      <alignment horizontal="right"/>
    </xf>
    <xf numFmtId="172" fontId="4" fillId="40" borderId="0" applyFont="0" applyBorder="0" applyAlignment="0"/>
    <xf numFmtId="173" fontId="4" fillId="40" borderId="0" applyFont="0" applyBorder="0">
      <alignment horizontal="right"/>
    </xf>
    <xf numFmtId="0" fontId="47" fillId="13" borderId="40" applyNumberFormat="0" applyAlignment="0" applyProtection="0"/>
    <xf numFmtId="0" fontId="47" fillId="13" borderId="40" applyNumberFormat="0" applyAlignment="0" applyProtection="0"/>
    <xf numFmtId="0" fontId="47" fillId="13" borderId="40" applyNumberFormat="0" applyAlignment="0" applyProtection="0"/>
    <xf numFmtId="0" fontId="47" fillId="13" borderId="40" applyNumberFormat="0" applyAlignment="0" applyProtection="0"/>
    <xf numFmtId="0" fontId="47" fillId="13" borderId="40" applyNumberFormat="0" applyAlignment="0" applyProtection="0"/>
    <xf numFmtId="0" fontId="47" fillId="13" borderId="40" applyNumberFormat="0" applyAlignment="0" applyProtection="0"/>
    <xf numFmtId="0" fontId="47" fillId="13" borderId="40" applyNumberFormat="0" applyAlignment="0" applyProtection="0"/>
    <xf numFmtId="165" fontId="4" fillId="41" borderId="0" applyFont="0" applyBorder="0" applyAlignment="0">
      <alignment horizontal="right"/>
      <protection locked="0"/>
    </xf>
    <xf numFmtId="165" fontId="4" fillId="41" borderId="0" applyFont="0" applyBorder="0" applyAlignment="0">
      <alignment horizontal="right"/>
      <protection locked="0"/>
    </xf>
    <xf numFmtId="165" fontId="4" fillId="41" borderId="0" applyFont="0" applyBorder="0" applyAlignment="0">
      <alignment horizontal="right"/>
      <protection locked="0"/>
    </xf>
    <xf numFmtId="165" fontId="4" fillId="41" borderId="0" applyFont="0" applyBorder="0" applyAlignment="0">
      <alignment horizontal="right"/>
      <protection locked="0"/>
    </xf>
    <xf numFmtId="165" fontId="4" fillId="41" borderId="0" applyFont="0" applyBorder="0" applyAlignment="0">
      <alignment horizontal="right"/>
      <protection locked="0"/>
    </xf>
    <xf numFmtId="165" fontId="4" fillId="41" borderId="0" applyFont="0" applyBorder="0" applyAlignment="0">
      <alignment horizontal="right"/>
      <protection locked="0"/>
    </xf>
    <xf numFmtId="165" fontId="4" fillId="42" borderId="0" applyFont="0" applyBorder="0" applyAlignment="0">
      <alignment horizontal="right"/>
      <protection locked="0"/>
    </xf>
    <xf numFmtId="10" fontId="4" fillId="42" borderId="0" applyFont="0" applyBorder="0">
      <alignment horizontal="right"/>
      <protection locked="0"/>
    </xf>
    <xf numFmtId="165" fontId="4" fillId="42" borderId="0" applyFont="0" applyBorder="0" applyAlignment="0">
      <alignment horizontal="right"/>
      <protection locked="0"/>
    </xf>
    <xf numFmtId="3" fontId="4" fillId="43" borderId="0" applyFont="0" applyBorder="0">
      <protection locked="0"/>
    </xf>
    <xf numFmtId="172" fontId="36" fillId="43" borderId="0" applyBorder="0" applyAlignment="0">
      <protection locked="0"/>
    </xf>
    <xf numFmtId="174" fontId="4" fillId="44" borderId="0" applyFont="0" applyBorder="0">
      <alignment horizontal="right"/>
      <protection locked="0"/>
    </xf>
    <xf numFmtId="174" fontId="4" fillId="44" borderId="0" applyFont="0" applyBorder="0">
      <alignment horizontal="right"/>
      <protection locked="0"/>
    </xf>
    <xf numFmtId="174" fontId="4" fillId="44" borderId="0" applyFont="0" applyBorder="0">
      <alignment horizontal="right"/>
      <protection locked="0"/>
    </xf>
    <xf numFmtId="165" fontId="4" fillId="40" borderId="0" applyFont="0" applyBorder="0">
      <alignment horizontal="right"/>
      <protection locked="0"/>
    </xf>
    <xf numFmtId="165" fontId="4" fillId="40" borderId="0" applyFont="0" applyBorder="0">
      <alignment horizontal="right"/>
      <protection locked="0"/>
    </xf>
    <xf numFmtId="165" fontId="4" fillId="40" borderId="0" applyFont="0" applyBorder="0">
      <alignment horizontal="right"/>
      <protection locked="0"/>
    </xf>
    <xf numFmtId="175" fontId="1" fillId="35" borderId="17">
      <protection locked="0"/>
    </xf>
    <xf numFmtId="175" fontId="1" fillId="35" borderId="17">
      <protection locked="0"/>
    </xf>
    <xf numFmtId="175" fontId="1" fillId="35" borderId="17">
      <protection locked="0"/>
    </xf>
    <xf numFmtId="49" fontId="1" fillId="35" borderId="17" applyFont="0" applyAlignment="0">
      <alignment horizontal="left" vertical="center" wrapText="1"/>
      <protection locked="0"/>
    </xf>
    <xf numFmtId="49" fontId="1" fillId="35" borderId="17" applyFont="0" applyAlignment="0">
      <alignment horizontal="left" vertical="center" wrapText="1"/>
      <protection locked="0"/>
    </xf>
    <xf numFmtId="49" fontId="1" fillId="35" borderId="17" applyFont="0" applyAlignment="0">
      <alignment horizontal="left" vertical="center" wrapText="1"/>
      <protection locked="0"/>
    </xf>
    <xf numFmtId="172" fontId="48" fillId="45" borderId="0" applyBorder="0" applyAlignment="0"/>
    <xf numFmtId="0" fontId="16" fillId="32" borderId="0"/>
    <xf numFmtId="0" fontId="49" fillId="0" borderId="46" applyNumberFormat="0" applyFill="0" applyAlignment="0" applyProtection="0"/>
    <xf numFmtId="173" fontId="11" fillId="32" borderId="47" applyFont="0" applyBorder="0" applyAlignment="0"/>
    <xf numFmtId="172" fontId="36" fillId="32" borderId="0" applyFont="0" applyBorder="0" applyAlignment="0"/>
    <xf numFmtId="176" fontId="50" fillId="0" borderId="0"/>
    <xf numFmtId="0" fontId="51" fillId="0" borderId="0" applyFill="0" applyBorder="0">
      <alignment horizontal="left" vertical="center"/>
    </xf>
    <xf numFmtId="0" fontId="52" fillId="16" borderId="0" applyNumberFormat="0" applyBorder="0" applyAlignment="0" applyProtection="0"/>
    <xf numFmtId="175" fontId="1" fillId="4" borderId="17"/>
    <xf numFmtId="175" fontId="1" fillId="4" borderId="17"/>
    <xf numFmtId="175" fontId="1" fillId="4" borderId="17"/>
    <xf numFmtId="177" fontId="53" fillId="0" borderId="0"/>
    <xf numFmtId="0" fontId="4" fillId="0" borderId="0"/>
    <xf numFmtId="0" fontId="4" fillId="0" borderId="0"/>
    <xf numFmtId="0" fontId="4" fillId="0" borderId="0"/>
    <xf numFmtId="0" fontId="4" fillId="8" borderId="0"/>
    <xf numFmtId="0" fontId="1" fillId="0" borderId="0"/>
    <xf numFmtId="0" fontId="4" fillId="0" borderId="0" applyFill="0"/>
    <xf numFmtId="0" fontId="4" fillId="0" borderId="0" applyFill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8" borderId="0"/>
    <xf numFmtId="0" fontId="4" fillId="8" borderId="0"/>
    <xf numFmtId="0" fontId="4" fillId="0" borderId="0"/>
    <xf numFmtId="0" fontId="1" fillId="0" borderId="0">
      <protection locked="0"/>
    </xf>
    <xf numFmtId="0" fontId="4" fillId="0" borderId="0"/>
    <xf numFmtId="0" fontId="2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 applyFill="0"/>
    <xf numFmtId="0" fontId="4" fillId="0" borderId="0"/>
    <xf numFmtId="0" fontId="4" fillId="0" borderId="0" applyFill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protection locked="0"/>
    </xf>
    <xf numFmtId="0" fontId="4" fillId="0" borderId="0"/>
    <xf numFmtId="0" fontId="4" fillId="8" borderId="0"/>
    <xf numFmtId="0" fontId="4" fillId="0" borderId="0"/>
    <xf numFmtId="0" fontId="4" fillId="8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Fill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Fill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20" fillId="0" borderId="0"/>
    <xf numFmtId="0" fontId="4" fillId="8" borderId="0"/>
    <xf numFmtId="0" fontId="4" fillId="8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14" borderId="48" applyNumberFormat="0" applyFont="0" applyAlignment="0" applyProtection="0"/>
    <xf numFmtId="0" fontId="4" fillId="14" borderId="48" applyNumberFormat="0" applyFont="0" applyAlignment="0" applyProtection="0"/>
    <xf numFmtId="0" fontId="4" fillId="14" borderId="48" applyNumberFormat="0" applyFont="0" applyAlignment="0" applyProtection="0"/>
    <xf numFmtId="0" fontId="4" fillId="14" borderId="48" applyNumberFormat="0" applyFont="0" applyAlignment="0" applyProtection="0"/>
    <xf numFmtId="0" fontId="4" fillId="14" borderId="48" applyNumberFormat="0" applyFont="0" applyAlignment="0" applyProtection="0"/>
    <xf numFmtId="0" fontId="4" fillId="14" borderId="48" applyNumberFormat="0" applyFont="0" applyAlignment="0" applyProtection="0"/>
    <xf numFmtId="0" fontId="4" fillId="14" borderId="48" applyNumberFormat="0" applyFont="0" applyAlignment="0" applyProtection="0"/>
    <xf numFmtId="0" fontId="4" fillId="14" borderId="48" applyNumberFormat="0" applyFont="0" applyAlignment="0" applyProtection="0"/>
    <xf numFmtId="0" fontId="4" fillId="14" borderId="48" applyNumberFormat="0" applyFont="0" applyAlignment="0" applyProtection="0"/>
    <xf numFmtId="0" fontId="4" fillId="14" borderId="48" applyNumberFormat="0" applyFont="0" applyAlignment="0" applyProtection="0"/>
    <xf numFmtId="0" fontId="4" fillId="14" borderId="48" applyNumberFormat="0" applyFont="0" applyAlignment="0" applyProtection="0"/>
    <xf numFmtId="0" fontId="4" fillId="14" borderId="48" applyNumberFormat="0" applyFont="0" applyAlignment="0" applyProtection="0"/>
    <xf numFmtId="0" fontId="4" fillId="14" borderId="48" applyNumberFormat="0" applyFont="0" applyAlignment="0" applyProtection="0"/>
    <xf numFmtId="0" fontId="4" fillId="14" borderId="48" applyNumberFormat="0" applyFont="0" applyAlignment="0" applyProtection="0"/>
    <xf numFmtId="0" fontId="4" fillId="14" borderId="48" applyNumberFormat="0" applyFont="0" applyAlignment="0" applyProtection="0"/>
    <xf numFmtId="0" fontId="4" fillId="14" borderId="48" applyNumberFormat="0" applyFont="0" applyAlignment="0" applyProtection="0"/>
    <xf numFmtId="0" fontId="4" fillId="14" borderId="48" applyNumberFormat="0" applyFont="0" applyAlignment="0" applyProtection="0"/>
    <xf numFmtId="0" fontId="4" fillId="14" borderId="48" applyNumberFormat="0" applyFont="0" applyAlignment="0" applyProtection="0"/>
    <xf numFmtId="0" fontId="4" fillId="14" borderId="48" applyNumberFormat="0" applyFont="0" applyAlignment="0" applyProtection="0"/>
    <xf numFmtId="0" fontId="4" fillId="14" borderId="48" applyNumberFormat="0" applyFont="0" applyAlignment="0" applyProtection="0"/>
    <xf numFmtId="0" fontId="4" fillId="14" borderId="48" applyNumberFormat="0" applyFont="0" applyAlignment="0" applyProtection="0"/>
    <xf numFmtId="0" fontId="54" fillId="15" borderId="49" applyNumberFormat="0" applyAlignment="0" applyProtection="0"/>
    <xf numFmtId="0" fontId="54" fillId="15" borderId="49" applyNumberFormat="0" applyAlignment="0" applyProtection="0"/>
    <xf numFmtId="0" fontId="54" fillId="15" borderId="49" applyNumberFormat="0" applyAlignment="0" applyProtection="0"/>
    <xf numFmtId="0" fontId="54" fillId="15" borderId="49" applyNumberFormat="0" applyAlignment="0" applyProtection="0"/>
    <xf numFmtId="0" fontId="54" fillId="15" borderId="49" applyNumberFormat="0" applyAlignment="0" applyProtection="0"/>
    <xf numFmtId="0" fontId="54" fillId="15" borderId="49" applyNumberFormat="0" applyAlignment="0" applyProtection="0"/>
    <xf numFmtId="0" fontId="54" fillId="15" borderId="49" applyNumberFormat="0" applyAlignment="0" applyProtection="0"/>
    <xf numFmtId="178" fontId="4" fillId="0" borderId="0" applyFill="0" applyBorder="0"/>
    <xf numFmtId="178" fontId="4" fillId="0" borderId="0" applyFill="0" applyBorder="0"/>
    <xf numFmtId="178" fontId="4" fillId="0" borderId="0" applyFill="0" applyBorder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2" fontId="55" fillId="0" borderId="0"/>
    <xf numFmtId="0" fontId="39" fillId="0" borderId="0" applyFill="0" applyBorder="0">
      <alignment vertical="center"/>
    </xf>
    <xf numFmtId="0" fontId="26" fillId="0" borderId="0" applyNumberFormat="0" applyFont="0" applyFill="0" applyBorder="0" applyAlignment="0" applyProtection="0">
      <alignment horizontal="left"/>
    </xf>
    <xf numFmtId="15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179" fontId="56" fillId="0" borderId="7"/>
    <xf numFmtId="0" fontId="57" fillId="0" borderId="4">
      <alignment horizontal="center"/>
    </xf>
    <xf numFmtId="0" fontId="57" fillId="0" borderId="4">
      <alignment horizontal="center"/>
    </xf>
    <xf numFmtId="0" fontId="57" fillId="0" borderId="4">
      <alignment horizontal="center"/>
    </xf>
    <xf numFmtId="0" fontId="57" fillId="0" borderId="4">
      <alignment horizontal="center"/>
    </xf>
    <xf numFmtId="0" fontId="57" fillId="0" borderId="4">
      <alignment horizontal="center"/>
    </xf>
    <xf numFmtId="0" fontId="57" fillId="0" borderId="4">
      <alignment horizontal="center"/>
    </xf>
    <xf numFmtId="0" fontId="57" fillId="0" borderId="4">
      <alignment horizontal="center"/>
    </xf>
    <xf numFmtId="0" fontId="57" fillId="0" borderId="4">
      <alignment horizontal="center"/>
    </xf>
    <xf numFmtId="0" fontId="57" fillId="0" borderId="4">
      <alignment horizontal="center"/>
    </xf>
    <xf numFmtId="0" fontId="57" fillId="0" borderId="4">
      <alignment horizontal="center"/>
    </xf>
    <xf numFmtId="0" fontId="57" fillId="0" borderId="4">
      <alignment horizontal="center"/>
    </xf>
    <xf numFmtId="3" fontId="26" fillId="0" borderId="0" applyFont="0" applyFill="0" applyBorder="0" applyAlignment="0" applyProtection="0"/>
    <xf numFmtId="0" fontId="26" fillId="46" borderId="0" applyNumberFormat="0" applyFont="0" applyBorder="0" applyAlignment="0" applyProtection="0"/>
    <xf numFmtId="180" fontId="4" fillId="0" borderId="0"/>
    <xf numFmtId="180" fontId="4" fillId="0" borderId="0"/>
    <xf numFmtId="180" fontId="4" fillId="0" borderId="0"/>
    <xf numFmtId="181" fontId="16" fillId="0" borderId="0" applyFill="0" applyBorder="0">
      <alignment horizontal="right" vertical="center"/>
    </xf>
    <xf numFmtId="182" fontId="16" fillId="0" borderId="0" applyFill="0" applyBorder="0">
      <alignment horizontal="right" vertical="center"/>
    </xf>
    <xf numFmtId="183" fontId="16" fillId="0" borderId="0" applyFill="0" applyBorder="0">
      <alignment horizontal="right" vertical="center"/>
    </xf>
    <xf numFmtId="175" fontId="6" fillId="35" borderId="22">
      <alignment horizontal="right" indent="2"/>
      <protection locked="0"/>
    </xf>
    <xf numFmtId="0" fontId="4" fillId="14" borderId="0" applyNumberFormat="0" applyFont="0" applyBorder="0" applyAlignment="0" applyProtection="0"/>
    <xf numFmtId="0" fontId="4" fillId="14" borderId="0" applyNumberFormat="0" applyFont="0" applyBorder="0" applyAlignment="0" applyProtection="0"/>
    <xf numFmtId="0" fontId="4" fillId="15" borderId="0" applyNumberFormat="0" applyFont="0" applyBorder="0" applyAlignment="0" applyProtection="0"/>
    <xf numFmtId="0" fontId="4" fillId="15" borderId="0" applyNumberFormat="0" applyFont="0" applyBorder="0" applyAlignment="0" applyProtection="0"/>
    <xf numFmtId="0" fontId="4" fillId="17" borderId="0" applyNumberFormat="0" applyFont="0" applyBorder="0" applyAlignment="0" applyProtection="0"/>
    <xf numFmtId="0" fontId="4" fillId="17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17" borderId="0" applyNumberFormat="0" applyFont="0" applyBorder="0" applyAlignment="0" applyProtection="0"/>
    <xf numFmtId="0" fontId="4" fillId="17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Border="0" applyAlignment="0" applyProtection="0"/>
    <xf numFmtId="0" fontId="4" fillId="0" borderId="0" applyNumberFormat="0" applyFont="0" applyBorder="0" applyAlignment="0" applyProtection="0"/>
    <xf numFmtId="0" fontId="58" fillId="0" borderId="0" applyNumberFormat="0" applyFill="0" applyBorder="0" applyAlignment="0" applyProtection="0"/>
    <xf numFmtId="0" fontId="59" fillId="47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1" fillId="0" borderId="0"/>
    <xf numFmtId="0" fontId="60" fillId="0" borderId="0"/>
    <xf numFmtId="15" fontId="4" fillId="0" borderId="0"/>
    <xf numFmtId="15" fontId="4" fillId="0" borderId="0"/>
    <xf numFmtId="15" fontId="4" fillId="0" borderId="0"/>
    <xf numFmtId="10" fontId="4" fillId="0" borderId="0"/>
    <xf numFmtId="10" fontId="4" fillId="0" borderId="0"/>
    <xf numFmtId="10" fontId="4" fillId="0" borderId="0"/>
    <xf numFmtId="0" fontId="61" fillId="48" borderId="50" applyBorder="0" applyProtection="0">
      <alignment horizontal="centerContinuous" vertical="center"/>
    </xf>
    <xf numFmtId="0" fontId="62" fillId="0" borderId="0" applyBorder="0" applyProtection="0">
      <alignment vertical="center"/>
    </xf>
    <xf numFmtId="0" fontId="63" fillId="0" borderId="0">
      <alignment horizontal="left"/>
    </xf>
    <xf numFmtId="0" fontId="63" fillId="0" borderId="8" applyFill="0" applyBorder="0" applyProtection="0">
      <alignment horizontal="left" vertical="top"/>
    </xf>
    <xf numFmtId="0" fontId="59" fillId="49" borderId="0">
      <alignment horizontal="left" vertical="center"/>
      <protection locked="0"/>
    </xf>
    <xf numFmtId="0" fontId="64" fillId="11" borderId="0">
      <alignment vertical="center"/>
      <protection locked="0"/>
    </xf>
    <xf numFmtId="49" fontId="4" fillId="0" borderId="0" applyFont="0" applyFill="0" applyBorder="0" applyAlignment="0" applyProtection="0"/>
    <xf numFmtId="0" fontId="65" fillId="0" borderId="0"/>
    <xf numFmtId="49" fontId="4" fillId="0" borderId="0" applyFont="0" applyFill="0" applyBorder="0" applyAlignment="0" applyProtection="0"/>
    <xf numFmtId="0" fontId="66" fillId="0" borderId="0"/>
    <xf numFmtId="0" fontId="66" fillId="0" borderId="0"/>
    <xf numFmtId="0" fontId="65" fillId="0" borderId="0"/>
    <xf numFmtId="176" fontId="67" fillId="0" borderId="0"/>
    <xf numFmtId="0" fontId="58" fillId="0" borderId="0" applyNumberFormat="0" applyFill="0" applyBorder="0" applyAlignment="0" applyProtection="0"/>
    <xf numFmtId="0" fontId="68" fillId="0" borderId="0" applyFill="0" applyBorder="0">
      <alignment horizontal="left" vertical="center"/>
      <protection locked="0"/>
    </xf>
    <xf numFmtId="0" fontId="65" fillId="0" borderId="0"/>
    <xf numFmtId="0" fontId="69" fillId="0" borderId="0" applyFill="0" applyBorder="0">
      <alignment horizontal="left" vertical="center"/>
      <protection locked="0"/>
    </xf>
    <xf numFmtId="0" fontId="30" fillId="0" borderId="51" applyNumberFormat="0" applyFill="0" applyAlignment="0" applyProtection="0"/>
    <xf numFmtId="0" fontId="30" fillId="0" borderId="51" applyNumberFormat="0" applyFill="0" applyAlignment="0" applyProtection="0"/>
    <xf numFmtId="0" fontId="30" fillId="0" borderId="51" applyNumberFormat="0" applyFill="0" applyAlignment="0" applyProtection="0"/>
    <xf numFmtId="0" fontId="30" fillId="0" borderId="51" applyNumberFormat="0" applyFill="0" applyAlignment="0" applyProtection="0"/>
    <xf numFmtId="0" fontId="30" fillId="0" borderId="51" applyNumberFormat="0" applyFill="0" applyAlignment="0" applyProtection="0"/>
    <xf numFmtId="0" fontId="30" fillId="0" borderId="51" applyNumberFormat="0" applyFill="0" applyAlignment="0" applyProtection="0"/>
    <xf numFmtId="0" fontId="30" fillId="0" borderId="51" applyNumberFormat="0" applyFill="0" applyAlignment="0" applyProtection="0"/>
    <xf numFmtId="0" fontId="70" fillId="0" borderId="0" applyNumberFormat="0" applyFill="0" applyBorder="0" applyAlignment="0" applyProtection="0"/>
    <xf numFmtId="184" fontId="4" fillId="0" borderId="50" applyBorder="0" applyProtection="0">
      <alignment horizontal="right"/>
    </xf>
    <xf numFmtId="184" fontId="4" fillId="0" borderId="50" applyBorder="0" applyProtection="0">
      <alignment horizontal="right"/>
    </xf>
    <xf numFmtId="184" fontId="4" fillId="0" borderId="50" applyBorder="0" applyProtection="0">
      <alignment horizontal="right"/>
    </xf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4" fillId="0" borderId="0"/>
    <xf numFmtId="0" fontId="4" fillId="8" borderId="0"/>
    <xf numFmtId="0" fontId="4" fillId="8" borderId="0"/>
    <xf numFmtId="0" fontId="4" fillId="8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7" fillId="0" borderId="4">
      <alignment horizontal="center"/>
    </xf>
    <xf numFmtId="0" fontId="57" fillId="0" borderId="4">
      <alignment horizontal="center"/>
    </xf>
    <xf numFmtId="0" fontId="57" fillId="0" borderId="4">
      <alignment horizontal="center"/>
    </xf>
    <xf numFmtId="49" fontId="4" fillId="35" borderId="17" applyAlignment="0">
      <alignment horizontal="left" vertical="center" wrapText="1"/>
      <protection locked="0"/>
    </xf>
    <xf numFmtId="0" fontId="29" fillId="11" borderId="32">
      <alignment vertical="center"/>
    </xf>
    <xf numFmtId="49" fontId="71" fillId="11" borderId="0">
      <alignment vertical="center"/>
    </xf>
    <xf numFmtId="43" fontId="1" fillId="0" borderId="0" applyFont="0" applyFill="0" applyBorder="0" applyAlignment="0" applyProtection="0"/>
  </cellStyleXfs>
  <cellXfs count="423">
    <xf numFmtId="0" fontId="0" fillId="0" borderId="0" xfId="0"/>
    <xf numFmtId="0" fontId="0" fillId="0" borderId="0" xfId="0" applyAlignment="1">
      <alignment vertical="center"/>
    </xf>
    <xf numFmtId="0" fontId="0" fillId="5" borderId="0" xfId="0" applyFill="1"/>
    <xf numFmtId="0" fontId="59" fillId="49" borderId="0" xfId="651" applyProtection="1">
      <alignment horizontal="left" vertical="center"/>
    </xf>
    <xf numFmtId="10" fontId="4" fillId="5" borderId="73" xfId="1" applyNumberFormat="1" applyFont="1" applyFill="1" applyBorder="1" applyAlignment="1" applyProtection="1">
      <alignment horizontal="right" vertical="center" wrapText="1"/>
    </xf>
    <xf numFmtId="2" fontId="4" fillId="5" borderId="76" xfId="1" applyNumberFormat="1" applyFont="1" applyFill="1" applyBorder="1" applyAlignment="1" applyProtection="1">
      <alignment horizontal="right" vertical="center" wrapText="1"/>
    </xf>
    <xf numFmtId="2" fontId="4" fillId="5" borderId="71" xfId="1" applyNumberFormat="1" applyFont="1" applyFill="1" applyBorder="1" applyAlignment="1" applyProtection="1">
      <alignment horizontal="right" vertical="center" wrapText="1"/>
    </xf>
    <xf numFmtId="185" fontId="4" fillId="5" borderId="0" xfId="1" applyNumberFormat="1" applyFont="1" applyFill="1" applyBorder="1" applyAlignment="1" applyProtection="1">
      <alignment horizontal="right" vertical="center" wrapText="1"/>
    </xf>
    <xf numFmtId="0" fontId="6" fillId="5" borderId="0" xfId="0" applyFont="1" applyFill="1"/>
    <xf numFmtId="185" fontId="4" fillId="5" borderId="83" xfId="1" applyNumberFormat="1" applyFont="1" applyFill="1" applyBorder="1" applyAlignment="1" applyProtection="1">
      <alignment horizontal="right" vertical="center" wrapText="1"/>
    </xf>
    <xf numFmtId="185" fontId="4" fillId="5" borderId="70" xfId="1" applyNumberFormat="1" applyFont="1" applyFill="1" applyBorder="1" applyAlignment="1" applyProtection="1">
      <alignment horizontal="right" vertical="center" wrapText="1"/>
    </xf>
    <xf numFmtId="185" fontId="4" fillId="5" borderId="84" xfId="1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185" fontId="4" fillId="5" borderId="20" xfId="1" applyNumberFormat="1" applyFont="1" applyFill="1" applyBorder="1" applyAlignment="1" applyProtection="1">
      <alignment horizontal="right" wrapText="1"/>
    </xf>
    <xf numFmtId="0" fontId="0" fillId="4" borderId="54" xfId="0" applyFill="1" applyBorder="1"/>
    <xf numFmtId="0" fontId="0" fillId="0" borderId="6" xfId="0" applyBorder="1"/>
    <xf numFmtId="0" fontId="4" fillId="0" borderId="0" xfId="0" applyFont="1"/>
    <xf numFmtId="0" fontId="0" fillId="0" borderId="0" xfId="0" applyAlignment="1">
      <alignment horizontal="left"/>
    </xf>
    <xf numFmtId="2" fontId="7" fillId="40" borderId="83" xfId="0" applyNumberFormat="1" applyFont="1" applyFill="1" applyBorder="1" applyAlignment="1" applyProtection="1">
      <alignment vertical="center" wrapText="1"/>
      <protection locked="0"/>
    </xf>
    <xf numFmtId="2" fontId="4" fillId="40" borderId="85" xfId="0" applyNumberFormat="1" applyFont="1" applyFill="1" applyBorder="1" applyAlignment="1" applyProtection="1">
      <alignment horizontal="left" vertical="top" wrapText="1" indent="2"/>
      <protection locked="0"/>
    </xf>
    <xf numFmtId="2" fontId="4" fillId="35" borderId="20" xfId="0" applyNumberFormat="1" applyFont="1" applyFill="1" applyBorder="1" applyAlignment="1" applyProtection="1">
      <alignment vertical="center" wrapText="1"/>
      <protection locked="0"/>
    </xf>
    <xf numFmtId="2" fontId="4" fillId="35" borderId="86" xfId="0" applyNumberFormat="1" applyFont="1" applyFill="1" applyBorder="1" applyAlignment="1" applyProtection="1">
      <alignment vertical="center" wrapText="1"/>
      <protection locked="0"/>
    </xf>
    <xf numFmtId="2" fontId="4" fillId="40" borderId="85" xfId="0" applyNumberFormat="1" applyFont="1" applyFill="1" applyBorder="1" applyAlignment="1" applyProtection="1">
      <alignment horizontal="left" vertical="center" wrapText="1" indent="2"/>
      <protection locked="0"/>
    </xf>
    <xf numFmtId="185" fontId="4" fillId="5" borderId="36" xfId="1" applyNumberFormat="1" applyFont="1" applyFill="1" applyBorder="1" applyAlignment="1" applyProtection="1">
      <alignment horizontal="right" wrapText="1"/>
    </xf>
    <xf numFmtId="185" fontId="4" fillId="5" borderId="76" xfId="1" applyNumberFormat="1" applyFont="1" applyFill="1" applyBorder="1" applyAlignment="1" applyProtection="1">
      <alignment horizontal="right" wrapText="1"/>
    </xf>
    <xf numFmtId="185" fontId="4" fillId="5" borderId="37" xfId="1" applyNumberFormat="1" applyFont="1" applyFill="1" applyBorder="1" applyAlignment="1" applyProtection="1">
      <alignment horizontal="right" wrapText="1"/>
    </xf>
    <xf numFmtId="185" fontId="4" fillId="10" borderId="96" xfId="1" applyNumberFormat="1" applyFont="1" applyFill="1" applyBorder="1" applyAlignment="1" applyProtection="1">
      <alignment horizontal="right" vertical="center" wrapText="1"/>
    </xf>
    <xf numFmtId="185" fontId="4" fillId="10" borderId="92" xfId="1" applyNumberFormat="1" applyFont="1" applyFill="1" applyBorder="1" applyAlignment="1" applyProtection="1">
      <alignment horizontal="right" vertical="center" wrapText="1"/>
    </xf>
    <xf numFmtId="185" fontId="4" fillId="10" borderId="21" xfId="1" applyNumberFormat="1" applyFont="1" applyFill="1" applyBorder="1" applyAlignment="1" applyProtection="1">
      <alignment horizontal="right" wrapText="1"/>
    </xf>
    <xf numFmtId="185" fontId="4" fillId="10" borderId="82" xfId="1" applyNumberFormat="1" applyFont="1" applyFill="1" applyBorder="1" applyAlignment="1" applyProtection="1">
      <alignment horizontal="right" wrapText="1"/>
    </xf>
    <xf numFmtId="185" fontId="4" fillId="10" borderId="53" xfId="1" applyNumberFormat="1" applyFont="1" applyFill="1" applyBorder="1" applyAlignment="1" applyProtection="1">
      <alignment horizontal="right" wrapText="1"/>
    </xf>
    <xf numFmtId="185" fontId="4" fillId="10" borderId="72" xfId="1" applyNumberFormat="1" applyFont="1" applyFill="1" applyBorder="1" applyAlignment="1" applyProtection="1">
      <alignment horizontal="right" wrapText="1"/>
    </xf>
    <xf numFmtId="10" fontId="4" fillId="5" borderId="79" xfId="1" applyNumberFormat="1" applyFont="1" applyFill="1" applyBorder="1" applyAlignment="1" applyProtection="1">
      <alignment horizontal="right" vertical="center" wrapText="1"/>
    </xf>
    <xf numFmtId="2" fontId="4" fillId="5" borderId="106" xfId="1" applyNumberFormat="1" applyFont="1" applyFill="1" applyBorder="1" applyAlignment="1" applyProtection="1">
      <alignment horizontal="right" vertical="center" wrapText="1"/>
    </xf>
    <xf numFmtId="0" fontId="0" fillId="4" borderId="56" xfId="0" applyFill="1" applyBorder="1"/>
    <xf numFmtId="49" fontId="86" fillId="11" borderId="0" xfId="705" applyFont="1">
      <alignment vertical="center"/>
    </xf>
    <xf numFmtId="0" fontId="3" fillId="35" borderId="9" xfId="0" applyFont="1" applyFill="1" applyBorder="1" applyProtection="1">
      <protection locked="0"/>
    </xf>
    <xf numFmtId="0" fontId="3" fillId="35" borderId="9" xfId="0" applyFont="1" applyFill="1" applyBorder="1" applyAlignment="1" applyProtection="1">
      <alignment horizontal="right"/>
      <protection locked="0"/>
    </xf>
    <xf numFmtId="189" fontId="5" fillId="35" borderId="9" xfId="0" applyNumberFormat="1" applyFont="1" applyFill="1" applyBorder="1" applyAlignment="1" applyProtection="1">
      <alignment horizontal="center"/>
      <protection locked="0"/>
    </xf>
    <xf numFmtId="2" fontId="4" fillId="35" borderId="87" xfId="0" applyNumberFormat="1" applyFont="1" applyFill="1" applyBorder="1" applyAlignment="1" applyProtection="1">
      <alignment vertical="center" wrapText="1"/>
      <protection locked="0"/>
    </xf>
    <xf numFmtId="185" fontId="4" fillId="35" borderId="100" xfId="0" applyNumberFormat="1" applyFont="1" applyFill="1" applyBorder="1" applyAlignment="1" applyProtection="1">
      <alignment vertical="center" wrapText="1"/>
      <protection locked="0"/>
    </xf>
    <xf numFmtId="185" fontId="4" fillId="35" borderId="15" xfId="0" applyNumberFormat="1" applyFont="1" applyFill="1" applyBorder="1" applyAlignment="1" applyProtection="1">
      <alignment vertical="center" wrapText="1"/>
      <protection locked="0"/>
    </xf>
    <xf numFmtId="185" fontId="4" fillId="35" borderId="24" xfId="0" applyNumberFormat="1" applyFont="1" applyFill="1" applyBorder="1" applyAlignment="1" applyProtection="1">
      <alignment vertical="center" wrapText="1"/>
      <protection locked="0"/>
    </xf>
    <xf numFmtId="185" fontId="4" fillId="35" borderId="18" xfId="0" applyNumberFormat="1" applyFont="1" applyFill="1" applyBorder="1" applyAlignment="1" applyProtection="1">
      <alignment vertical="center" wrapText="1"/>
      <protection locked="0"/>
    </xf>
    <xf numFmtId="185" fontId="4" fillId="35" borderId="17" xfId="0" applyNumberFormat="1" applyFont="1" applyFill="1" applyBorder="1" applyAlignment="1" applyProtection="1">
      <alignment vertical="center" wrapText="1"/>
      <protection locked="0"/>
    </xf>
    <xf numFmtId="185" fontId="4" fillId="35" borderId="38" xfId="0" applyNumberFormat="1" applyFont="1" applyFill="1" applyBorder="1" applyAlignment="1" applyProtection="1">
      <alignment vertical="center" wrapText="1"/>
      <protection locked="0"/>
    </xf>
    <xf numFmtId="185" fontId="4" fillId="35" borderId="101" xfId="0" applyNumberFormat="1" applyFont="1" applyFill="1" applyBorder="1" applyAlignment="1" applyProtection="1">
      <alignment vertical="center" wrapText="1"/>
      <protection locked="0"/>
    </xf>
    <xf numFmtId="185" fontId="4" fillId="35" borderId="30" xfId="0" applyNumberFormat="1" applyFont="1" applyFill="1" applyBorder="1" applyAlignment="1" applyProtection="1">
      <alignment vertical="center" wrapText="1"/>
      <protection locked="0"/>
    </xf>
    <xf numFmtId="185" fontId="4" fillId="35" borderId="29" xfId="0" applyNumberFormat="1" applyFont="1" applyFill="1" applyBorder="1" applyAlignment="1" applyProtection="1">
      <alignment vertical="center" wrapText="1"/>
      <protection locked="0"/>
    </xf>
    <xf numFmtId="185" fontId="4" fillId="35" borderId="39" xfId="0" applyNumberFormat="1" applyFont="1" applyFill="1" applyBorder="1" applyAlignment="1" applyProtection="1">
      <alignment vertical="center" wrapText="1"/>
      <protection locked="0"/>
    </xf>
    <xf numFmtId="185" fontId="4" fillId="35" borderId="83" xfId="0" applyNumberFormat="1" applyFont="1" applyFill="1" applyBorder="1" applyAlignment="1" applyProtection="1">
      <alignment vertical="center" wrapText="1"/>
      <protection locked="0"/>
    </xf>
    <xf numFmtId="185" fontId="4" fillId="35" borderId="86" xfId="0" applyNumberFormat="1" applyFont="1" applyFill="1" applyBorder="1" applyAlignment="1" applyProtection="1">
      <alignment vertical="center" wrapText="1"/>
      <protection locked="0"/>
    </xf>
    <xf numFmtId="185" fontId="4" fillId="35" borderId="82" xfId="0" applyNumberFormat="1" applyFont="1" applyFill="1" applyBorder="1" applyAlignment="1" applyProtection="1">
      <alignment vertical="center" wrapText="1"/>
      <protection locked="0"/>
    </xf>
    <xf numFmtId="185" fontId="4" fillId="35" borderId="20" xfId="0" applyNumberFormat="1" applyFont="1" applyFill="1" applyBorder="1" applyAlignment="1" applyProtection="1">
      <alignment vertical="center" wrapText="1"/>
      <protection locked="0"/>
    </xf>
    <xf numFmtId="185" fontId="4" fillId="35" borderId="72" xfId="0" applyNumberFormat="1" applyFont="1" applyFill="1" applyBorder="1" applyAlignment="1" applyProtection="1">
      <alignment vertical="center" wrapText="1"/>
      <protection locked="0"/>
    </xf>
    <xf numFmtId="185" fontId="0" fillId="56" borderId="17" xfId="0" applyNumberFormat="1" applyFill="1" applyBorder="1" applyAlignment="1" applyProtection="1">
      <alignment vertical="center" wrapText="1"/>
      <protection locked="0"/>
    </xf>
    <xf numFmtId="192" fontId="7" fillId="50" borderId="89" xfId="1" applyNumberFormat="1" applyFont="1" applyFill="1" applyBorder="1" applyAlignment="1" applyProtection="1">
      <alignment horizontal="right" wrapText="1"/>
    </xf>
    <xf numFmtId="192" fontId="7" fillId="50" borderId="90" xfId="1" applyNumberFormat="1" applyFont="1" applyFill="1" applyBorder="1" applyAlignment="1" applyProtection="1">
      <alignment horizontal="right" wrapText="1"/>
    </xf>
    <xf numFmtId="192" fontId="7" fillId="50" borderId="88" xfId="1" applyNumberFormat="1" applyFont="1" applyFill="1" applyBorder="1" applyAlignment="1" applyProtection="1">
      <alignment horizontal="right" wrapText="1"/>
    </xf>
    <xf numFmtId="185" fontId="4" fillId="35" borderId="70" xfId="1" applyNumberFormat="1" applyFont="1" applyFill="1" applyBorder="1" applyAlignment="1" applyProtection="1">
      <alignment horizontal="right" vertical="center" wrapText="1"/>
      <protection locked="0"/>
    </xf>
    <xf numFmtId="185" fontId="4" fillId="35" borderId="84" xfId="1" applyNumberFormat="1" applyFont="1" applyFill="1" applyBorder="1" applyAlignment="1" applyProtection="1">
      <alignment horizontal="right" vertical="center" wrapText="1"/>
      <protection locked="0"/>
    </xf>
    <xf numFmtId="0" fontId="7" fillId="4" borderId="24" xfId="0" applyFont="1" applyFill="1" applyBorder="1" applyAlignment="1" applyProtection="1">
      <alignment vertical="center"/>
      <protection locked="0"/>
    </xf>
    <xf numFmtId="0" fontId="7" fillId="4" borderId="18" xfId="0" applyFont="1" applyFill="1" applyBorder="1" applyAlignment="1" applyProtection="1">
      <alignment vertical="center"/>
      <protection locked="0"/>
    </xf>
    <xf numFmtId="0" fontId="7" fillId="4" borderId="17" xfId="0" applyFont="1" applyFill="1" applyBorder="1" applyAlignment="1" applyProtection="1">
      <alignment vertical="center"/>
      <protection locked="0"/>
    </xf>
    <xf numFmtId="0" fontId="7" fillId="4" borderId="38" xfId="0" applyFont="1" applyFill="1" applyBorder="1" applyAlignment="1" applyProtection="1">
      <alignment vertical="center"/>
      <protection locked="0"/>
    </xf>
    <xf numFmtId="192" fontId="7" fillId="50" borderId="89" xfId="1" applyNumberFormat="1" applyFont="1" applyFill="1" applyBorder="1" applyAlignment="1" applyProtection="1">
      <alignment horizontal="right" wrapText="1"/>
      <protection locked="0"/>
    </xf>
    <xf numFmtId="192" fontId="7" fillId="50" borderId="90" xfId="1" applyNumberFormat="1" applyFont="1" applyFill="1" applyBorder="1" applyAlignment="1" applyProtection="1">
      <alignment horizontal="right" wrapText="1"/>
      <protection locked="0"/>
    </xf>
    <xf numFmtId="2" fontId="7" fillId="4" borderId="107" xfId="0" applyNumberFormat="1" applyFont="1" applyFill="1" applyBorder="1" applyProtection="1">
      <protection locked="0"/>
    </xf>
    <xf numFmtId="185" fontId="7" fillId="4" borderId="20" xfId="0" applyNumberFormat="1" applyFont="1" applyFill="1" applyBorder="1" applyProtection="1">
      <protection locked="0"/>
    </xf>
    <xf numFmtId="185" fontId="7" fillId="4" borderId="86" xfId="0" applyNumberFormat="1" applyFont="1" applyFill="1" applyBorder="1" applyProtection="1">
      <protection locked="0"/>
    </xf>
    <xf numFmtId="185" fontId="7" fillId="4" borderId="82" xfId="0" applyNumberFormat="1" applyFont="1" applyFill="1" applyBorder="1" applyProtection="1">
      <protection locked="0"/>
    </xf>
    <xf numFmtId="2" fontId="7" fillId="4" borderId="91" xfId="0" applyNumberFormat="1" applyFont="1" applyFill="1" applyBorder="1" applyProtection="1">
      <protection locked="0"/>
    </xf>
    <xf numFmtId="192" fontId="13" fillId="51" borderId="117" xfId="0" applyNumberFormat="1" applyFont="1" applyFill="1" applyBorder="1" applyProtection="1">
      <protection locked="0"/>
    </xf>
    <xf numFmtId="0" fontId="4" fillId="4" borderId="20" xfId="0" applyFont="1" applyFill="1" applyBorder="1" applyAlignment="1" applyProtection="1">
      <alignment horizontal="right" vertical="center" wrapText="1"/>
      <protection locked="0"/>
    </xf>
    <xf numFmtId="0" fontId="4" fillId="4" borderId="86" xfId="0" applyFont="1" applyFill="1" applyBorder="1" applyAlignment="1" applyProtection="1">
      <alignment horizontal="right" vertical="center" wrapText="1"/>
      <protection locked="0"/>
    </xf>
    <xf numFmtId="0" fontId="4" fillId="4" borderId="87" xfId="0" applyFont="1" applyFill="1" applyBorder="1" applyAlignment="1" applyProtection="1">
      <alignment horizontal="right" vertical="center" wrapText="1"/>
      <protection locked="0"/>
    </xf>
    <xf numFmtId="0" fontId="6" fillId="5" borderId="0" xfId="5" applyFont="1" applyFill="1"/>
    <xf numFmtId="0" fontId="59" fillId="48" borderId="0" xfId="0" applyFont="1" applyFill="1" applyAlignment="1">
      <alignment vertical="center"/>
    </xf>
    <xf numFmtId="0" fontId="59" fillId="48" borderId="0" xfId="0" applyFont="1" applyFill="1" applyAlignment="1">
      <alignment vertical="center" wrapText="1"/>
    </xf>
    <xf numFmtId="0" fontId="59" fillId="48" borderId="0" xfId="0" applyFont="1" applyFill="1" applyAlignment="1">
      <alignment horizontal="left" vertical="center"/>
    </xf>
    <xf numFmtId="0" fontId="59" fillId="48" borderId="0" xfId="5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10" fillId="5" borderId="0" xfId="0" applyFont="1" applyFill="1"/>
    <xf numFmtId="0" fontId="84" fillId="4" borderId="61" xfId="0" applyFont="1" applyFill="1" applyBorder="1" applyAlignment="1">
      <alignment horizontal="left"/>
    </xf>
    <xf numFmtId="0" fontId="51" fillId="4" borderId="55" xfId="0" applyFont="1" applyFill="1" applyBorder="1" applyAlignment="1">
      <alignment horizontal="left" wrapText="1"/>
    </xf>
    <xf numFmtId="0" fontId="51" fillId="4" borderId="62" xfId="0" applyFont="1" applyFill="1" applyBorder="1" applyAlignment="1">
      <alignment horizontal="left" wrapText="1"/>
    </xf>
    <xf numFmtId="0" fontId="0" fillId="0" borderId="0" xfId="0" applyAlignment="1">
      <alignment vertical="top" wrapText="1"/>
    </xf>
    <xf numFmtId="0" fontId="0" fillId="5" borderId="0" xfId="0" applyFill="1" applyAlignment="1">
      <alignment horizontal="left" vertical="top" wrapText="1"/>
    </xf>
    <xf numFmtId="0" fontId="51" fillId="4" borderId="32" xfId="0" applyFont="1" applyFill="1" applyBorder="1" applyAlignment="1">
      <alignment horizontal="left" vertical="center"/>
    </xf>
    <xf numFmtId="0" fontId="51" fillId="4" borderId="33" xfId="0" applyFont="1" applyFill="1" applyBorder="1" applyAlignment="1">
      <alignment horizontal="left" vertical="center"/>
    </xf>
    <xf numFmtId="0" fontId="51" fillId="4" borderId="34" xfId="0" applyFont="1" applyFill="1" applyBorder="1" applyAlignment="1">
      <alignment horizontal="left" vertical="center"/>
    </xf>
    <xf numFmtId="0" fontId="51" fillId="4" borderId="5" xfId="0" applyFont="1" applyFill="1" applyBorder="1" applyAlignment="1">
      <alignment horizontal="left" vertical="center"/>
    </xf>
    <xf numFmtId="0" fontId="0" fillId="5" borderId="0" xfId="0" applyFill="1" applyAlignment="1">
      <alignment vertical="center"/>
    </xf>
    <xf numFmtId="0" fontId="5" fillId="7" borderId="115" xfId="0" quotePrefix="1" applyFont="1" applyFill="1" applyBorder="1" applyAlignment="1">
      <alignment horizontal="right" vertical="center"/>
    </xf>
    <xf numFmtId="0" fontId="5" fillId="7" borderId="67" xfId="0" quotePrefix="1" applyFont="1" applyFill="1" applyBorder="1" applyAlignment="1">
      <alignment horizontal="right" vertical="center"/>
    </xf>
    <xf numFmtId="0" fontId="5" fillId="7" borderId="67" xfId="0" applyFont="1" applyFill="1" applyBorder="1" applyAlignment="1">
      <alignment horizontal="right" vertical="center"/>
    </xf>
    <xf numFmtId="0" fontId="5" fillId="7" borderId="68" xfId="0" applyFont="1" applyFill="1" applyBorder="1" applyAlignment="1">
      <alignment horizontal="right" vertical="center"/>
    </xf>
    <xf numFmtId="0" fontId="4" fillId="0" borderId="23" xfId="0" applyFont="1" applyBorder="1" applyAlignment="1">
      <alignment horizontal="left" vertical="center" wrapText="1" indent="1"/>
    </xf>
    <xf numFmtId="167" fontId="7" fillId="4" borderId="96" xfId="0" applyNumberFormat="1" applyFont="1" applyFill="1" applyBorder="1" applyAlignment="1">
      <alignment horizontal="left"/>
    </xf>
    <xf numFmtId="0" fontId="8" fillId="5" borderId="23" xfId="0" applyFont="1" applyFill="1" applyBorder="1" applyAlignment="1">
      <alignment horizontal="left" vertical="center" wrapText="1" indent="1"/>
    </xf>
    <xf numFmtId="185" fontId="7" fillId="4" borderId="69" xfId="0" applyNumberFormat="1" applyFont="1" applyFill="1" applyBorder="1" applyAlignment="1">
      <alignment vertical="center"/>
    </xf>
    <xf numFmtId="0" fontId="8" fillId="4" borderId="10" xfId="0" applyFont="1" applyFill="1" applyBorder="1" applyAlignment="1">
      <alignment horizontal="left" vertical="center" wrapText="1" indent="1"/>
    </xf>
    <xf numFmtId="0" fontId="8" fillId="5" borderId="74" xfId="0" applyFont="1" applyFill="1" applyBorder="1" applyAlignment="1">
      <alignment horizontal="left" vertical="center" wrapText="1" indent="1"/>
    </xf>
    <xf numFmtId="185" fontId="7" fillId="4" borderId="75" xfId="0" applyNumberFormat="1" applyFont="1" applyFill="1" applyBorder="1" applyAlignment="1">
      <alignment vertical="center"/>
    </xf>
    <xf numFmtId="0" fontId="8" fillId="5" borderId="0" xfId="0" applyFont="1" applyFill="1" applyAlignment="1">
      <alignment horizontal="left" vertical="center" wrapText="1" indent="1"/>
    </xf>
    <xf numFmtId="0" fontId="6" fillId="0" borderId="0" xfId="0" applyFont="1"/>
    <xf numFmtId="190" fontId="6" fillId="0" borderId="0" xfId="0" applyNumberFormat="1" applyFont="1"/>
    <xf numFmtId="2" fontId="7" fillId="0" borderId="0" xfId="0" applyNumberFormat="1" applyFont="1" applyAlignment="1">
      <alignment horizontal="center"/>
    </xf>
    <xf numFmtId="0" fontId="29" fillId="11" borderId="0" xfId="652" applyFont="1" applyProtection="1">
      <alignment vertical="center"/>
    </xf>
    <xf numFmtId="0" fontId="73" fillId="11" borderId="0" xfId="652" applyFont="1" applyProtection="1">
      <alignment vertical="center"/>
    </xf>
    <xf numFmtId="0" fontId="74" fillId="5" borderId="0" xfId="0" applyFont="1" applyFill="1"/>
    <xf numFmtId="0" fontId="87" fillId="0" borderId="9" xfId="0" applyFont="1" applyBorder="1"/>
    <xf numFmtId="0" fontId="75" fillId="4" borderId="32" xfId="0" applyFont="1" applyFill="1" applyBorder="1" applyAlignment="1">
      <alignment horizontal="left" vertical="center"/>
    </xf>
    <xf numFmtId="0" fontId="75" fillId="4" borderId="2" xfId="0" applyFont="1" applyFill="1" applyBorder="1" applyAlignment="1">
      <alignment horizontal="left" vertical="center"/>
    </xf>
    <xf numFmtId="0" fontId="75" fillId="4" borderId="33" xfId="0" applyFont="1" applyFill="1" applyBorder="1" applyAlignment="1">
      <alignment horizontal="left" vertical="center"/>
    </xf>
    <xf numFmtId="0" fontId="75" fillId="4" borderId="34" xfId="0" applyFont="1" applyFill="1" applyBorder="1" applyAlignment="1">
      <alignment horizontal="left" vertical="center"/>
    </xf>
    <xf numFmtId="0" fontId="76" fillId="5" borderId="0" xfId="0" applyFont="1" applyFill="1"/>
    <xf numFmtId="0" fontId="7" fillId="4" borderId="53" xfId="0" applyFont="1" applyFill="1" applyBorder="1" applyAlignment="1">
      <alignment horizontal="right" vertical="center"/>
    </xf>
    <xf numFmtId="0" fontId="7" fillId="4" borderId="72" xfId="0" applyFont="1" applyFill="1" applyBorder="1" applyAlignment="1">
      <alignment horizontal="right" vertical="center"/>
    </xf>
    <xf numFmtId="0" fontId="7" fillId="6" borderId="80" xfId="0" applyFont="1" applyFill="1" applyBorder="1" applyAlignment="1">
      <alignment horizontal="right" vertical="center"/>
    </xf>
    <xf numFmtId="0" fontId="7" fillId="6" borderId="81" xfId="0" applyFont="1" applyFill="1" applyBorder="1" applyAlignment="1">
      <alignment horizontal="right" vertical="center"/>
    </xf>
    <xf numFmtId="0" fontId="7" fillId="6" borderId="105" xfId="0" applyFont="1" applyFill="1" applyBorder="1" applyAlignment="1">
      <alignment horizontal="right" vertical="center"/>
    </xf>
    <xf numFmtId="0" fontId="4" fillId="0" borderId="42" xfId="0" applyFont="1" applyBorder="1" applyAlignment="1">
      <alignment horizontal="left" vertical="center" wrapText="1" indent="1"/>
    </xf>
    <xf numFmtId="0" fontId="77" fillId="9" borderId="85" xfId="0" applyFont="1" applyFill="1" applyBorder="1" applyAlignment="1">
      <alignment horizontal="left" vertical="center" wrapText="1" indent="1"/>
    </xf>
    <xf numFmtId="167" fontId="7" fillId="4" borderId="21" xfId="0" applyNumberFormat="1" applyFont="1" applyFill="1" applyBorder="1" applyAlignment="1">
      <alignment horizontal="left"/>
    </xf>
    <xf numFmtId="167" fontId="7" fillId="4" borderId="82" xfId="0" applyNumberFormat="1" applyFont="1" applyFill="1" applyBorder="1" applyAlignment="1">
      <alignment horizontal="left"/>
    </xf>
    <xf numFmtId="167" fontId="7" fillId="4" borderId="20" xfId="0" applyNumberFormat="1" applyFont="1" applyFill="1" applyBorder="1" applyAlignment="1">
      <alignment horizontal="left"/>
    </xf>
    <xf numFmtId="167" fontId="7" fillId="4" borderId="86" xfId="0" applyNumberFormat="1" applyFont="1" applyFill="1" applyBorder="1" applyAlignment="1">
      <alignment horizontal="left"/>
    </xf>
    <xf numFmtId="167" fontId="7" fillId="4" borderId="87" xfId="0" applyNumberFormat="1" applyFont="1" applyFill="1" applyBorder="1" applyAlignment="1">
      <alignment horizontal="left"/>
    </xf>
    <xf numFmtId="186" fontId="7" fillId="0" borderId="0" xfId="0" applyNumberFormat="1" applyFont="1"/>
    <xf numFmtId="0" fontId="7" fillId="50" borderId="32" xfId="0" applyFont="1" applyFill="1" applyBorder="1" applyAlignment="1">
      <alignment horizontal="right" vertical="center" wrapText="1" indent="1"/>
    </xf>
    <xf numFmtId="0" fontId="77" fillId="0" borderId="4" xfId="0" applyFont="1" applyBorder="1" applyAlignment="1">
      <alignment vertical="center"/>
    </xf>
    <xf numFmtId="0" fontId="77" fillId="0" borderId="0" xfId="0" applyFont="1" applyAlignment="1">
      <alignment vertical="center"/>
    </xf>
    <xf numFmtId="185" fontId="78" fillId="0" borderId="0" xfId="0" applyNumberFormat="1" applyFont="1"/>
    <xf numFmtId="0" fontId="6" fillId="0" borderId="4" xfId="0" applyFont="1" applyBorder="1"/>
    <xf numFmtId="0" fontId="12" fillId="5" borderId="6" xfId="0" applyFont="1" applyFill="1" applyBorder="1" applyAlignment="1">
      <alignment vertical="center" wrapText="1"/>
    </xf>
    <xf numFmtId="0" fontId="6" fillId="0" borderId="0" xfId="0" applyFont="1" applyAlignment="1">
      <alignment horizontal="right"/>
    </xf>
    <xf numFmtId="0" fontId="4" fillId="0" borderId="56" xfId="0" applyFont="1" applyBorder="1" applyAlignment="1">
      <alignment horizontal="left" vertical="center" wrapText="1" indent="1"/>
    </xf>
    <xf numFmtId="191" fontId="4" fillId="5" borderId="96" xfId="0" applyNumberFormat="1" applyFont="1" applyFill="1" applyBorder="1" applyAlignment="1">
      <alignment horizontal="right" vertical="center"/>
    </xf>
    <xf numFmtId="191" fontId="4" fillId="5" borderId="92" xfId="0" applyNumberFormat="1" applyFont="1" applyFill="1" applyBorder="1" applyAlignment="1">
      <alignment horizontal="right" vertical="center"/>
    </xf>
    <xf numFmtId="191" fontId="4" fillId="5" borderId="83" xfId="0" applyNumberFormat="1" applyFont="1" applyFill="1" applyBorder="1" applyAlignment="1">
      <alignment horizontal="right" vertical="center"/>
    </xf>
    <xf numFmtId="191" fontId="4" fillId="5" borderId="70" xfId="0" applyNumberFormat="1" applyFont="1" applyFill="1" applyBorder="1" applyAlignment="1">
      <alignment horizontal="right" vertical="center"/>
    </xf>
    <xf numFmtId="186" fontId="7" fillId="4" borderId="3" xfId="0" applyNumberFormat="1" applyFont="1" applyFill="1" applyBorder="1" applyAlignment="1">
      <alignment horizontal="left"/>
    </xf>
    <xf numFmtId="191" fontId="7" fillId="4" borderId="21" xfId="0" applyNumberFormat="1" applyFont="1" applyFill="1" applyBorder="1" applyAlignment="1">
      <alignment horizontal="left"/>
    </xf>
    <xf numFmtId="191" fontId="7" fillId="4" borderId="82" xfId="0" applyNumberFormat="1" applyFont="1" applyFill="1" applyBorder="1" applyAlignment="1">
      <alignment horizontal="left"/>
    </xf>
    <xf numFmtId="191" fontId="7" fillId="4" borderId="20" xfId="0" applyNumberFormat="1" applyFont="1" applyFill="1" applyBorder="1" applyAlignment="1">
      <alignment horizontal="left"/>
    </xf>
    <xf numFmtId="191" fontId="7" fillId="4" borderId="86" xfId="0" applyNumberFormat="1" applyFont="1" applyFill="1" applyBorder="1" applyAlignment="1">
      <alignment horizontal="left"/>
    </xf>
    <xf numFmtId="187" fontId="7" fillId="4" borderId="6" xfId="0" applyNumberFormat="1" applyFont="1" applyFill="1" applyBorder="1" applyAlignment="1">
      <alignment horizontal="right"/>
    </xf>
    <xf numFmtId="0" fontId="4" fillId="0" borderId="85" xfId="0" applyFont="1" applyBorder="1" applyAlignment="1">
      <alignment horizontal="left" vertical="center" wrapText="1" indent="3"/>
    </xf>
    <xf numFmtId="191" fontId="4" fillId="5" borderId="21" xfId="0" applyNumberFormat="1" applyFont="1" applyFill="1" applyBorder="1" applyAlignment="1">
      <alignment horizontal="right" vertical="center"/>
    </xf>
    <xf numFmtId="191" fontId="4" fillId="5" borderId="82" xfId="0" applyNumberFormat="1" applyFont="1" applyFill="1" applyBorder="1" applyAlignment="1">
      <alignment horizontal="right" vertical="center"/>
    </xf>
    <xf numFmtId="191" fontId="4" fillId="5" borderId="20" xfId="0" applyNumberFormat="1" applyFont="1" applyFill="1" applyBorder="1" applyAlignment="1">
      <alignment horizontal="right" vertical="center"/>
    </xf>
    <xf numFmtId="4" fontId="7" fillId="4" borderId="6" xfId="0" applyNumberFormat="1" applyFont="1" applyFill="1" applyBorder="1" applyAlignment="1">
      <alignment horizontal="right"/>
    </xf>
    <xf numFmtId="0" fontId="4" fillId="0" borderId="85" xfId="0" applyFont="1" applyBorder="1" applyAlignment="1">
      <alignment horizontal="left" vertical="center" wrapText="1" indent="1"/>
    </xf>
    <xf numFmtId="186" fontId="6" fillId="0" borderId="0" xfId="0" applyNumberFormat="1" applyFont="1"/>
    <xf numFmtId="0" fontId="6" fillId="4" borderId="6" xfId="0" applyFont="1" applyFill="1" applyBorder="1"/>
    <xf numFmtId="0" fontId="79" fillId="0" borderId="0" xfId="0" applyFont="1"/>
    <xf numFmtId="191" fontId="4" fillId="5" borderId="53" xfId="0" applyNumberFormat="1" applyFont="1" applyFill="1" applyBorder="1" applyAlignment="1">
      <alignment horizontal="right" vertical="center"/>
    </xf>
    <xf numFmtId="191" fontId="4" fillId="5" borderId="72" xfId="0" applyNumberFormat="1" applyFont="1" applyFill="1" applyBorder="1" applyAlignment="1">
      <alignment horizontal="right" vertical="center"/>
    </xf>
    <xf numFmtId="191" fontId="4" fillId="5" borderId="76" xfId="0" applyNumberFormat="1" applyFont="1" applyFill="1" applyBorder="1" applyAlignment="1">
      <alignment horizontal="right" vertical="center"/>
    </xf>
    <xf numFmtId="0" fontId="6" fillId="4" borderId="56" xfId="0" applyFont="1" applyFill="1" applyBorder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0" fillId="4" borderId="1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65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192" fontId="4" fillId="9" borderId="88" xfId="0" applyNumberFormat="1" applyFont="1" applyFill="1" applyBorder="1" applyAlignment="1">
      <alignment horizontal="right" vertical="center"/>
    </xf>
    <xf numFmtId="192" fontId="4" fillId="9" borderId="89" xfId="0" applyNumberFormat="1" applyFont="1" applyFill="1" applyBorder="1" applyAlignment="1">
      <alignment horizontal="right" vertical="center"/>
    </xf>
    <xf numFmtId="192" fontId="4" fillId="9" borderId="9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60" fillId="4" borderId="32" xfId="0" applyFont="1" applyFill="1" applyBorder="1" applyAlignment="1">
      <alignment horizontal="left" vertical="center"/>
    </xf>
    <xf numFmtId="0" fontId="7" fillId="4" borderId="33" xfId="0" applyFont="1" applyFill="1" applyBorder="1" applyAlignment="1">
      <alignment horizontal="left" vertical="center"/>
    </xf>
    <xf numFmtId="0" fontId="60" fillId="4" borderId="2" xfId="0" applyFont="1" applyFill="1" applyBorder="1" applyAlignment="1">
      <alignment horizontal="left" vertical="center"/>
    </xf>
    <xf numFmtId="0" fontId="60" fillId="4" borderId="3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/>
    </xf>
    <xf numFmtId="0" fontId="7" fillId="5" borderId="2" xfId="0" applyFont="1" applyFill="1" applyBorder="1" applyAlignment="1">
      <alignment horizontal="left"/>
    </xf>
    <xf numFmtId="0" fontId="5" fillId="9" borderId="16" xfId="0" applyFont="1" applyFill="1" applyBorder="1"/>
    <xf numFmtId="0" fontId="7" fillId="5" borderId="5" xfId="0" applyFont="1" applyFill="1" applyBorder="1" applyAlignment="1">
      <alignment horizontal="left"/>
    </xf>
    <xf numFmtId="0" fontId="7" fillId="5" borderId="0" xfId="0" applyFont="1" applyFill="1" applyAlignment="1">
      <alignment horizontal="left"/>
    </xf>
    <xf numFmtId="0" fontId="7" fillId="34" borderId="26" xfId="0" applyFont="1" applyFill="1" applyBorder="1" applyAlignment="1">
      <alignment horizontal="centerContinuous" vertical="center"/>
    </xf>
    <xf numFmtId="0" fontId="7" fillId="34" borderId="27" xfId="0" applyFont="1" applyFill="1" applyBorder="1" applyAlignment="1">
      <alignment horizontal="centerContinuous" vertical="center"/>
    </xf>
    <xf numFmtId="0" fontId="7" fillId="34" borderId="28" xfId="0" applyFont="1" applyFill="1" applyBorder="1" applyAlignment="1">
      <alignment horizontal="centerContinuous" vertical="center"/>
    </xf>
    <xf numFmtId="0" fontId="7" fillId="34" borderId="60" xfId="0" applyFont="1" applyFill="1" applyBorder="1" applyAlignment="1">
      <alignment horizontal="centerContinuous" vertical="center"/>
    </xf>
    <xf numFmtId="0" fontId="7" fillId="34" borderId="93" xfId="0" applyFont="1" applyFill="1" applyBorder="1" applyAlignment="1">
      <alignment horizontal="centerContinuous" vertical="center"/>
    </xf>
    <xf numFmtId="0" fontId="0" fillId="34" borderId="103" xfId="0" applyFill="1" applyBorder="1" applyAlignment="1">
      <alignment horizontal="centerContinuous"/>
    </xf>
    <xf numFmtId="0" fontId="7" fillId="6" borderId="94" xfId="0" applyFont="1" applyFill="1" applyBorder="1" applyAlignment="1">
      <alignment horizontal="right" vertical="center"/>
    </xf>
    <xf numFmtId="0" fontId="7" fillId="6" borderId="111" xfId="0" applyFont="1" applyFill="1" applyBorder="1" applyAlignment="1">
      <alignment horizontal="right" vertical="center"/>
    </xf>
    <xf numFmtId="0" fontId="7" fillId="52" borderId="111" xfId="0" applyFont="1" applyFill="1" applyBorder="1" applyAlignment="1">
      <alignment horizontal="right" vertical="center"/>
    </xf>
    <xf numFmtId="0" fontId="3" fillId="9" borderId="95" xfId="0" applyFont="1" applyFill="1" applyBorder="1"/>
    <xf numFmtId="188" fontId="4" fillId="32" borderId="0" xfId="0" applyNumberFormat="1" applyFont="1" applyFill="1" applyAlignment="1">
      <alignment horizontal="left" vertical="center"/>
    </xf>
    <xf numFmtId="188" fontId="4" fillId="5" borderId="88" xfId="0" applyNumberFormat="1" applyFont="1" applyFill="1" applyBorder="1" applyAlignment="1">
      <alignment horizontal="right" vertical="center"/>
    </xf>
    <xf numFmtId="188" fontId="4" fillId="5" borderId="73" xfId="0" applyNumberFormat="1" applyFont="1" applyFill="1" applyBorder="1" applyAlignment="1">
      <alignment horizontal="right" vertical="center"/>
    </xf>
    <xf numFmtId="188" fontId="4" fillId="5" borderId="97" xfId="0" applyNumberFormat="1" applyFont="1" applyFill="1" applyBorder="1" applyAlignment="1">
      <alignment horizontal="right" vertical="center"/>
    </xf>
    <xf numFmtId="188" fontId="4" fillId="5" borderId="84" xfId="0" applyNumberFormat="1" applyFont="1" applyFill="1" applyBorder="1" applyAlignment="1">
      <alignment horizontal="right" vertical="center"/>
    </xf>
    <xf numFmtId="188" fontId="4" fillId="32" borderId="0" xfId="0" applyNumberFormat="1" applyFont="1" applyFill="1" applyAlignment="1">
      <alignment horizontal="right" vertical="center"/>
    </xf>
    <xf numFmtId="0" fontId="0" fillId="9" borderId="6" xfId="0" applyFill="1" applyBorder="1"/>
    <xf numFmtId="188" fontId="4" fillId="5" borderId="53" xfId="0" applyNumberFormat="1" applyFont="1" applyFill="1" applyBorder="1" applyAlignment="1">
      <alignment horizontal="right" vertical="center"/>
    </xf>
    <xf numFmtId="188" fontId="4" fillId="5" borderId="98" xfId="0" applyNumberFormat="1" applyFont="1" applyFill="1" applyBorder="1" applyAlignment="1">
      <alignment horizontal="right" vertical="center"/>
    </xf>
    <xf numFmtId="188" fontId="4" fillId="5" borderId="86" xfId="0" applyNumberFormat="1" applyFont="1" applyFill="1" applyBorder="1" applyAlignment="1">
      <alignment horizontal="right" vertical="center"/>
    </xf>
    <xf numFmtId="188" fontId="4" fillId="5" borderId="74" xfId="0" applyNumberFormat="1" applyFont="1" applyFill="1" applyBorder="1" applyAlignment="1">
      <alignment horizontal="right" vertical="center"/>
    </xf>
    <xf numFmtId="188" fontId="4" fillId="5" borderId="109" xfId="0" applyNumberFormat="1" applyFont="1" applyFill="1" applyBorder="1" applyAlignment="1">
      <alignment horizontal="right" vertical="center"/>
    </xf>
    <xf numFmtId="188" fontId="4" fillId="32" borderId="54" xfId="0" applyNumberFormat="1" applyFont="1" applyFill="1" applyBorder="1" applyAlignment="1">
      <alignment horizontal="right" vertical="center"/>
    </xf>
    <xf numFmtId="188" fontId="4" fillId="5" borderId="99" xfId="0" applyNumberFormat="1" applyFont="1" applyFill="1" applyBorder="1" applyAlignment="1">
      <alignment horizontal="right" vertical="center"/>
    </xf>
    <xf numFmtId="188" fontId="4" fillId="5" borderId="110" xfId="0" applyNumberFormat="1" applyFont="1" applyFill="1" applyBorder="1" applyAlignment="1">
      <alignment horizontal="right" vertical="center"/>
    </xf>
    <xf numFmtId="188" fontId="4" fillId="32" borderId="4" xfId="0" applyNumberFormat="1" applyFont="1" applyFill="1" applyBorder="1" applyAlignment="1">
      <alignment horizontal="right" vertical="center"/>
    </xf>
    <xf numFmtId="188" fontId="4" fillId="5" borderId="57" xfId="0" applyNumberFormat="1" applyFont="1" applyFill="1" applyBorder="1" applyAlignment="1">
      <alignment horizontal="right" vertical="center"/>
    </xf>
    <xf numFmtId="188" fontId="4" fillId="5" borderId="114" xfId="0" applyNumberFormat="1" applyFont="1" applyFill="1" applyBorder="1" applyAlignment="1">
      <alignment horizontal="right" vertical="center"/>
    </xf>
    <xf numFmtId="188" fontId="4" fillId="5" borderId="25" xfId="0" applyNumberFormat="1" applyFont="1" applyFill="1" applyBorder="1" applyAlignment="1">
      <alignment horizontal="right" vertical="center"/>
    </xf>
    <xf numFmtId="188" fontId="4" fillId="5" borderId="116" xfId="0" applyNumberFormat="1" applyFont="1" applyFill="1" applyBorder="1" applyAlignment="1">
      <alignment horizontal="right" vertical="center"/>
    </xf>
    <xf numFmtId="0" fontId="80" fillId="53" borderId="32" xfId="0" applyFont="1" applyFill="1" applyBorder="1"/>
    <xf numFmtId="0" fontId="80" fillId="53" borderId="33" xfId="0" applyFont="1" applyFill="1" applyBorder="1" applyAlignment="1">
      <alignment wrapText="1"/>
    </xf>
    <xf numFmtId="188" fontId="80" fillId="53" borderId="33" xfId="0" applyNumberFormat="1" applyFont="1" applyFill="1" applyBorder="1" applyAlignment="1">
      <alignment horizontal="right"/>
    </xf>
    <xf numFmtId="192" fontId="80" fillId="53" borderId="119" xfId="0" applyNumberFormat="1" applyFont="1" applyFill="1" applyBorder="1" applyAlignment="1">
      <alignment horizontal="right"/>
    </xf>
    <xf numFmtId="0" fontId="7" fillId="5" borderId="33" xfId="0" applyFont="1" applyFill="1" applyBorder="1" applyAlignment="1">
      <alignment horizontal="left" wrapText="1"/>
    </xf>
    <xf numFmtId="188" fontId="7" fillId="5" borderId="0" xfId="0" applyNumberFormat="1" applyFont="1" applyFill="1" applyAlignment="1">
      <alignment horizontal="right" vertical="center"/>
    </xf>
    <xf numFmtId="0" fontId="80" fillId="53" borderId="32" xfId="0" applyFont="1" applyFill="1" applyBorder="1" applyAlignment="1">
      <alignment vertical="center"/>
    </xf>
    <xf numFmtId="0" fontId="80" fillId="53" borderId="33" xfId="0" applyFont="1" applyFill="1" applyBorder="1" applyAlignment="1">
      <alignment vertical="center"/>
    </xf>
    <xf numFmtId="2" fontId="7" fillId="53" borderId="33" xfId="0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81" fillId="0" borderId="0" xfId="0" applyFont="1" applyAlignment="1">
      <alignment horizontal="center" wrapText="1"/>
    </xf>
    <xf numFmtId="0" fontId="2" fillId="0" borderId="0" xfId="0" applyFont="1"/>
    <xf numFmtId="0" fontId="29" fillId="11" borderId="32" xfId="652" applyFont="1" applyBorder="1" applyProtection="1">
      <alignment vertical="center"/>
    </xf>
    <xf numFmtId="0" fontId="73" fillId="11" borderId="33" xfId="652" applyFont="1" applyBorder="1" applyProtection="1">
      <alignment vertical="center"/>
    </xf>
    <xf numFmtId="0" fontId="73" fillId="11" borderId="34" xfId="652" applyFont="1" applyBorder="1" applyProtection="1">
      <alignment vertical="center"/>
    </xf>
    <xf numFmtId="0" fontId="7" fillId="0" borderId="0" xfId="0" applyFont="1" applyAlignment="1">
      <alignment vertical="center" wrapText="1"/>
    </xf>
    <xf numFmtId="0" fontId="82" fillId="0" borderId="0" xfId="0" applyFont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0" borderId="56" xfId="0" applyBorder="1"/>
    <xf numFmtId="0" fontId="7" fillId="4" borderId="88" xfId="0" applyFont="1" applyFill="1" applyBorder="1" applyAlignment="1">
      <alignment horizontal="right" vertical="center"/>
    </xf>
    <xf numFmtId="0" fontId="7" fillId="4" borderId="118" xfId="0" applyFont="1" applyFill="1" applyBorder="1" applyAlignment="1">
      <alignment horizontal="right" vertical="center"/>
    </xf>
    <xf numFmtId="0" fontId="7" fillId="52" borderId="102" xfId="0" applyFont="1" applyFill="1" applyBorder="1" applyAlignment="1">
      <alignment horizontal="right" vertical="center"/>
    </xf>
    <xf numFmtId="0" fontId="7" fillId="52" borderId="89" xfId="0" applyFont="1" applyFill="1" applyBorder="1" applyAlignment="1">
      <alignment horizontal="right" vertical="center"/>
    </xf>
    <xf numFmtId="0" fontId="7" fillId="52" borderId="90" xfId="0" applyFont="1" applyFill="1" applyBorder="1" applyAlignment="1">
      <alignment horizontal="right" vertical="center"/>
    </xf>
    <xf numFmtId="0" fontId="4" fillId="5" borderId="42" xfId="0" applyFont="1" applyFill="1" applyBorder="1" applyAlignment="1">
      <alignment vertical="center" wrapText="1"/>
    </xf>
    <xf numFmtId="0" fontId="77" fillId="4" borderId="85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horizontal="left"/>
    </xf>
    <xf numFmtId="0" fontId="83" fillId="53" borderId="52" xfId="0" applyFont="1" applyFill="1" applyBorder="1" applyAlignment="1">
      <alignment wrapText="1"/>
    </xf>
    <xf numFmtId="0" fontId="0" fillId="0" borderId="0" xfId="0"/>
    <xf numFmtId="0" fontId="4" fillId="0" borderId="120" xfId="0" applyFont="1" applyBorder="1" applyAlignment="1">
      <alignment horizontal="left" vertical="center" wrapText="1" indent="1"/>
    </xf>
    <xf numFmtId="0" fontId="77" fillId="9" borderId="23" xfId="0" applyFont="1" applyFill="1" applyBorder="1" applyAlignment="1">
      <alignment horizontal="left" vertical="center" wrapText="1" indent="1"/>
    </xf>
    <xf numFmtId="49" fontId="4" fillId="35" borderId="113" xfId="703" applyBorder="1" applyAlignment="1">
      <alignment horizontal="right"/>
      <protection locked="0"/>
    </xf>
    <xf numFmtId="0" fontId="4" fillId="0" borderId="23" xfId="453" applyFont="1" applyBorder="1" applyAlignment="1">
      <alignment horizontal="left" vertical="center" indent="1"/>
    </xf>
    <xf numFmtId="0" fontId="4" fillId="0" borderId="74" xfId="0" applyFont="1" applyBorder="1" applyAlignment="1">
      <alignment horizontal="left" vertical="center" wrapText="1" indent="1"/>
    </xf>
    <xf numFmtId="185" fontId="4" fillId="35" borderId="16" xfId="0" applyNumberFormat="1" applyFont="1" applyFill="1" applyBorder="1" applyAlignment="1" applyProtection="1">
      <alignment vertical="center" wrapText="1"/>
      <protection locked="0"/>
    </xf>
    <xf numFmtId="185" fontId="4" fillId="35" borderId="19" xfId="0" applyNumberFormat="1" applyFont="1" applyFill="1" applyBorder="1" applyAlignment="1" applyProtection="1">
      <alignment vertical="center" wrapText="1"/>
      <protection locked="0"/>
    </xf>
    <xf numFmtId="185" fontId="4" fillId="35" borderId="99" xfId="0" applyNumberFormat="1" applyFont="1" applyFill="1" applyBorder="1" applyAlignment="1" applyProtection="1">
      <alignment vertical="center" wrapText="1"/>
      <protection locked="0"/>
    </xf>
    <xf numFmtId="185" fontId="7" fillId="50" borderId="90" xfId="1" applyNumberFormat="1" applyFont="1" applyFill="1" applyBorder="1" applyAlignment="1" applyProtection="1">
      <alignment horizontal="right" wrapText="1"/>
      <protection locked="0"/>
    </xf>
    <xf numFmtId="185" fontId="4" fillId="35" borderId="121" xfId="0" applyNumberFormat="1" applyFont="1" applyFill="1" applyBorder="1" applyAlignment="1" applyProtection="1">
      <alignment vertical="center" wrapText="1"/>
      <protection locked="0"/>
    </xf>
    <xf numFmtId="185" fontId="4" fillId="35" borderId="92" xfId="0" applyNumberFormat="1" applyFont="1" applyFill="1" applyBorder="1" applyAlignment="1" applyProtection="1">
      <alignment vertical="center" wrapText="1"/>
      <protection locked="0"/>
    </xf>
    <xf numFmtId="185" fontId="4" fillId="35" borderId="122" xfId="0" applyNumberFormat="1" applyFont="1" applyFill="1" applyBorder="1" applyAlignment="1" applyProtection="1">
      <alignment vertical="center" wrapText="1"/>
      <protection locked="0"/>
    </xf>
    <xf numFmtId="0" fontId="7" fillId="4" borderId="123" xfId="0" applyFont="1" applyFill="1" applyBorder="1" applyAlignment="1" applyProtection="1">
      <alignment vertical="center"/>
      <protection locked="0"/>
    </xf>
    <xf numFmtId="185" fontId="4" fillId="35" borderId="123" xfId="0" applyNumberFormat="1" applyFont="1" applyFill="1" applyBorder="1" applyAlignment="1" applyProtection="1">
      <alignment vertical="center" wrapText="1"/>
      <protection locked="0"/>
    </xf>
    <xf numFmtId="185" fontId="4" fillId="35" borderId="124" xfId="0" applyNumberFormat="1" applyFont="1" applyFill="1" applyBorder="1" applyAlignment="1" applyProtection="1">
      <alignment vertical="center" wrapText="1"/>
      <protection locked="0"/>
    </xf>
    <xf numFmtId="0" fontId="4" fillId="0" borderId="125" xfId="0" applyFont="1" applyBorder="1" applyAlignment="1">
      <alignment horizontal="left" vertical="center" wrapText="1" indent="1"/>
    </xf>
    <xf numFmtId="0" fontId="7" fillId="50" borderId="88" xfId="0" applyFont="1" applyFill="1" applyBorder="1" applyAlignment="1">
      <alignment horizontal="right" wrapText="1"/>
    </xf>
    <xf numFmtId="2" fontId="7" fillId="40" borderId="35" xfId="0" applyNumberFormat="1" applyFont="1" applyFill="1" applyBorder="1" applyAlignment="1" applyProtection="1">
      <alignment vertical="center" wrapText="1"/>
      <protection locked="0"/>
    </xf>
    <xf numFmtId="2" fontId="4" fillId="35" borderId="36" xfId="0" applyNumberFormat="1" applyFont="1" applyFill="1" applyBorder="1" applyAlignment="1" applyProtection="1">
      <alignment vertical="center" wrapText="1"/>
      <protection locked="0"/>
    </xf>
    <xf numFmtId="192" fontId="80" fillId="53" borderId="108" xfId="0" applyNumberFormat="1" applyFont="1" applyFill="1" applyBorder="1" applyAlignment="1">
      <alignment horizontal="right"/>
    </xf>
    <xf numFmtId="0" fontId="6" fillId="0" borderId="0" xfId="5" applyFont="1" applyFill="1"/>
    <xf numFmtId="194" fontId="0" fillId="0" borderId="0" xfId="0" applyNumberFormat="1"/>
    <xf numFmtId="0" fontId="88" fillId="5" borderId="0" xfId="0" applyFont="1" applyFill="1" applyAlignment="1">
      <alignment horizontal="center" vertical="center"/>
    </xf>
    <xf numFmtId="0" fontId="89" fillId="57" borderId="0" xfId="0" applyFont="1" applyFill="1" applyAlignment="1">
      <alignment horizontal="center" vertical="center"/>
    </xf>
    <xf numFmtId="0" fontId="89" fillId="6" borderId="0" xfId="0" applyFont="1" applyFill="1" applyAlignment="1">
      <alignment horizontal="center" vertical="center"/>
    </xf>
    <xf numFmtId="0" fontId="89" fillId="58" borderId="0" xfId="0" applyFont="1" applyFill="1" applyAlignment="1">
      <alignment horizontal="center" vertical="center"/>
    </xf>
    <xf numFmtId="0" fontId="51" fillId="4" borderId="126" xfId="0" applyFont="1" applyFill="1" applyBorder="1" applyAlignment="1">
      <alignment horizontal="left" vertical="center"/>
    </xf>
    <xf numFmtId="0" fontId="5" fillId="7" borderId="126" xfId="0" quotePrefix="1" applyFont="1" applyFill="1" applyBorder="1" applyAlignment="1">
      <alignment horizontal="right" vertical="center"/>
    </xf>
    <xf numFmtId="0" fontId="4" fillId="59" borderId="126" xfId="0" applyFont="1" applyFill="1" applyBorder="1" applyAlignment="1">
      <alignment horizontal="left" vertical="center" wrapText="1" indent="1"/>
    </xf>
    <xf numFmtId="185" fontId="7" fillId="59" borderId="126" xfId="0" applyNumberFormat="1" applyFont="1" applyFill="1" applyBorder="1" applyAlignment="1">
      <alignment vertical="center"/>
    </xf>
    <xf numFmtId="185" fontId="4" fillId="59" borderId="126" xfId="0" applyNumberFormat="1" applyFont="1" applyFill="1" applyBorder="1" applyAlignment="1">
      <alignment vertical="center" wrapText="1"/>
    </xf>
    <xf numFmtId="185" fontId="4" fillId="59" borderId="126" xfId="0" applyNumberFormat="1" applyFont="1" applyFill="1" applyBorder="1" applyAlignment="1">
      <alignment horizontal="right" vertical="top" wrapText="1"/>
    </xf>
    <xf numFmtId="185" fontId="4" fillId="59" borderId="126" xfId="0" applyNumberFormat="1" applyFont="1" applyFill="1" applyBorder="1"/>
    <xf numFmtId="185" fontId="7" fillId="59" borderId="126" xfId="0" applyNumberFormat="1" applyFont="1" applyFill="1" applyBorder="1"/>
    <xf numFmtId="0" fontId="4" fillId="0" borderId="126" xfId="0" applyFont="1" applyBorder="1" applyAlignment="1">
      <alignment horizontal="left" vertical="center" wrapText="1" indent="1"/>
    </xf>
    <xf numFmtId="185" fontId="7" fillId="4" borderId="126" xfId="0" applyNumberFormat="1" applyFont="1" applyFill="1" applyBorder="1" applyAlignment="1">
      <alignment vertical="center"/>
    </xf>
    <xf numFmtId="185" fontId="4" fillId="6" borderId="126" xfId="0" applyNumberFormat="1" applyFont="1" applyFill="1" applyBorder="1" applyAlignment="1">
      <alignment vertical="center" wrapText="1"/>
    </xf>
    <xf numFmtId="185" fontId="4" fillId="6" borderId="126" xfId="0" applyNumberFormat="1" applyFont="1" applyFill="1" applyBorder="1" applyAlignment="1">
      <alignment horizontal="right" vertical="center" wrapText="1"/>
    </xf>
    <xf numFmtId="0" fontId="8" fillId="5" borderId="126" xfId="0" applyFont="1" applyFill="1" applyBorder="1" applyAlignment="1">
      <alignment horizontal="left" vertical="center" wrapText="1" indent="1"/>
    </xf>
    <xf numFmtId="10" fontId="4" fillId="5" borderId="126" xfId="1" applyNumberFormat="1" applyFont="1" applyFill="1" applyBorder="1" applyAlignment="1" applyProtection="1">
      <alignment horizontal="right" vertical="center" wrapText="1"/>
    </xf>
    <xf numFmtId="2" fontId="4" fillId="5" borderId="126" xfId="1" applyNumberFormat="1" applyFont="1" applyFill="1" applyBorder="1" applyAlignment="1" applyProtection="1">
      <alignment horizontal="right" vertical="center" wrapText="1"/>
    </xf>
    <xf numFmtId="2" fontId="90" fillId="60" borderId="126" xfId="1" applyNumberFormat="1" applyFont="1" applyFill="1" applyBorder="1" applyAlignment="1" applyProtection="1">
      <alignment horizontal="right" vertical="center" wrapText="1"/>
    </xf>
    <xf numFmtId="195" fontId="6" fillId="0" borderId="0" xfId="0" applyNumberFormat="1" applyFont="1"/>
    <xf numFmtId="0" fontId="29" fillId="11" borderId="0" xfId="652" applyFont="1">
      <alignment vertical="center"/>
      <protection locked="0"/>
    </xf>
    <xf numFmtId="0" fontId="73" fillId="11" borderId="0" xfId="652" applyFont="1">
      <alignment vertical="center"/>
      <protection locked="0"/>
    </xf>
    <xf numFmtId="0" fontId="75" fillId="4" borderId="0" xfId="0" applyFont="1" applyFill="1" applyAlignment="1" applyProtection="1">
      <alignment horizontal="left" vertical="center"/>
      <protection locked="0"/>
    </xf>
    <xf numFmtId="0" fontId="0" fillId="0" borderId="126" xfId="0" applyBorder="1"/>
    <xf numFmtId="0" fontId="7" fillId="4" borderId="126" xfId="0" applyFont="1" applyFill="1" applyBorder="1" applyAlignment="1">
      <alignment horizontal="right" vertical="center"/>
    </xf>
    <xf numFmtId="0" fontId="80" fillId="61" borderId="126" xfId="0" applyFont="1" applyFill="1" applyBorder="1" applyAlignment="1">
      <alignment horizontal="right" vertical="center"/>
    </xf>
    <xf numFmtId="185" fontId="4" fillId="6" borderId="126" xfId="0" applyNumberFormat="1" applyFont="1" applyFill="1" applyBorder="1" applyAlignment="1" applyProtection="1">
      <alignment vertical="center" wrapText="1"/>
      <protection locked="0"/>
    </xf>
    <xf numFmtId="185" fontId="4" fillId="10" borderId="126" xfId="1" applyNumberFormat="1" applyFont="1" applyFill="1" applyBorder="1" applyAlignment="1" applyProtection="1">
      <alignment horizontal="right" vertical="center" wrapText="1"/>
    </xf>
    <xf numFmtId="185" fontId="4" fillId="5" borderId="126" xfId="1" applyNumberFormat="1" applyFont="1" applyFill="1" applyBorder="1" applyAlignment="1" applyProtection="1">
      <alignment horizontal="right" vertical="center" wrapText="1"/>
    </xf>
    <xf numFmtId="44" fontId="0" fillId="0" borderId="0" xfId="0" applyNumberFormat="1"/>
    <xf numFmtId="0" fontId="77" fillId="9" borderId="126" xfId="0" applyFont="1" applyFill="1" applyBorder="1" applyAlignment="1">
      <alignment horizontal="left" vertical="center" wrapText="1" indent="1"/>
    </xf>
    <xf numFmtId="0" fontId="7" fillId="4" borderId="126" xfId="0" applyFont="1" applyFill="1" applyBorder="1" applyAlignment="1">
      <alignment vertical="center"/>
    </xf>
    <xf numFmtId="43" fontId="7" fillId="4" borderId="126" xfId="0" applyNumberFormat="1" applyFont="1" applyFill="1" applyBorder="1" applyAlignment="1">
      <alignment horizontal="left"/>
    </xf>
    <xf numFmtId="0" fontId="4" fillId="0" borderId="126" xfId="0" applyFont="1" applyBorder="1" applyAlignment="1">
      <alignment horizontal="left" vertical="center" indent="4"/>
    </xf>
    <xf numFmtId="185" fontId="4" fillId="10" borderId="126" xfId="1" applyNumberFormat="1" applyFont="1" applyFill="1" applyBorder="1" applyAlignment="1" applyProtection="1">
      <alignment horizontal="right" wrapText="1"/>
    </xf>
    <xf numFmtId="185" fontId="4" fillId="5" borderId="126" xfId="1" applyNumberFormat="1" applyFont="1" applyFill="1" applyBorder="1" applyAlignment="1" applyProtection="1">
      <alignment horizontal="right" wrapText="1"/>
    </xf>
    <xf numFmtId="185" fontId="4" fillId="0" borderId="126" xfId="0" applyNumberFormat="1" applyFont="1" applyBorder="1" applyAlignment="1" applyProtection="1">
      <alignment vertical="center" wrapText="1"/>
      <protection locked="0"/>
    </xf>
    <xf numFmtId="185" fontId="4" fillId="5" borderId="126" xfId="0" applyNumberFormat="1" applyFont="1" applyFill="1" applyBorder="1" applyAlignment="1" applyProtection="1">
      <alignment vertical="center" wrapText="1"/>
      <protection locked="0"/>
    </xf>
    <xf numFmtId="0" fontId="4" fillId="0" borderId="126" xfId="0" applyFont="1" applyBorder="1" applyAlignment="1">
      <alignment horizontal="left" vertical="center" indent="1"/>
    </xf>
    <xf numFmtId="0" fontId="4" fillId="0" borderId="126" xfId="453" applyFont="1" applyBorder="1" applyAlignment="1">
      <alignment horizontal="left" vertical="center" indent="1"/>
    </xf>
    <xf numFmtId="0" fontId="7" fillId="50" borderId="126" xfId="0" applyFont="1" applyFill="1" applyBorder="1" applyAlignment="1">
      <alignment horizontal="right" vertical="center" wrapText="1" indent="1"/>
    </xf>
    <xf numFmtId="185" fontId="7" fillId="50" borderId="126" xfId="1" applyNumberFormat="1" applyFont="1" applyFill="1" applyBorder="1" applyAlignment="1" applyProtection="1">
      <alignment horizontal="right" wrapText="1"/>
    </xf>
    <xf numFmtId="0" fontId="12" fillId="5" borderId="126" xfId="0" applyFont="1" applyFill="1" applyBorder="1" applyAlignment="1">
      <alignment vertical="center" wrapText="1"/>
    </xf>
    <xf numFmtId="2" fontId="7" fillId="4" borderId="126" xfId="0" applyNumberFormat="1" applyFont="1" applyFill="1" applyBorder="1"/>
    <xf numFmtId="191" fontId="4" fillId="5" borderId="126" xfId="0" applyNumberFormat="1" applyFont="1" applyFill="1" applyBorder="1" applyAlignment="1">
      <alignment horizontal="right" vertical="center"/>
    </xf>
    <xf numFmtId="186" fontId="7" fillId="4" borderId="126" xfId="0" applyNumberFormat="1" applyFont="1" applyFill="1" applyBorder="1" applyAlignment="1">
      <alignment horizontal="left"/>
    </xf>
    <xf numFmtId="185" fontId="7" fillId="4" borderId="126" xfId="0" applyNumberFormat="1" applyFont="1" applyFill="1" applyBorder="1"/>
    <xf numFmtId="187" fontId="7" fillId="4" borderId="126" xfId="0" applyNumberFormat="1" applyFont="1" applyFill="1" applyBorder="1" applyAlignment="1">
      <alignment horizontal="right"/>
    </xf>
    <xf numFmtId="0" fontId="4" fillId="0" borderId="126" xfId="0" applyFont="1" applyBorder="1" applyAlignment="1">
      <alignment horizontal="left" vertical="center" wrapText="1" indent="3"/>
    </xf>
    <xf numFmtId="188" fontId="4" fillId="5" borderId="126" xfId="0" applyNumberFormat="1" applyFont="1" applyFill="1" applyBorder="1" applyAlignment="1">
      <alignment horizontal="right" vertical="center"/>
    </xf>
    <xf numFmtId="4" fontId="7" fillId="4" borderId="126" xfId="0" applyNumberFormat="1" applyFont="1" applyFill="1" applyBorder="1" applyAlignment="1">
      <alignment horizontal="right"/>
    </xf>
    <xf numFmtId="0" fontId="6" fillId="4" borderId="126" xfId="0" applyFont="1" applyFill="1" applyBorder="1"/>
    <xf numFmtId="0" fontId="7" fillId="50" borderId="126" xfId="0" applyFont="1" applyFill="1" applyBorder="1" applyAlignment="1">
      <alignment horizontal="right" wrapText="1"/>
    </xf>
    <xf numFmtId="189" fontId="5" fillId="35" borderId="126" xfId="0" applyNumberFormat="1" applyFont="1" applyFill="1" applyBorder="1" applyAlignment="1">
      <alignment horizontal="center"/>
    </xf>
    <xf numFmtId="0" fontId="60" fillId="4" borderId="126" xfId="0" applyFont="1" applyFill="1" applyBorder="1" applyAlignment="1">
      <alignment horizontal="left" vertical="center"/>
    </xf>
    <xf numFmtId="0" fontId="7" fillId="4" borderId="126" xfId="0" applyFont="1" applyFill="1" applyBorder="1" applyAlignment="1">
      <alignment horizontal="left" vertical="center"/>
    </xf>
    <xf numFmtId="185" fontId="6" fillId="5" borderId="0" xfId="0" applyNumberFormat="1" applyFont="1" applyFill="1"/>
    <xf numFmtId="0" fontId="0" fillId="4" borderId="126" xfId="0" applyFill="1" applyBorder="1"/>
    <xf numFmtId="188" fontId="4" fillId="9" borderId="126" xfId="0" applyNumberFormat="1" applyFont="1" applyFill="1" applyBorder="1" applyAlignment="1">
      <alignment horizontal="right" vertical="center"/>
    </xf>
    <xf numFmtId="10" fontId="6" fillId="5" borderId="0" xfId="0" applyNumberFormat="1" applyFont="1" applyFill="1"/>
    <xf numFmtId="0" fontId="7" fillId="5" borderId="126" xfId="0" applyFont="1" applyFill="1" applyBorder="1" applyAlignment="1">
      <alignment horizontal="left"/>
    </xf>
    <xf numFmtId="0" fontId="5" fillId="9" borderId="126" xfId="0" applyFont="1" applyFill="1" applyBorder="1"/>
    <xf numFmtId="0" fontId="7" fillId="34" borderId="126" xfId="0" applyFont="1" applyFill="1" applyBorder="1" applyAlignment="1">
      <alignment horizontal="centerContinuous" vertical="center"/>
    </xf>
    <xf numFmtId="0" fontId="0" fillId="34" borderId="126" xfId="0" applyFill="1" applyBorder="1" applyAlignment="1">
      <alignment horizontal="centerContinuous"/>
    </xf>
    <xf numFmtId="0" fontId="7" fillId="6" borderId="126" xfId="0" applyFont="1" applyFill="1" applyBorder="1" applyAlignment="1">
      <alignment horizontal="right" vertical="center"/>
    </xf>
    <xf numFmtId="0" fontId="7" fillId="52" borderId="126" xfId="0" applyFont="1" applyFill="1" applyBorder="1" applyAlignment="1">
      <alignment horizontal="right" vertical="center"/>
    </xf>
    <xf numFmtId="0" fontId="3" fillId="9" borderId="126" xfId="0" applyFont="1" applyFill="1" applyBorder="1"/>
    <xf numFmtId="188" fontId="4" fillId="32" borderId="126" xfId="0" applyNumberFormat="1" applyFont="1" applyFill="1" applyBorder="1" applyAlignment="1">
      <alignment horizontal="left" vertical="center"/>
    </xf>
    <xf numFmtId="188" fontId="4" fillId="32" borderId="126" xfId="0" applyNumberFormat="1" applyFont="1" applyFill="1" applyBorder="1" applyAlignment="1">
      <alignment horizontal="right" vertical="center"/>
    </xf>
    <xf numFmtId="0" fontId="0" fillId="9" borderId="0" xfId="0" applyFill="1"/>
    <xf numFmtId="188" fontId="4" fillId="32" borderId="127" xfId="0" applyNumberFormat="1" applyFont="1" applyFill="1" applyBorder="1" applyAlignment="1">
      <alignment horizontal="right" vertical="center"/>
    </xf>
    <xf numFmtId="188" fontId="4" fillId="32" borderId="127" xfId="0" applyNumberFormat="1" applyFont="1" applyFill="1" applyBorder="1" applyAlignment="1">
      <alignment horizontal="left" vertical="center"/>
    </xf>
    <xf numFmtId="188" fontId="4" fillId="5" borderId="127" xfId="0" applyNumberFormat="1" applyFont="1" applyFill="1" applyBorder="1" applyAlignment="1">
      <alignment horizontal="right" vertical="center"/>
    </xf>
    <xf numFmtId="0" fontId="80" fillId="53" borderId="126" xfId="0" applyFont="1" applyFill="1" applyBorder="1"/>
    <xf numFmtId="0" fontId="80" fillId="53" borderId="126" xfId="0" applyFont="1" applyFill="1" applyBorder="1" applyAlignment="1">
      <alignment wrapText="1"/>
    </xf>
    <xf numFmtId="188" fontId="80" fillId="53" borderId="126" xfId="0" applyNumberFormat="1" applyFont="1" applyFill="1" applyBorder="1" applyAlignment="1">
      <alignment horizontal="right"/>
    </xf>
    <xf numFmtId="0" fontId="7" fillId="5" borderId="0" xfId="0" applyFont="1" applyFill="1" applyAlignment="1">
      <alignment horizontal="left" wrapText="1"/>
    </xf>
    <xf numFmtId="0" fontId="80" fillId="53" borderId="126" xfId="0" applyFont="1" applyFill="1" applyBorder="1" applyAlignment="1">
      <alignment vertical="center"/>
    </xf>
    <xf numFmtId="2" fontId="7" fillId="53" borderId="126" xfId="0" applyNumberFormat="1" applyFont="1" applyFill="1" applyBorder="1" applyAlignment="1">
      <alignment horizontal="right"/>
    </xf>
    <xf numFmtId="188" fontId="80" fillId="53" borderId="126" xfId="0" applyNumberFormat="1" applyFont="1" applyFill="1" applyBorder="1" applyAlignment="1">
      <alignment horizontal="right" vertical="center"/>
    </xf>
    <xf numFmtId="43" fontId="0" fillId="5" borderId="0" xfId="706" applyFont="1" applyFill="1" applyProtection="1"/>
    <xf numFmtId="191" fontId="4" fillId="35" borderId="122" xfId="0" applyNumberFormat="1" applyFont="1" applyFill="1" applyBorder="1" applyAlignment="1" applyProtection="1">
      <alignment vertical="center" wrapText="1"/>
      <protection locked="0"/>
    </xf>
    <xf numFmtId="191" fontId="7" fillId="4" borderId="123" xfId="0" applyNumberFormat="1" applyFont="1" applyFill="1" applyBorder="1" applyAlignment="1" applyProtection="1">
      <alignment vertical="center"/>
      <protection locked="0"/>
    </xf>
    <xf numFmtId="191" fontId="7" fillId="4" borderId="18" xfId="0" applyNumberFormat="1" applyFont="1" applyFill="1" applyBorder="1" applyAlignment="1" applyProtection="1">
      <alignment vertical="center"/>
      <protection locked="0"/>
    </xf>
    <xf numFmtId="191" fontId="7" fillId="4" borderId="24" xfId="0" applyNumberFormat="1" applyFont="1" applyFill="1" applyBorder="1" applyAlignment="1" applyProtection="1">
      <alignment vertical="center"/>
      <protection locked="0"/>
    </xf>
    <xf numFmtId="191" fontId="7" fillId="4" borderId="17" xfId="0" applyNumberFormat="1" applyFont="1" applyFill="1" applyBorder="1" applyAlignment="1" applyProtection="1">
      <alignment vertical="center"/>
      <protection locked="0"/>
    </xf>
    <xf numFmtId="191" fontId="7" fillId="4" borderId="38" xfId="0" applyNumberFormat="1" applyFont="1" applyFill="1" applyBorder="1" applyAlignment="1" applyProtection="1">
      <alignment vertical="center"/>
      <protection locked="0"/>
    </xf>
    <xf numFmtId="191" fontId="4" fillId="35" borderId="123" xfId="0" applyNumberFormat="1" applyFont="1" applyFill="1" applyBorder="1" applyAlignment="1" applyProtection="1">
      <alignment vertical="center" wrapText="1"/>
      <protection locked="0"/>
    </xf>
    <xf numFmtId="191" fontId="4" fillId="35" borderId="18" xfId="0" applyNumberFormat="1" applyFont="1" applyFill="1" applyBorder="1" applyAlignment="1" applyProtection="1">
      <alignment vertical="center" wrapText="1"/>
      <protection locked="0"/>
    </xf>
    <xf numFmtId="191" fontId="4" fillId="35" borderId="24" xfId="0" applyNumberFormat="1" applyFont="1" applyFill="1" applyBorder="1" applyAlignment="1" applyProtection="1">
      <alignment vertical="center" wrapText="1"/>
      <protection locked="0"/>
    </xf>
    <xf numFmtId="191" fontId="4" fillId="35" borderId="17" xfId="0" applyNumberFormat="1" applyFont="1" applyFill="1" applyBorder="1" applyAlignment="1" applyProtection="1">
      <alignment vertical="center" wrapText="1"/>
      <protection locked="0"/>
    </xf>
    <xf numFmtId="191" fontId="4" fillId="35" borderId="38" xfId="0" applyNumberFormat="1" applyFont="1" applyFill="1" applyBorder="1" applyAlignment="1" applyProtection="1">
      <alignment vertical="center" wrapText="1"/>
      <protection locked="0"/>
    </xf>
    <xf numFmtId="191" fontId="4" fillId="35" borderId="124" xfId="0" applyNumberFormat="1" applyFont="1" applyFill="1" applyBorder="1" applyAlignment="1" applyProtection="1">
      <alignment vertical="center" wrapText="1"/>
      <protection locked="0"/>
    </xf>
    <xf numFmtId="191" fontId="4" fillId="35" borderId="30" xfId="0" applyNumberFormat="1" applyFont="1" applyFill="1" applyBorder="1" applyAlignment="1" applyProtection="1">
      <alignment vertical="center" wrapText="1"/>
      <protection locked="0"/>
    </xf>
    <xf numFmtId="191" fontId="4" fillId="35" borderId="101" xfId="0" applyNumberFormat="1" applyFont="1" applyFill="1" applyBorder="1" applyAlignment="1" applyProtection="1">
      <alignment vertical="center" wrapText="1"/>
      <protection locked="0"/>
    </xf>
    <xf numFmtId="191" fontId="4" fillId="35" borderId="29" xfId="0" applyNumberFormat="1" applyFont="1" applyFill="1" applyBorder="1" applyAlignment="1" applyProtection="1">
      <alignment vertical="center" wrapText="1"/>
      <protection locked="0"/>
    </xf>
    <xf numFmtId="191" fontId="4" fillId="35" borderId="39" xfId="0" applyNumberFormat="1" applyFont="1" applyFill="1" applyBorder="1" applyAlignment="1" applyProtection="1">
      <alignment vertical="center" wrapText="1"/>
      <protection locked="0"/>
    </xf>
    <xf numFmtId="191" fontId="7" fillId="50" borderId="89" xfId="1" applyNumberFormat="1" applyFont="1" applyFill="1" applyBorder="1" applyAlignment="1" applyProtection="1">
      <alignment horizontal="right" wrapText="1"/>
      <protection locked="0"/>
    </xf>
    <xf numFmtId="191" fontId="7" fillId="50" borderId="90" xfId="1" applyNumberFormat="1" applyFont="1" applyFill="1" applyBorder="1" applyAlignment="1" applyProtection="1">
      <alignment horizontal="right" wrapText="1"/>
      <protection locked="0"/>
    </xf>
    <xf numFmtId="191" fontId="4" fillId="35" borderId="83" xfId="0" applyNumberFormat="1" applyFont="1" applyFill="1" applyBorder="1" applyAlignment="1" applyProtection="1">
      <alignment vertical="center" wrapText="1"/>
      <protection locked="0"/>
    </xf>
    <xf numFmtId="191" fontId="7" fillId="4" borderId="20" xfId="0" applyNumberFormat="1" applyFont="1" applyFill="1" applyBorder="1" applyProtection="1">
      <protection locked="0"/>
    </xf>
    <xf numFmtId="191" fontId="7" fillId="4" borderId="82" xfId="0" applyNumberFormat="1" applyFont="1" applyFill="1" applyBorder="1" applyProtection="1">
      <protection locked="0"/>
    </xf>
    <xf numFmtId="191" fontId="7" fillId="4" borderId="86" xfId="0" applyNumberFormat="1" applyFont="1" applyFill="1" applyBorder="1" applyProtection="1">
      <protection locked="0"/>
    </xf>
    <xf numFmtId="191" fontId="4" fillId="35" borderId="86" xfId="0" applyNumberFormat="1" applyFont="1" applyFill="1" applyBorder="1" applyAlignment="1" applyProtection="1">
      <alignment vertical="center" wrapText="1"/>
      <protection locked="0"/>
    </xf>
    <xf numFmtId="191" fontId="4" fillId="35" borderId="82" xfId="0" applyNumberFormat="1" applyFont="1" applyFill="1" applyBorder="1" applyAlignment="1" applyProtection="1">
      <alignment vertical="center" wrapText="1"/>
      <protection locked="0"/>
    </xf>
    <xf numFmtId="191" fontId="4" fillId="35" borderId="20" xfId="0" applyNumberFormat="1" applyFont="1" applyFill="1" applyBorder="1" applyAlignment="1" applyProtection="1">
      <alignment vertical="center" wrapText="1"/>
      <protection locked="0"/>
    </xf>
    <xf numFmtId="191" fontId="4" fillId="35" borderId="99" xfId="0" applyNumberFormat="1" applyFont="1" applyFill="1" applyBorder="1" applyAlignment="1" applyProtection="1">
      <alignment vertical="center" wrapText="1"/>
      <protection locked="0"/>
    </xf>
    <xf numFmtId="0" fontId="3" fillId="52" borderId="112" xfId="0" applyFont="1" applyFill="1" applyBorder="1" applyAlignment="1">
      <alignment horizontal="center" vertical="center"/>
    </xf>
    <xf numFmtId="0" fontId="3" fillId="52" borderId="59" xfId="0" applyFont="1" applyFill="1" applyBorder="1" applyAlignment="1">
      <alignment horizontal="center" vertical="center"/>
    </xf>
    <xf numFmtId="0" fontId="3" fillId="52" borderId="31" xfId="0" applyFont="1" applyFill="1" applyBorder="1" applyAlignment="1">
      <alignment horizontal="center" vertical="center"/>
    </xf>
    <xf numFmtId="0" fontId="4" fillId="5" borderId="96" xfId="0" applyFont="1" applyFill="1" applyBorder="1" applyAlignment="1">
      <alignment horizontal="center"/>
    </xf>
    <xf numFmtId="0" fontId="4" fillId="5" borderId="92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4" fillId="5" borderId="82" xfId="0" applyFont="1" applyFill="1" applyBorder="1" applyAlignment="1">
      <alignment horizontal="center"/>
    </xf>
    <xf numFmtId="0" fontId="4" fillId="5" borderId="53" xfId="0" applyFont="1" applyFill="1" applyBorder="1" applyAlignment="1">
      <alignment horizontal="center"/>
    </xf>
    <xf numFmtId="0" fontId="4" fillId="5" borderId="72" xfId="0" applyFont="1" applyFill="1" applyBorder="1" applyAlignment="1">
      <alignment horizontal="center"/>
    </xf>
    <xf numFmtId="0" fontId="3" fillId="4" borderId="96" xfId="0" applyFont="1" applyFill="1" applyBorder="1" applyAlignment="1">
      <alignment horizontal="center"/>
    </xf>
    <xf numFmtId="0" fontId="3" fillId="4" borderId="110" xfId="0" applyFont="1" applyFill="1" applyBorder="1" applyAlignment="1">
      <alignment horizontal="center"/>
    </xf>
    <xf numFmtId="0" fontId="3" fillId="52" borderId="58" xfId="0" applyFont="1" applyFill="1" applyBorder="1" applyAlignment="1">
      <alignment horizontal="center"/>
    </xf>
    <xf numFmtId="0" fontId="3" fillId="52" borderId="16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52" borderId="14" xfId="0" applyFont="1" applyFill="1" applyBorder="1" applyAlignment="1">
      <alignment horizontal="center" vertical="center" wrapText="1"/>
    </xf>
    <xf numFmtId="0" fontId="5" fillId="52" borderId="58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/>
    </xf>
    <xf numFmtId="0" fontId="5" fillId="4" borderId="78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6" borderId="73" xfId="0" applyFont="1" applyFill="1" applyBorder="1" applyAlignment="1">
      <alignment horizontal="center"/>
    </xf>
    <xf numFmtId="0" fontId="5" fillId="6" borderId="79" xfId="0" applyFont="1" applyFill="1" applyBorder="1" applyAlignment="1">
      <alignment horizontal="center"/>
    </xf>
    <xf numFmtId="0" fontId="7" fillId="4" borderId="77" xfId="0" applyFont="1" applyFill="1" applyBorder="1" applyAlignment="1">
      <alignment horizontal="center" vertical="center"/>
    </xf>
    <xf numFmtId="0" fontId="7" fillId="4" borderId="65" xfId="0" applyFont="1" applyFill="1" applyBorder="1" applyAlignment="1">
      <alignment horizontal="center" vertical="center"/>
    </xf>
    <xf numFmtId="0" fontId="7" fillId="4" borderId="66" xfId="0" applyFont="1" applyFill="1" applyBorder="1" applyAlignment="1">
      <alignment horizontal="center" vertical="center"/>
    </xf>
    <xf numFmtId="0" fontId="7" fillId="6" borderId="77" xfId="0" applyFont="1" applyFill="1" applyBorder="1" applyAlignment="1">
      <alignment horizontal="center" vertical="center"/>
    </xf>
    <xf numFmtId="0" fontId="7" fillId="6" borderId="65" xfId="0" applyFont="1" applyFill="1" applyBorder="1" applyAlignment="1">
      <alignment horizontal="center" vertical="center"/>
    </xf>
    <xf numFmtId="0" fontId="7" fillId="6" borderId="66" xfId="0" applyFont="1" applyFill="1" applyBorder="1" applyAlignment="1">
      <alignment horizontal="center" vertical="center"/>
    </xf>
    <xf numFmtId="0" fontId="72" fillId="54" borderId="61" xfId="0" applyFont="1" applyFill="1" applyBorder="1" applyAlignment="1">
      <alignment horizontal="center" vertical="center" wrapText="1"/>
    </xf>
    <xf numFmtId="0" fontId="72" fillId="54" borderId="62" xfId="0" applyFont="1" applyFill="1" applyBorder="1" applyAlignment="1">
      <alignment horizontal="center" vertical="center" wrapText="1"/>
    </xf>
    <xf numFmtId="0" fontId="72" fillId="54" borderId="8" xfId="0" applyFont="1" applyFill="1" applyBorder="1" applyAlignment="1">
      <alignment horizontal="center" vertical="center" wrapText="1"/>
    </xf>
    <xf numFmtId="0" fontId="72" fillId="54" borderId="47" xfId="0" applyFont="1" applyFill="1" applyBorder="1" applyAlignment="1">
      <alignment horizontal="center" vertical="center" wrapText="1"/>
    </xf>
    <xf numFmtId="0" fontId="72" fillId="54" borderId="50" xfId="0" applyFont="1" applyFill="1" applyBorder="1" applyAlignment="1">
      <alignment horizontal="center" vertical="center" wrapText="1"/>
    </xf>
    <xf numFmtId="0" fontId="72" fillId="54" borderId="64" xfId="0" applyFont="1" applyFill="1" applyBorder="1" applyAlignment="1">
      <alignment horizontal="center" vertical="center" wrapText="1"/>
    </xf>
    <xf numFmtId="0" fontId="85" fillId="55" borderId="63" xfId="0" applyFont="1" applyFill="1" applyBorder="1" applyAlignment="1">
      <alignment horizontal="left" vertical="top" wrapText="1"/>
    </xf>
    <xf numFmtId="0" fontId="85" fillId="55" borderId="50" xfId="0" applyFont="1" applyFill="1" applyBorder="1" applyAlignment="1">
      <alignment horizontal="left" vertical="top" wrapText="1"/>
    </xf>
    <xf numFmtId="0" fontId="85" fillId="55" borderId="64" xfId="0" applyFont="1" applyFill="1" applyBorder="1" applyAlignment="1">
      <alignment horizontal="left" vertical="top" wrapText="1"/>
    </xf>
    <xf numFmtId="185" fontId="7" fillId="7" borderId="77" xfId="0" applyNumberFormat="1" applyFont="1" applyFill="1" applyBorder="1" applyAlignment="1">
      <alignment horizontal="center" vertical="center"/>
    </xf>
    <xf numFmtId="185" fontId="7" fillId="7" borderId="65" xfId="0" applyNumberFormat="1" applyFont="1" applyFill="1" applyBorder="1" applyAlignment="1">
      <alignment horizontal="center" vertical="center"/>
    </xf>
    <xf numFmtId="185" fontId="7" fillId="7" borderId="66" xfId="0" applyNumberFormat="1" applyFont="1" applyFill="1" applyBorder="1" applyAlignment="1">
      <alignment horizontal="center" vertical="center"/>
    </xf>
    <xf numFmtId="0" fontId="7" fillId="10" borderId="77" xfId="0" applyFont="1" applyFill="1" applyBorder="1" applyAlignment="1">
      <alignment horizontal="center" vertical="center"/>
    </xf>
    <xf numFmtId="0" fontId="7" fillId="10" borderId="104" xfId="0" applyFont="1" applyFill="1" applyBorder="1" applyAlignment="1">
      <alignment horizontal="center" vertical="center"/>
    </xf>
    <xf numFmtId="0" fontId="7" fillId="10" borderId="65" xfId="0" applyFont="1" applyFill="1" applyBorder="1" applyAlignment="1">
      <alignment horizontal="center" vertical="center"/>
    </xf>
    <xf numFmtId="0" fontId="7" fillId="10" borderId="66" xfId="0" applyFont="1" applyFill="1" applyBorder="1" applyAlignment="1">
      <alignment horizontal="center" vertical="center"/>
    </xf>
    <xf numFmtId="0" fontId="4" fillId="5" borderId="126" xfId="0" applyFont="1" applyFill="1" applyBorder="1" applyAlignment="1">
      <alignment horizontal="center"/>
    </xf>
    <xf numFmtId="0" fontId="5" fillId="6" borderId="126" xfId="0" applyFont="1" applyFill="1" applyBorder="1" applyAlignment="1">
      <alignment horizontal="center" vertical="center"/>
    </xf>
    <xf numFmtId="0" fontId="5" fillId="52" borderId="126" xfId="0" applyFont="1" applyFill="1" applyBorder="1" applyAlignment="1">
      <alignment horizontal="center" vertical="center" wrapText="1"/>
    </xf>
    <xf numFmtId="0" fontId="7" fillId="4" borderId="126" xfId="0" applyFont="1" applyFill="1" applyBorder="1" applyAlignment="1">
      <alignment horizontal="center" vertical="center"/>
    </xf>
    <xf numFmtId="0" fontId="80" fillId="61" borderId="126" xfId="0" applyFont="1" applyFill="1" applyBorder="1" applyAlignment="1">
      <alignment horizontal="center" vertical="center"/>
    </xf>
    <xf numFmtId="0" fontId="5" fillId="4" borderId="126" xfId="0" applyFont="1" applyFill="1" applyBorder="1" applyAlignment="1">
      <alignment horizontal="center"/>
    </xf>
    <xf numFmtId="0" fontId="83" fillId="61" borderId="126" xfId="0" applyFont="1" applyFill="1" applyBorder="1" applyAlignment="1">
      <alignment horizontal="center"/>
    </xf>
    <xf numFmtId="185" fontId="7" fillId="7" borderId="126" xfId="0" applyNumberFormat="1" applyFont="1" applyFill="1" applyBorder="1" applyAlignment="1">
      <alignment horizontal="center" vertical="center"/>
    </xf>
    <xf numFmtId="0" fontId="7" fillId="10" borderId="126" xfId="0" applyFont="1" applyFill="1" applyBorder="1" applyAlignment="1">
      <alignment horizontal="center" vertical="center"/>
    </xf>
  </cellXfs>
  <cellStyles count="707">
    <cellStyle name=" 1" xfId="9" xr:uid="{00000000-0005-0000-0000-000000000000}"/>
    <cellStyle name=" 1 2" xfId="10" xr:uid="{00000000-0005-0000-0000-000001000000}"/>
    <cellStyle name=" 1 2 2" xfId="11" xr:uid="{00000000-0005-0000-0000-000002000000}"/>
    <cellStyle name=" 1 2 3" xfId="12" xr:uid="{00000000-0005-0000-0000-000003000000}"/>
    <cellStyle name=" 1 3" xfId="13" xr:uid="{00000000-0005-0000-0000-000004000000}"/>
    <cellStyle name=" 1 3 2" xfId="14" xr:uid="{00000000-0005-0000-0000-000005000000}"/>
    <cellStyle name=" 1 4" xfId="15" xr:uid="{00000000-0005-0000-0000-000006000000}"/>
    <cellStyle name=" 1_29(d) - Gas extensions -tariffs" xfId="16" xr:uid="{00000000-0005-0000-0000-000007000000}"/>
    <cellStyle name="_3GIS model v2.77_Distribution Business_Retail Fin Perform " xfId="17" xr:uid="{00000000-0005-0000-0000-000008000000}"/>
    <cellStyle name="_3GIS model v2.77_Fleet Overhead Costs 2_Retail Fin Perform " xfId="18" xr:uid="{00000000-0005-0000-0000-000009000000}"/>
    <cellStyle name="_3GIS model v2.77_Fleet Overhead Costs_Retail Fin Perform " xfId="19" xr:uid="{00000000-0005-0000-0000-00000A000000}"/>
    <cellStyle name="_3GIS model v2.77_Forecast 2_Retail Fin Perform " xfId="20" xr:uid="{00000000-0005-0000-0000-00000B000000}"/>
    <cellStyle name="_3GIS model v2.77_Forecast_Retail Fin Perform " xfId="21" xr:uid="{00000000-0005-0000-0000-00000C000000}"/>
    <cellStyle name="_3GIS model v2.77_Funding &amp; Cashflow_1_Retail Fin Perform " xfId="22" xr:uid="{00000000-0005-0000-0000-00000D000000}"/>
    <cellStyle name="_3GIS model v2.77_Funding &amp; Cashflow_Retail Fin Perform " xfId="23" xr:uid="{00000000-0005-0000-0000-00000E000000}"/>
    <cellStyle name="_3GIS model v2.77_Group P&amp;L_1_Retail Fin Perform " xfId="24" xr:uid="{00000000-0005-0000-0000-00000F000000}"/>
    <cellStyle name="_3GIS model v2.77_Group P&amp;L_Retail Fin Perform " xfId="25" xr:uid="{00000000-0005-0000-0000-000010000000}"/>
    <cellStyle name="_3GIS model v2.77_Opening  Detailed BS_Retail Fin Perform " xfId="26" xr:uid="{00000000-0005-0000-0000-000011000000}"/>
    <cellStyle name="_3GIS model v2.77_OUTPUT DB_Retail Fin Perform " xfId="27" xr:uid="{00000000-0005-0000-0000-000012000000}"/>
    <cellStyle name="_3GIS model v2.77_OUTPUT EB_Retail Fin Perform " xfId="28" xr:uid="{00000000-0005-0000-0000-000013000000}"/>
    <cellStyle name="_3GIS model v2.77_Report_Retail Fin Perform " xfId="29" xr:uid="{00000000-0005-0000-0000-000014000000}"/>
    <cellStyle name="_3GIS model v2.77_Retail Fin Perform " xfId="30" xr:uid="{00000000-0005-0000-0000-000015000000}"/>
    <cellStyle name="_3GIS model v2.77_Sheet2 2_Retail Fin Perform " xfId="31" xr:uid="{00000000-0005-0000-0000-000016000000}"/>
    <cellStyle name="_3GIS model v2.77_Sheet2_Retail Fin Perform " xfId="32" xr:uid="{00000000-0005-0000-0000-000017000000}"/>
    <cellStyle name="_Capex" xfId="33" xr:uid="{00000000-0005-0000-0000-000018000000}"/>
    <cellStyle name="_Capex 2" xfId="34" xr:uid="{00000000-0005-0000-0000-000019000000}"/>
    <cellStyle name="_Capex_29(d) - Gas extensions -tariffs" xfId="35" xr:uid="{00000000-0005-0000-0000-00001A000000}"/>
    <cellStyle name="_UED AMP 2009-14 Final 250309 Less PU" xfId="36" xr:uid="{00000000-0005-0000-0000-00001B000000}"/>
    <cellStyle name="_UED AMP 2009-14 Final 250309 Less PU_1011 monthly" xfId="37" xr:uid="{00000000-0005-0000-0000-00001C000000}"/>
    <cellStyle name="20% - Accent1 2" xfId="38" xr:uid="{00000000-0005-0000-0000-00001D000000}"/>
    <cellStyle name="20% - Accent1 3" xfId="39" xr:uid="{00000000-0005-0000-0000-00001E000000}"/>
    <cellStyle name="20% - Accent2 2" xfId="40" xr:uid="{00000000-0005-0000-0000-00001F000000}"/>
    <cellStyle name="20% - Accent3 2" xfId="41" xr:uid="{00000000-0005-0000-0000-000020000000}"/>
    <cellStyle name="20% - Accent4 2" xfId="42" xr:uid="{00000000-0005-0000-0000-000021000000}"/>
    <cellStyle name="20% - Accent5 2" xfId="43" xr:uid="{00000000-0005-0000-0000-000022000000}"/>
    <cellStyle name="20% - Accent6 2" xfId="44" xr:uid="{00000000-0005-0000-0000-000023000000}"/>
    <cellStyle name="40% - Accent1 2" xfId="45" xr:uid="{00000000-0005-0000-0000-000024000000}"/>
    <cellStyle name="40% - Accent1 3" xfId="46" xr:uid="{00000000-0005-0000-0000-000025000000}"/>
    <cellStyle name="40% - Accent2 2" xfId="47" xr:uid="{00000000-0005-0000-0000-000026000000}"/>
    <cellStyle name="40% - Accent3 2" xfId="48" xr:uid="{00000000-0005-0000-0000-000027000000}"/>
    <cellStyle name="40% - Accent4 2" xfId="49" xr:uid="{00000000-0005-0000-0000-000028000000}"/>
    <cellStyle name="40% - Accent5 2" xfId="50" xr:uid="{00000000-0005-0000-0000-000029000000}"/>
    <cellStyle name="40% - Accent6 2" xfId="51" xr:uid="{00000000-0005-0000-0000-00002A000000}"/>
    <cellStyle name="60% - Accent1 2" xfId="52" xr:uid="{00000000-0005-0000-0000-00002B000000}"/>
    <cellStyle name="60% - Accent2 2" xfId="53" xr:uid="{00000000-0005-0000-0000-00002C000000}"/>
    <cellStyle name="60% - Accent3 2" xfId="54" xr:uid="{00000000-0005-0000-0000-00002D000000}"/>
    <cellStyle name="60% - Accent4 2" xfId="55" xr:uid="{00000000-0005-0000-0000-00002E000000}"/>
    <cellStyle name="60% - Accent5 2" xfId="56" xr:uid="{00000000-0005-0000-0000-00002F000000}"/>
    <cellStyle name="60% - Accent6 2" xfId="57" xr:uid="{00000000-0005-0000-0000-000030000000}"/>
    <cellStyle name="Accent1 - 20%" xfId="58" xr:uid="{00000000-0005-0000-0000-000031000000}"/>
    <cellStyle name="Accent1 - 40%" xfId="59" xr:uid="{00000000-0005-0000-0000-000032000000}"/>
    <cellStyle name="Accent1 - 60%" xfId="60" xr:uid="{00000000-0005-0000-0000-000033000000}"/>
    <cellStyle name="Accent1 2" xfId="61" xr:uid="{00000000-0005-0000-0000-000034000000}"/>
    <cellStyle name="Accent1 3" xfId="675" xr:uid="{00000000-0005-0000-0000-000035000000}"/>
    <cellStyle name="Accent1 4" xfId="676" xr:uid="{00000000-0005-0000-0000-000036000000}"/>
    <cellStyle name="Accent1 5" xfId="677" xr:uid="{00000000-0005-0000-0000-000037000000}"/>
    <cellStyle name="Accent2 - 20%" xfId="62" xr:uid="{00000000-0005-0000-0000-000038000000}"/>
    <cellStyle name="Accent2 - 40%" xfId="63" xr:uid="{00000000-0005-0000-0000-000039000000}"/>
    <cellStyle name="Accent2 - 60%" xfId="64" xr:uid="{00000000-0005-0000-0000-00003A000000}"/>
    <cellStyle name="Accent2 2" xfId="65" xr:uid="{00000000-0005-0000-0000-00003B000000}"/>
    <cellStyle name="Accent2 3" xfId="678" xr:uid="{00000000-0005-0000-0000-00003C000000}"/>
    <cellStyle name="Accent2 4" xfId="679" xr:uid="{00000000-0005-0000-0000-00003D000000}"/>
    <cellStyle name="Accent2 5" xfId="680" xr:uid="{00000000-0005-0000-0000-00003E000000}"/>
    <cellStyle name="Accent3 - 20%" xfId="66" xr:uid="{00000000-0005-0000-0000-00003F000000}"/>
    <cellStyle name="Accent3 - 40%" xfId="67" xr:uid="{00000000-0005-0000-0000-000040000000}"/>
    <cellStyle name="Accent3 - 60%" xfId="68" xr:uid="{00000000-0005-0000-0000-000041000000}"/>
    <cellStyle name="Accent3 2" xfId="69" xr:uid="{00000000-0005-0000-0000-000042000000}"/>
    <cellStyle name="Accent3 3" xfId="681" xr:uid="{00000000-0005-0000-0000-000043000000}"/>
    <cellStyle name="Accent3 4" xfId="682" xr:uid="{00000000-0005-0000-0000-000044000000}"/>
    <cellStyle name="Accent3 5" xfId="683" xr:uid="{00000000-0005-0000-0000-000045000000}"/>
    <cellStyle name="Accent4 - 20%" xfId="70" xr:uid="{00000000-0005-0000-0000-000046000000}"/>
    <cellStyle name="Accent4 - 40%" xfId="71" xr:uid="{00000000-0005-0000-0000-000047000000}"/>
    <cellStyle name="Accent4 - 60%" xfId="72" xr:uid="{00000000-0005-0000-0000-000048000000}"/>
    <cellStyle name="Accent4 2" xfId="73" xr:uid="{00000000-0005-0000-0000-000049000000}"/>
    <cellStyle name="Accent4 3" xfId="684" xr:uid="{00000000-0005-0000-0000-00004A000000}"/>
    <cellStyle name="Accent4 4" xfId="685" xr:uid="{00000000-0005-0000-0000-00004B000000}"/>
    <cellStyle name="Accent4 5" xfId="686" xr:uid="{00000000-0005-0000-0000-00004C000000}"/>
    <cellStyle name="Accent5 - 20%" xfId="74" xr:uid="{00000000-0005-0000-0000-00004D000000}"/>
    <cellStyle name="Accent5 - 40%" xfId="75" xr:uid="{00000000-0005-0000-0000-00004E000000}"/>
    <cellStyle name="Accent5 - 60%" xfId="76" xr:uid="{00000000-0005-0000-0000-00004F000000}"/>
    <cellStyle name="Accent5 2" xfId="77" xr:uid="{00000000-0005-0000-0000-000050000000}"/>
    <cellStyle name="Accent5 3" xfId="687" xr:uid="{00000000-0005-0000-0000-000051000000}"/>
    <cellStyle name="Accent5 4" xfId="688" xr:uid="{00000000-0005-0000-0000-000052000000}"/>
    <cellStyle name="Accent5 5" xfId="689" xr:uid="{00000000-0005-0000-0000-000053000000}"/>
    <cellStyle name="Accent6 - 20%" xfId="78" xr:uid="{00000000-0005-0000-0000-000054000000}"/>
    <cellStyle name="Accent6 - 40%" xfId="79" xr:uid="{00000000-0005-0000-0000-000055000000}"/>
    <cellStyle name="Accent6 - 60%" xfId="80" xr:uid="{00000000-0005-0000-0000-000056000000}"/>
    <cellStyle name="Accent6 2" xfId="81" xr:uid="{00000000-0005-0000-0000-000057000000}"/>
    <cellStyle name="Accent6 3" xfId="690" xr:uid="{00000000-0005-0000-0000-000058000000}"/>
    <cellStyle name="Accent6 4" xfId="691" xr:uid="{00000000-0005-0000-0000-000059000000}"/>
    <cellStyle name="Accent6 5" xfId="692" xr:uid="{00000000-0005-0000-0000-00005A000000}"/>
    <cellStyle name="Agara" xfId="82" xr:uid="{00000000-0005-0000-0000-00005B000000}"/>
    <cellStyle name="B79812_.wvu.PrintTitlest" xfId="83" xr:uid="{00000000-0005-0000-0000-00005C000000}"/>
    <cellStyle name="Bad 2" xfId="84" xr:uid="{00000000-0005-0000-0000-00005D000000}"/>
    <cellStyle name="Black" xfId="85" xr:uid="{00000000-0005-0000-0000-00005E000000}"/>
    <cellStyle name="Blockout" xfId="86" xr:uid="{00000000-0005-0000-0000-00005F000000}"/>
    <cellStyle name="Blockout 2" xfId="87" xr:uid="{00000000-0005-0000-0000-000060000000}"/>
    <cellStyle name="Blockout 2 2" xfId="88" xr:uid="{00000000-0005-0000-0000-000061000000}"/>
    <cellStyle name="Blockout 3" xfId="89" xr:uid="{00000000-0005-0000-0000-000062000000}"/>
    <cellStyle name="Blue" xfId="90" xr:uid="{00000000-0005-0000-0000-000063000000}"/>
    <cellStyle name="Calculation 2" xfId="91" xr:uid="{00000000-0005-0000-0000-000064000000}"/>
    <cellStyle name="Calculation 2 2" xfId="92" xr:uid="{00000000-0005-0000-0000-000065000000}"/>
    <cellStyle name="Calculation 2 2 2" xfId="93" xr:uid="{00000000-0005-0000-0000-000066000000}"/>
    <cellStyle name="Calculation 2 3" xfId="94" xr:uid="{00000000-0005-0000-0000-000067000000}"/>
    <cellStyle name="Calculation 2 3 2" xfId="95" xr:uid="{00000000-0005-0000-0000-000068000000}"/>
    <cellStyle name="Calculation 2 3 3" xfId="96" xr:uid="{00000000-0005-0000-0000-000069000000}"/>
    <cellStyle name="Calculation 2 4" xfId="97" xr:uid="{00000000-0005-0000-0000-00006A000000}"/>
    <cellStyle name="Check Cell 2" xfId="98" xr:uid="{00000000-0005-0000-0000-00006B000000}"/>
    <cellStyle name="Check Cell 2 2 2 2" xfId="99" xr:uid="{00000000-0005-0000-0000-00006C000000}"/>
    <cellStyle name="Comma" xfId="706" builtinId="3"/>
    <cellStyle name="Comma [0]7Z_87C" xfId="100" xr:uid="{00000000-0005-0000-0000-00006D000000}"/>
    <cellStyle name="Comma 0" xfId="101" xr:uid="{00000000-0005-0000-0000-00006E000000}"/>
    <cellStyle name="Comma 1" xfId="102" xr:uid="{00000000-0005-0000-0000-00006F000000}"/>
    <cellStyle name="Comma 1 2" xfId="103" xr:uid="{00000000-0005-0000-0000-000070000000}"/>
    <cellStyle name="Comma 10" xfId="104" xr:uid="{00000000-0005-0000-0000-000071000000}"/>
    <cellStyle name="Comma 11" xfId="105" xr:uid="{00000000-0005-0000-0000-000072000000}"/>
    <cellStyle name="Comma 2" xfId="106" xr:uid="{00000000-0005-0000-0000-000073000000}"/>
    <cellStyle name="Comma 2 2" xfId="107" xr:uid="{00000000-0005-0000-0000-000074000000}"/>
    <cellStyle name="Comma 2 2 2" xfId="108" xr:uid="{00000000-0005-0000-0000-000075000000}"/>
    <cellStyle name="Comma 2 2 3" xfId="109" xr:uid="{00000000-0005-0000-0000-000076000000}"/>
    <cellStyle name="Comma 2 2 4" xfId="110" xr:uid="{00000000-0005-0000-0000-000077000000}"/>
    <cellStyle name="Comma 2 3" xfId="111" xr:uid="{00000000-0005-0000-0000-000078000000}"/>
    <cellStyle name="Comma 2 3 2" xfId="112" xr:uid="{00000000-0005-0000-0000-000079000000}"/>
    <cellStyle name="Comma 2 3 3" xfId="113" xr:uid="{00000000-0005-0000-0000-00007A000000}"/>
    <cellStyle name="Comma 2 4" xfId="114" xr:uid="{00000000-0005-0000-0000-00007B000000}"/>
    <cellStyle name="Comma 2 5" xfId="115" xr:uid="{00000000-0005-0000-0000-00007C000000}"/>
    <cellStyle name="Comma 2 6" xfId="116" xr:uid="{00000000-0005-0000-0000-00007D000000}"/>
    <cellStyle name="Comma 2 7" xfId="117" xr:uid="{00000000-0005-0000-0000-00007E000000}"/>
    <cellStyle name="Comma 2 8" xfId="118" xr:uid="{00000000-0005-0000-0000-00007F000000}"/>
    <cellStyle name="Comma 3" xfId="119" xr:uid="{00000000-0005-0000-0000-000080000000}"/>
    <cellStyle name="Comma 3 2" xfId="120" xr:uid="{00000000-0005-0000-0000-000081000000}"/>
    <cellStyle name="Comma 3 2 2" xfId="121" xr:uid="{00000000-0005-0000-0000-000082000000}"/>
    <cellStyle name="Comma 3 2 3" xfId="122" xr:uid="{00000000-0005-0000-0000-000083000000}"/>
    <cellStyle name="Comma 3 3" xfId="123" xr:uid="{00000000-0005-0000-0000-000084000000}"/>
    <cellStyle name="Comma 3 3 2" xfId="124" xr:uid="{00000000-0005-0000-0000-000085000000}"/>
    <cellStyle name="Comma 3 3 3" xfId="125" xr:uid="{00000000-0005-0000-0000-000086000000}"/>
    <cellStyle name="Comma 3 4" xfId="126" xr:uid="{00000000-0005-0000-0000-000087000000}"/>
    <cellStyle name="Comma 3 5" xfId="127" xr:uid="{00000000-0005-0000-0000-000088000000}"/>
    <cellStyle name="Comma 3 6" xfId="128" xr:uid="{00000000-0005-0000-0000-000089000000}"/>
    <cellStyle name="Comma 4" xfId="129" xr:uid="{00000000-0005-0000-0000-00008A000000}"/>
    <cellStyle name="Comma 4 2" xfId="130" xr:uid="{00000000-0005-0000-0000-00008B000000}"/>
    <cellStyle name="Comma 5" xfId="131" xr:uid="{00000000-0005-0000-0000-00008C000000}"/>
    <cellStyle name="Comma 6" xfId="132" xr:uid="{00000000-0005-0000-0000-00008D000000}"/>
    <cellStyle name="Comma 7" xfId="133" xr:uid="{00000000-0005-0000-0000-00008E000000}"/>
    <cellStyle name="Comma 8" xfId="134" xr:uid="{00000000-0005-0000-0000-00008F000000}"/>
    <cellStyle name="Comma 9" xfId="135" xr:uid="{00000000-0005-0000-0000-000090000000}"/>
    <cellStyle name="Comma 9 2" xfId="136" xr:uid="{00000000-0005-0000-0000-000091000000}"/>
    <cellStyle name="Comma 9 3" xfId="137" xr:uid="{00000000-0005-0000-0000-000092000000}"/>
    <cellStyle name="Comma0" xfId="138" xr:uid="{00000000-0005-0000-0000-000093000000}"/>
    <cellStyle name="Currency 11" xfId="139" xr:uid="{00000000-0005-0000-0000-000094000000}"/>
    <cellStyle name="Currency 11 2" xfId="140" xr:uid="{00000000-0005-0000-0000-000095000000}"/>
    <cellStyle name="Currency 11 3" xfId="141" xr:uid="{00000000-0005-0000-0000-000096000000}"/>
    <cellStyle name="Currency 2" xfId="142" xr:uid="{00000000-0005-0000-0000-000097000000}"/>
    <cellStyle name="Currency 2 2" xfId="143" xr:uid="{00000000-0005-0000-0000-000098000000}"/>
    <cellStyle name="Currency 2 3" xfId="144" xr:uid="{00000000-0005-0000-0000-000099000000}"/>
    <cellStyle name="Currency 3" xfId="145" xr:uid="{00000000-0005-0000-0000-00009A000000}"/>
    <cellStyle name="Currency 3 2" xfId="146" xr:uid="{00000000-0005-0000-0000-00009B000000}"/>
    <cellStyle name="Currency 4" xfId="147" xr:uid="{00000000-0005-0000-0000-00009C000000}"/>
    <cellStyle name="Currency 4 2" xfId="148" xr:uid="{00000000-0005-0000-0000-00009D000000}"/>
    <cellStyle name="Currency 5" xfId="149" xr:uid="{00000000-0005-0000-0000-00009E000000}"/>
    <cellStyle name="Currency 6" xfId="150" xr:uid="{00000000-0005-0000-0000-00009F000000}"/>
    <cellStyle name="Currency 6 2" xfId="151" xr:uid="{00000000-0005-0000-0000-0000A0000000}"/>
    <cellStyle name="Currency 6 3" xfId="152" xr:uid="{00000000-0005-0000-0000-0000A1000000}"/>
    <cellStyle name="Currency 7" xfId="153" xr:uid="{00000000-0005-0000-0000-0000A2000000}"/>
    <cellStyle name="Currency 8" xfId="154" xr:uid="{00000000-0005-0000-0000-0000A3000000}"/>
    <cellStyle name="D4_B8B1_005004B79812_.wvu.PrintTitlest" xfId="155" xr:uid="{00000000-0005-0000-0000-0000A4000000}"/>
    <cellStyle name="Date" xfId="156" xr:uid="{00000000-0005-0000-0000-0000A5000000}"/>
    <cellStyle name="Date 2" xfId="157" xr:uid="{00000000-0005-0000-0000-0000A6000000}"/>
    <cellStyle name="dms_1" xfId="704" xr:uid="{00000000-0005-0000-0000-0000A7000000}"/>
    <cellStyle name="dms_Row1" xfId="703" xr:uid="{00000000-0005-0000-0000-0000B7000000}"/>
    <cellStyle name="dms_TopHeader" xfId="705" xr:uid="{00000000-0005-0000-0000-0000BB000000}"/>
    <cellStyle name="Emphasis 1" xfId="158" xr:uid="{00000000-0005-0000-0000-0000BC000000}"/>
    <cellStyle name="Emphasis 2" xfId="159" xr:uid="{00000000-0005-0000-0000-0000BD000000}"/>
    <cellStyle name="Emphasis 3" xfId="160" xr:uid="{00000000-0005-0000-0000-0000BE000000}"/>
    <cellStyle name="Euro" xfId="161" xr:uid="{00000000-0005-0000-0000-0000BF000000}"/>
    <cellStyle name="Explanatory Text 2" xfId="162" xr:uid="{00000000-0005-0000-0000-0000C0000000}"/>
    <cellStyle name="Fixed" xfId="163" xr:uid="{00000000-0005-0000-0000-0000C1000000}"/>
    <cellStyle name="Fixed 2" xfId="164" xr:uid="{00000000-0005-0000-0000-0000C2000000}"/>
    <cellStyle name="Gilsans" xfId="165" xr:uid="{00000000-0005-0000-0000-0000C3000000}"/>
    <cellStyle name="Gilsansl" xfId="166" xr:uid="{00000000-0005-0000-0000-0000C4000000}"/>
    <cellStyle name="Good 2" xfId="167" xr:uid="{00000000-0005-0000-0000-0000C5000000}"/>
    <cellStyle name="Heading 1 2" xfId="168" xr:uid="{00000000-0005-0000-0000-0000C6000000}"/>
    <cellStyle name="Heading 1 2 2" xfId="169" xr:uid="{00000000-0005-0000-0000-0000C7000000}"/>
    <cellStyle name="Heading 1 3" xfId="170" xr:uid="{00000000-0005-0000-0000-0000C8000000}"/>
    <cellStyle name="Heading 2 2" xfId="171" xr:uid="{00000000-0005-0000-0000-0000C9000000}"/>
    <cellStyle name="Heading 2 2 2" xfId="172" xr:uid="{00000000-0005-0000-0000-0000CA000000}"/>
    <cellStyle name="Heading 2 3" xfId="173" xr:uid="{00000000-0005-0000-0000-0000CB000000}"/>
    <cellStyle name="Heading 3 2" xfId="174" xr:uid="{00000000-0005-0000-0000-0000CC000000}"/>
    <cellStyle name="Heading 3 2 2" xfId="175" xr:uid="{00000000-0005-0000-0000-0000CD000000}"/>
    <cellStyle name="Heading 3 2 2 2" xfId="176" xr:uid="{00000000-0005-0000-0000-0000CE000000}"/>
    <cellStyle name="Heading 3 2 2 2 2" xfId="177" xr:uid="{00000000-0005-0000-0000-0000CF000000}"/>
    <cellStyle name="Heading 3 2 2 2 2 2" xfId="178" xr:uid="{00000000-0005-0000-0000-0000D0000000}"/>
    <cellStyle name="Heading 3 2 2 2 2 2 2" xfId="179" xr:uid="{00000000-0005-0000-0000-0000D1000000}"/>
    <cellStyle name="Heading 3 2 2 2 2 2 3" xfId="180" xr:uid="{00000000-0005-0000-0000-0000D2000000}"/>
    <cellStyle name="Heading 3 2 2 2 2 3" xfId="181" xr:uid="{00000000-0005-0000-0000-0000D3000000}"/>
    <cellStyle name="Heading 3 2 2 2 2 3 2" xfId="182" xr:uid="{00000000-0005-0000-0000-0000D4000000}"/>
    <cellStyle name="Heading 3 2 2 2 2 3 3" xfId="183" xr:uid="{00000000-0005-0000-0000-0000D5000000}"/>
    <cellStyle name="Heading 3 2 2 2 2 4" xfId="184" xr:uid="{00000000-0005-0000-0000-0000D6000000}"/>
    <cellStyle name="Heading 3 2 2 2 2 4 2" xfId="185" xr:uid="{00000000-0005-0000-0000-0000D7000000}"/>
    <cellStyle name="Heading 3 2 2 2 2 5" xfId="186" xr:uid="{00000000-0005-0000-0000-0000D8000000}"/>
    <cellStyle name="Heading 3 2 2 2 2 6" xfId="187" xr:uid="{00000000-0005-0000-0000-0000D9000000}"/>
    <cellStyle name="Heading 3 2 2 2 3" xfId="188" xr:uid="{00000000-0005-0000-0000-0000DA000000}"/>
    <cellStyle name="Heading 3 2 2 2 3 2" xfId="189" xr:uid="{00000000-0005-0000-0000-0000DB000000}"/>
    <cellStyle name="Heading 3 2 2 2 3 3" xfId="190" xr:uid="{00000000-0005-0000-0000-0000DC000000}"/>
    <cellStyle name="Heading 3 2 2 2 4" xfId="191" xr:uid="{00000000-0005-0000-0000-0000DD000000}"/>
    <cellStyle name="Heading 3 2 2 2 4 2" xfId="192" xr:uid="{00000000-0005-0000-0000-0000DE000000}"/>
    <cellStyle name="Heading 3 2 2 2 4 3" xfId="193" xr:uid="{00000000-0005-0000-0000-0000DF000000}"/>
    <cellStyle name="Heading 3 2 2 2 5" xfId="194" xr:uid="{00000000-0005-0000-0000-0000E0000000}"/>
    <cellStyle name="Heading 3 2 2 2 5 2" xfId="195" xr:uid="{00000000-0005-0000-0000-0000E1000000}"/>
    <cellStyle name="Heading 3 2 2 2 6" xfId="196" xr:uid="{00000000-0005-0000-0000-0000E2000000}"/>
    <cellStyle name="Heading 3 2 2 3" xfId="197" xr:uid="{00000000-0005-0000-0000-0000E3000000}"/>
    <cellStyle name="Heading 3 2 2 3 2" xfId="198" xr:uid="{00000000-0005-0000-0000-0000E4000000}"/>
    <cellStyle name="Heading 3 2 2 3 2 2" xfId="199" xr:uid="{00000000-0005-0000-0000-0000E5000000}"/>
    <cellStyle name="Heading 3 2 2 3 2 2 2" xfId="200" xr:uid="{00000000-0005-0000-0000-0000E6000000}"/>
    <cellStyle name="Heading 3 2 2 3 2 2 3" xfId="201" xr:uid="{00000000-0005-0000-0000-0000E7000000}"/>
    <cellStyle name="Heading 3 2 2 3 2 3" xfId="202" xr:uid="{00000000-0005-0000-0000-0000E8000000}"/>
    <cellStyle name="Heading 3 2 2 3 2 3 2" xfId="203" xr:uid="{00000000-0005-0000-0000-0000E9000000}"/>
    <cellStyle name="Heading 3 2 2 3 2 3 3" xfId="204" xr:uid="{00000000-0005-0000-0000-0000EA000000}"/>
    <cellStyle name="Heading 3 2 2 3 2 4" xfId="205" xr:uid="{00000000-0005-0000-0000-0000EB000000}"/>
    <cellStyle name="Heading 3 2 2 3 2 4 2" xfId="206" xr:uid="{00000000-0005-0000-0000-0000EC000000}"/>
    <cellStyle name="Heading 3 2 2 3 2 5" xfId="207" xr:uid="{00000000-0005-0000-0000-0000ED000000}"/>
    <cellStyle name="Heading 3 2 2 3 2 6" xfId="208" xr:uid="{00000000-0005-0000-0000-0000EE000000}"/>
    <cellStyle name="Heading 3 2 2 3 3" xfId="209" xr:uid="{00000000-0005-0000-0000-0000EF000000}"/>
    <cellStyle name="Heading 3 2 2 3 3 2" xfId="210" xr:uid="{00000000-0005-0000-0000-0000F0000000}"/>
    <cellStyle name="Heading 3 2 2 3 3 3" xfId="211" xr:uid="{00000000-0005-0000-0000-0000F1000000}"/>
    <cellStyle name="Heading 3 2 2 3 4" xfId="212" xr:uid="{00000000-0005-0000-0000-0000F2000000}"/>
    <cellStyle name="Heading 3 2 2 3 4 2" xfId="213" xr:uid="{00000000-0005-0000-0000-0000F3000000}"/>
    <cellStyle name="Heading 3 2 2 3 4 3" xfId="214" xr:uid="{00000000-0005-0000-0000-0000F4000000}"/>
    <cellStyle name="Heading 3 2 2 3 5" xfId="215" xr:uid="{00000000-0005-0000-0000-0000F5000000}"/>
    <cellStyle name="Heading 3 2 2 3 5 2" xfId="216" xr:uid="{00000000-0005-0000-0000-0000F6000000}"/>
    <cellStyle name="Heading 3 2 2 3 6" xfId="217" xr:uid="{00000000-0005-0000-0000-0000F7000000}"/>
    <cellStyle name="Heading 3 2 2 4" xfId="218" xr:uid="{00000000-0005-0000-0000-0000F8000000}"/>
    <cellStyle name="Heading 3 2 2 4 2" xfId="219" xr:uid="{00000000-0005-0000-0000-0000F9000000}"/>
    <cellStyle name="Heading 3 2 2 4 2 2" xfId="220" xr:uid="{00000000-0005-0000-0000-0000FA000000}"/>
    <cellStyle name="Heading 3 2 2 4 2 3" xfId="221" xr:uid="{00000000-0005-0000-0000-0000FB000000}"/>
    <cellStyle name="Heading 3 2 2 4 3" xfId="222" xr:uid="{00000000-0005-0000-0000-0000FC000000}"/>
    <cellStyle name="Heading 3 2 2 4 3 2" xfId="223" xr:uid="{00000000-0005-0000-0000-0000FD000000}"/>
    <cellStyle name="Heading 3 2 2 4 3 3" xfId="224" xr:uid="{00000000-0005-0000-0000-0000FE000000}"/>
    <cellStyle name="Heading 3 2 2 4 4" xfId="225" xr:uid="{00000000-0005-0000-0000-0000FF000000}"/>
    <cellStyle name="Heading 3 2 2 4 4 2" xfId="226" xr:uid="{00000000-0005-0000-0000-000000010000}"/>
    <cellStyle name="Heading 3 2 2 4 5" xfId="227" xr:uid="{00000000-0005-0000-0000-000001010000}"/>
    <cellStyle name="Heading 3 2 2 4 6" xfId="228" xr:uid="{00000000-0005-0000-0000-000002010000}"/>
    <cellStyle name="Heading 3 2 2 5" xfId="229" xr:uid="{00000000-0005-0000-0000-000003010000}"/>
    <cellStyle name="Heading 3 2 2 5 2" xfId="230" xr:uid="{00000000-0005-0000-0000-000004010000}"/>
    <cellStyle name="Heading 3 2 2 5 2 2" xfId="231" xr:uid="{00000000-0005-0000-0000-000005010000}"/>
    <cellStyle name="Heading 3 2 2 5 2 3" xfId="232" xr:uid="{00000000-0005-0000-0000-000006010000}"/>
    <cellStyle name="Heading 3 2 2 5 3" xfId="233" xr:uid="{00000000-0005-0000-0000-000007010000}"/>
    <cellStyle name="Heading 3 2 2 5 3 2" xfId="234" xr:uid="{00000000-0005-0000-0000-000008010000}"/>
    <cellStyle name="Heading 3 2 2 5 4" xfId="235" xr:uid="{00000000-0005-0000-0000-000009010000}"/>
    <cellStyle name="Heading 3 2 2 5 5" xfId="236" xr:uid="{00000000-0005-0000-0000-00000A010000}"/>
    <cellStyle name="Heading 3 2 2 6" xfId="237" xr:uid="{00000000-0005-0000-0000-00000B010000}"/>
    <cellStyle name="Heading 3 2 3" xfId="238" xr:uid="{00000000-0005-0000-0000-00000C010000}"/>
    <cellStyle name="Heading 3 2 4" xfId="239" xr:uid="{00000000-0005-0000-0000-00000D010000}"/>
    <cellStyle name="Heading 3 2 4 2" xfId="240" xr:uid="{00000000-0005-0000-0000-00000E010000}"/>
    <cellStyle name="Heading 3 2 4 2 2" xfId="241" xr:uid="{00000000-0005-0000-0000-00000F010000}"/>
    <cellStyle name="Heading 3 2 4 2 2 2" xfId="242" xr:uid="{00000000-0005-0000-0000-000010010000}"/>
    <cellStyle name="Heading 3 2 4 2 2 3" xfId="243" xr:uid="{00000000-0005-0000-0000-000011010000}"/>
    <cellStyle name="Heading 3 2 4 2 3" xfId="244" xr:uid="{00000000-0005-0000-0000-000012010000}"/>
    <cellStyle name="Heading 3 2 4 2 3 2" xfId="245" xr:uid="{00000000-0005-0000-0000-000013010000}"/>
    <cellStyle name="Heading 3 2 4 2 3 3" xfId="246" xr:uid="{00000000-0005-0000-0000-000014010000}"/>
    <cellStyle name="Heading 3 2 4 2 4" xfId="247" xr:uid="{00000000-0005-0000-0000-000015010000}"/>
    <cellStyle name="Heading 3 2 4 2 4 2" xfId="248" xr:uid="{00000000-0005-0000-0000-000016010000}"/>
    <cellStyle name="Heading 3 2 4 2 5" xfId="249" xr:uid="{00000000-0005-0000-0000-000017010000}"/>
    <cellStyle name="Heading 3 2 4 2 6" xfId="250" xr:uid="{00000000-0005-0000-0000-000018010000}"/>
    <cellStyle name="Heading 3 2 4 3" xfId="251" xr:uid="{00000000-0005-0000-0000-000019010000}"/>
    <cellStyle name="Heading 3 2 4 3 2" xfId="252" xr:uid="{00000000-0005-0000-0000-00001A010000}"/>
    <cellStyle name="Heading 3 2 4 3 3" xfId="253" xr:uid="{00000000-0005-0000-0000-00001B010000}"/>
    <cellStyle name="Heading 3 2 4 4" xfId="254" xr:uid="{00000000-0005-0000-0000-00001C010000}"/>
    <cellStyle name="Heading 3 2 4 4 2" xfId="255" xr:uid="{00000000-0005-0000-0000-00001D010000}"/>
    <cellStyle name="Heading 3 2 4 4 3" xfId="256" xr:uid="{00000000-0005-0000-0000-00001E010000}"/>
    <cellStyle name="Heading 3 2 4 5" xfId="257" xr:uid="{00000000-0005-0000-0000-00001F010000}"/>
    <cellStyle name="Heading 3 2 4 5 2" xfId="258" xr:uid="{00000000-0005-0000-0000-000020010000}"/>
    <cellStyle name="Heading 3 2 4 6" xfId="259" xr:uid="{00000000-0005-0000-0000-000021010000}"/>
    <cellStyle name="Heading 3 2 5" xfId="260" xr:uid="{00000000-0005-0000-0000-000022010000}"/>
    <cellStyle name="Heading 3 2 5 2" xfId="261" xr:uid="{00000000-0005-0000-0000-000023010000}"/>
    <cellStyle name="Heading 3 2 5 2 2" xfId="262" xr:uid="{00000000-0005-0000-0000-000024010000}"/>
    <cellStyle name="Heading 3 2 5 2 2 2" xfId="263" xr:uid="{00000000-0005-0000-0000-000025010000}"/>
    <cellStyle name="Heading 3 2 5 2 2 3" xfId="264" xr:uid="{00000000-0005-0000-0000-000026010000}"/>
    <cellStyle name="Heading 3 2 5 2 3" xfId="265" xr:uid="{00000000-0005-0000-0000-000027010000}"/>
    <cellStyle name="Heading 3 2 5 2 3 2" xfId="266" xr:uid="{00000000-0005-0000-0000-000028010000}"/>
    <cellStyle name="Heading 3 2 5 2 3 3" xfId="267" xr:uid="{00000000-0005-0000-0000-000029010000}"/>
    <cellStyle name="Heading 3 2 5 2 4" xfId="268" xr:uid="{00000000-0005-0000-0000-00002A010000}"/>
    <cellStyle name="Heading 3 2 5 2 4 2" xfId="269" xr:uid="{00000000-0005-0000-0000-00002B010000}"/>
    <cellStyle name="Heading 3 2 5 2 5" xfId="270" xr:uid="{00000000-0005-0000-0000-00002C010000}"/>
    <cellStyle name="Heading 3 2 5 2 6" xfId="271" xr:uid="{00000000-0005-0000-0000-00002D010000}"/>
    <cellStyle name="Heading 3 2 5 3" xfId="272" xr:uid="{00000000-0005-0000-0000-00002E010000}"/>
    <cellStyle name="Heading 3 2 5 3 2" xfId="273" xr:uid="{00000000-0005-0000-0000-00002F010000}"/>
    <cellStyle name="Heading 3 2 5 3 3" xfId="274" xr:uid="{00000000-0005-0000-0000-000030010000}"/>
    <cellStyle name="Heading 3 2 5 4" xfId="275" xr:uid="{00000000-0005-0000-0000-000031010000}"/>
    <cellStyle name="Heading 3 2 5 4 2" xfId="276" xr:uid="{00000000-0005-0000-0000-000032010000}"/>
    <cellStyle name="Heading 3 2 5 4 3" xfId="277" xr:uid="{00000000-0005-0000-0000-000033010000}"/>
    <cellStyle name="Heading 3 2 5 5" xfId="278" xr:uid="{00000000-0005-0000-0000-000034010000}"/>
    <cellStyle name="Heading 3 2 5 5 2" xfId="279" xr:uid="{00000000-0005-0000-0000-000035010000}"/>
    <cellStyle name="Heading 3 2 5 6" xfId="280" xr:uid="{00000000-0005-0000-0000-000036010000}"/>
    <cellStyle name="Heading 3 2 6" xfId="281" xr:uid="{00000000-0005-0000-0000-000037010000}"/>
    <cellStyle name="Heading 3 2 6 2" xfId="282" xr:uid="{00000000-0005-0000-0000-000038010000}"/>
    <cellStyle name="Heading 3 2 6 2 2" xfId="283" xr:uid="{00000000-0005-0000-0000-000039010000}"/>
    <cellStyle name="Heading 3 2 6 2 3" xfId="284" xr:uid="{00000000-0005-0000-0000-00003A010000}"/>
    <cellStyle name="Heading 3 2 6 3" xfId="285" xr:uid="{00000000-0005-0000-0000-00003B010000}"/>
    <cellStyle name="Heading 3 2 6 3 2" xfId="286" xr:uid="{00000000-0005-0000-0000-00003C010000}"/>
    <cellStyle name="Heading 3 2 6 3 3" xfId="287" xr:uid="{00000000-0005-0000-0000-00003D010000}"/>
    <cellStyle name="Heading 3 2 6 4" xfId="288" xr:uid="{00000000-0005-0000-0000-00003E010000}"/>
    <cellStyle name="Heading 3 2 6 4 2" xfId="289" xr:uid="{00000000-0005-0000-0000-00003F010000}"/>
    <cellStyle name="Heading 3 2 6 5" xfId="290" xr:uid="{00000000-0005-0000-0000-000040010000}"/>
    <cellStyle name="Heading 3 2 6 6" xfId="291" xr:uid="{00000000-0005-0000-0000-000041010000}"/>
    <cellStyle name="Heading 3 2 7" xfId="292" xr:uid="{00000000-0005-0000-0000-000042010000}"/>
    <cellStyle name="Heading 3 2 7 2" xfId="293" xr:uid="{00000000-0005-0000-0000-000043010000}"/>
    <cellStyle name="Heading 3 2 7 2 2" xfId="294" xr:uid="{00000000-0005-0000-0000-000044010000}"/>
    <cellStyle name="Heading 3 2 7 2 3" xfId="295" xr:uid="{00000000-0005-0000-0000-000045010000}"/>
    <cellStyle name="Heading 3 2 7 3" xfId="296" xr:uid="{00000000-0005-0000-0000-000046010000}"/>
    <cellStyle name="Heading 3 2 7 3 2" xfId="297" xr:uid="{00000000-0005-0000-0000-000047010000}"/>
    <cellStyle name="Heading 3 2 7 4" xfId="298" xr:uid="{00000000-0005-0000-0000-000048010000}"/>
    <cellStyle name="Heading 3 2 7 5" xfId="299" xr:uid="{00000000-0005-0000-0000-000049010000}"/>
    <cellStyle name="Heading 3 2 8" xfId="300" xr:uid="{00000000-0005-0000-0000-00004A010000}"/>
    <cellStyle name="Heading 3 3" xfId="301" xr:uid="{00000000-0005-0000-0000-00004B010000}"/>
    <cellStyle name="Heading 4 2" xfId="302" xr:uid="{00000000-0005-0000-0000-00004C010000}"/>
    <cellStyle name="Heading 4 2 2" xfId="303" xr:uid="{00000000-0005-0000-0000-00004D010000}"/>
    <cellStyle name="Heading 4 3" xfId="304" xr:uid="{00000000-0005-0000-0000-00004E010000}"/>
    <cellStyle name="Heading(4)" xfId="305" xr:uid="{00000000-0005-0000-0000-00004F010000}"/>
    <cellStyle name="Hyperlink 2" xfId="306" xr:uid="{00000000-0005-0000-0000-000050010000}"/>
    <cellStyle name="Hyperlink 2 2" xfId="307" xr:uid="{00000000-0005-0000-0000-000051010000}"/>
    <cellStyle name="Hyperlink 2 3" xfId="308" xr:uid="{00000000-0005-0000-0000-000052010000}"/>
    <cellStyle name="Hyperlink 2 4" xfId="309" xr:uid="{00000000-0005-0000-0000-000053010000}"/>
    <cellStyle name="Hyperlink 3" xfId="310" xr:uid="{00000000-0005-0000-0000-000054010000}"/>
    <cellStyle name="Hyperlink 4" xfId="311" xr:uid="{00000000-0005-0000-0000-000055010000}"/>
    <cellStyle name="Hyperlink Arrow" xfId="312" xr:uid="{00000000-0005-0000-0000-000056010000}"/>
    <cellStyle name="Hyperlink Text" xfId="313" xr:uid="{00000000-0005-0000-0000-000057010000}"/>
    <cellStyle name="import" xfId="314" xr:uid="{00000000-0005-0000-0000-000058010000}"/>
    <cellStyle name="import%" xfId="315" xr:uid="{00000000-0005-0000-0000-000059010000}"/>
    <cellStyle name="import_ICRC Electricity model 1-1  (1 Feb 2003) " xfId="316" xr:uid="{00000000-0005-0000-0000-00005A010000}"/>
    <cellStyle name="Input 2" xfId="317" xr:uid="{00000000-0005-0000-0000-00005B010000}"/>
    <cellStyle name="Input 2 2" xfId="318" xr:uid="{00000000-0005-0000-0000-00005C010000}"/>
    <cellStyle name="Input 2 2 2" xfId="319" xr:uid="{00000000-0005-0000-0000-00005D010000}"/>
    <cellStyle name="Input 2 3" xfId="320" xr:uid="{00000000-0005-0000-0000-00005E010000}"/>
    <cellStyle name="Input 2 3 2" xfId="321" xr:uid="{00000000-0005-0000-0000-00005F010000}"/>
    <cellStyle name="Input 2 3 3" xfId="322" xr:uid="{00000000-0005-0000-0000-000060010000}"/>
    <cellStyle name="Input 2 4" xfId="323" xr:uid="{00000000-0005-0000-0000-000061010000}"/>
    <cellStyle name="Input1" xfId="324" xr:uid="{00000000-0005-0000-0000-000062010000}"/>
    <cellStyle name="Input1 2" xfId="325" xr:uid="{00000000-0005-0000-0000-000063010000}"/>
    <cellStyle name="Input1 2 2" xfId="326" xr:uid="{00000000-0005-0000-0000-000064010000}"/>
    <cellStyle name="Input1 3" xfId="327" xr:uid="{00000000-0005-0000-0000-000065010000}"/>
    <cellStyle name="Input1 3 2" xfId="328" xr:uid="{00000000-0005-0000-0000-000066010000}"/>
    <cellStyle name="Input1 4" xfId="329" xr:uid="{00000000-0005-0000-0000-000067010000}"/>
    <cellStyle name="Input1 5" xfId="330" xr:uid="{00000000-0005-0000-0000-000068010000}"/>
    <cellStyle name="Input1%" xfId="331" xr:uid="{00000000-0005-0000-0000-000069010000}"/>
    <cellStyle name="Input1_ICRC Electricity model 1-1  (1 Feb 2003) " xfId="332" xr:uid="{00000000-0005-0000-0000-00006A010000}"/>
    <cellStyle name="Input1default" xfId="333" xr:uid="{00000000-0005-0000-0000-00006B010000}"/>
    <cellStyle name="Input1default%" xfId="334" xr:uid="{00000000-0005-0000-0000-00006C010000}"/>
    <cellStyle name="Input2" xfId="335" xr:uid="{00000000-0005-0000-0000-00006D010000}"/>
    <cellStyle name="Input2 2" xfId="336" xr:uid="{00000000-0005-0000-0000-00006E010000}"/>
    <cellStyle name="Input2 3" xfId="337" xr:uid="{00000000-0005-0000-0000-00006F010000}"/>
    <cellStyle name="Input3" xfId="338" xr:uid="{00000000-0005-0000-0000-000070010000}"/>
    <cellStyle name="Input3 2" xfId="339" xr:uid="{00000000-0005-0000-0000-000071010000}"/>
    <cellStyle name="Input3 3" xfId="340" xr:uid="{00000000-0005-0000-0000-000072010000}"/>
    <cellStyle name="InputCell" xfId="341" xr:uid="{00000000-0005-0000-0000-000073010000}"/>
    <cellStyle name="InputCell 2" xfId="342" xr:uid="{00000000-0005-0000-0000-000074010000}"/>
    <cellStyle name="InputCell 3" xfId="343" xr:uid="{00000000-0005-0000-0000-000075010000}"/>
    <cellStyle name="InputCellText" xfId="344" xr:uid="{00000000-0005-0000-0000-000076010000}"/>
    <cellStyle name="InputCellText 2" xfId="345" xr:uid="{00000000-0005-0000-0000-000077010000}"/>
    <cellStyle name="InputCellText 3" xfId="346" xr:uid="{00000000-0005-0000-0000-000078010000}"/>
    <cellStyle name="key result" xfId="347" xr:uid="{00000000-0005-0000-0000-000079010000}"/>
    <cellStyle name="Lines" xfId="348" xr:uid="{00000000-0005-0000-0000-00007A010000}"/>
    <cellStyle name="Linked Cell 2" xfId="349" xr:uid="{00000000-0005-0000-0000-00007B010000}"/>
    <cellStyle name="Local import" xfId="350" xr:uid="{00000000-0005-0000-0000-00007C010000}"/>
    <cellStyle name="Local import %" xfId="351" xr:uid="{00000000-0005-0000-0000-00007D010000}"/>
    <cellStyle name="Mine" xfId="352" xr:uid="{00000000-0005-0000-0000-00007E010000}"/>
    <cellStyle name="Model Name" xfId="353" xr:uid="{00000000-0005-0000-0000-00007F010000}"/>
    <cellStyle name="Neutral 2" xfId="354" xr:uid="{00000000-0005-0000-0000-000080010000}"/>
    <cellStyle name="NonInputCell" xfId="355" xr:uid="{00000000-0005-0000-0000-000081010000}"/>
    <cellStyle name="NonInputCell 2" xfId="356" xr:uid="{00000000-0005-0000-0000-000082010000}"/>
    <cellStyle name="NonInputCell 3" xfId="357" xr:uid="{00000000-0005-0000-0000-000083010000}"/>
    <cellStyle name="Normal" xfId="0" builtinId="0"/>
    <cellStyle name="Normal - Style1" xfId="358" xr:uid="{00000000-0005-0000-0000-000085010000}"/>
    <cellStyle name="Normal 10" xfId="5" xr:uid="{00000000-0005-0000-0000-000086010000}"/>
    <cellStyle name="Normal 10 2" xfId="359" xr:uid="{00000000-0005-0000-0000-000087010000}"/>
    <cellStyle name="Normal 10 2 2 2" xfId="693" xr:uid="{00000000-0005-0000-0000-000088010000}"/>
    <cellStyle name="Normal 11" xfId="360" xr:uid="{00000000-0005-0000-0000-000089010000}"/>
    <cellStyle name="Normal 11 2" xfId="361" xr:uid="{00000000-0005-0000-0000-00008A010000}"/>
    <cellStyle name="Normal 11 3" xfId="362" xr:uid="{00000000-0005-0000-0000-00008B010000}"/>
    <cellStyle name="Normal 11 4" xfId="363" xr:uid="{00000000-0005-0000-0000-00008C010000}"/>
    <cellStyle name="Normal 114" xfId="364" xr:uid="{00000000-0005-0000-0000-00008D010000}"/>
    <cellStyle name="Normal 114 2" xfId="365" xr:uid="{00000000-0005-0000-0000-00008E010000}"/>
    <cellStyle name="Normal 12" xfId="366" xr:uid="{00000000-0005-0000-0000-00008F010000}"/>
    <cellStyle name="Normal 12 2" xfId="367" xr:uid="{00000000-0005-0000-0000-000090010000}"/>
    <cellStyle name="Normal 13" xfId="368" xr:uid="{00000000-0005-0000-0000-000091010000}"/>
    <cellStyle name="Normal 13 2" xfId="3" xr:uid="{00000000-0005-0000-0000-000092010000}"/>
    <cellStyle name="Normal 13_29(d) - Gas extensions -tariffs" xfId="369" xr:uid="{00000000-0005-0000-0000-000093010000}"/>
    <cellStyle name="Normal 14" xfId="7" xr:uid="{00000000-0005-0000-0000-000094010000}"/>
    <cellStyle name="Normal 14 2" xfId="370" xr:uid="{00000000-0005-0000-0000-000095010000}"/>
    <cellStyle name="Normal 14 3" xfId="371" xr:uid="{00000000-0005-0000-0000-000096010000}"/>
    <cellStyle name="Normal 14 3 2" xfId="372" xr:uid="{00000000-0005-0000-0000-000097010000}"/>
    <cellStyle name="Normal 14 3 3" xfId="373" xr:uid="{00000000-0005-0000-0000-000098010000}"/>
    <cellStyle name="Normal 14 4" xfId="374" xr:uid="{00000000-0005-0000-0000-000099010000}"/>
    <cellStyle name="Normal 14 5" xfId="375" xr:uid="{00000000-0005-0000-0000-00009A010000}"/>
    <cellStyle name="Normal 15" xfId="376" xr:uid="{00000000-0005-0000-0000-00009B010000}"/>
    <cellStyle name="Normal 15 2" xfId="377" xr:uid="{00000000-0005-0000-0000-00009C010000}"/>
    <cellStyle name="Normal 16" xfId="378" xr:uid="{00000000-0005-0000-0000-00009D010000}"/>
    <cellStyle name="Normal 16 2" xfId="379" xr:uid="{00000000-0005-0000-0000-00009E010000}"/>
    <cellStyle name="Normal 16 3" xfId="380" xr:uid="{00000000-0005-0000-0000-00009F010000}"/>
    <cellStyle name="Normal 17" xfId="381" xr:uid="{00000000-0005-0000-0000-0000A0010000}"/>
    <cellStyle name="Normal 17 2" xfId="382" xr:uid="{00000000-0005-0000-0000-0000A1010000}"/>
    <cellStyle name="Normal 17 2 2" xfId="383" xr:uid="{00000000-0005-0000-0000-0000A2010000}"/>
    <cellStyle name="Normal 17 2 2 2" xfId="384" xr:uid="{00000000-0005-0000-0000-0000A3010000}"/>
    <cellStyle name="Normal 17 2 2 3" xfId="385" xr:uid="{00000000-0005-0000-0000-0000A4010000}"/>
    <cellStyle name="Normal 17 2 3" xfId="386" xr:uid="{00000000-0005-0000-0000-0000A5010000}"/>
    <cellStyle name="Normal 17 2 4" xfId="387" xr:uid="{00000000-0005-0000-0000-0000A6010000}"/>
    <cellStyle name="Normal 17 3" xfId="388" xr:uid="{00000000-0005-0000-0000-0000A7010000}"/>
    <cellStyle name="Normal 17 3 2" xfId="389" xr:uid="{00000000-0005-0000-0000-0000A8010000}"/>
    <cellStyle name="Normal 17 3 2 2" xfId="390" xr:uid="{00000000-0005-0000-0000-0000A9010000}"/>
    <cellStyle name="Normal 17 3 2 3" xfId="391" xr:uid="{00000000-0005-0000-0000-0000AA010000}"/>
    <cellStyle name="Normal 17 3 3" xfId="392" xr:uid="{00000000-0005-0000-0000-0000AB010000}"/>
    <cellStyle name="Normal 17 3 4" xfId="393" xr:uid="{00000000-0005-0000-0000-0000AC010000}"/>
    <cellStyle name="Normal 17 4" xfId="394" xr:uid="{00000000-0005-0000-0000-0000AD010000}"/>
    <cellStyle name="Normal 17 4 2" xfId="395" xr:uid="{00000000-0005-0000-0000-0000AE010000}"/>
    <cellStyle name="Normal 17 4 3" xfId="396" xr:uid="{00000000-0005-0000-0000-0000AF010000}"/>
    <cellStyle name="Normal 17 5" xfId="397" xr:uid="{00000000-0005-0000-0000-0000B0010000}"/>
    <cellStyle name="Normal 17 6" xfId="398" xr:uid="{00000000-0005-0000-0000-0000B1010000}"/>
    <cellStyle name="Normal 18" xfId="399" xr:uid="{00000000-0005-0000-0000-0000B2010000}"/>
    <cellStyle name="Normal 18 2" xfId="400" xr:uid="{00000000-0005-0000-0000-0000B3010000}"/>
    <cellStyle name="Normal 19" xfId="401" xr:uid="{00000000-0005-0000-0000-0000B4010000}"/>
    <cellStyle name="Normal 2" xfId="402" xr:uid="{00000000-0005-0000-0000-0000B5010000}"/>
    <cellStyle name="Normal 2 2" xfId="403" xr:uid="{00000000-0005-0000-0000-0000B6010000}"/>
    <cellStyle name="Normal 2 2 2" xfId="2" xr:uid="{00000000-0005-0000-0000-0000B7010000}"/>
    <cellStyle name="Normal 2 2 3" xfId="404" xr:uid="{00000000-0005-0000-0000-0000B8010000}"/>
    <cellStyle name="Normal 2 2 4" xfId="405" xr:uid="{00000000-0005-0000-0000-0000B9010000}"/>
    <cellStyle name="Normal 2 2 5" xfId="406" xr:uid="{00000000-0005-0000-0000-0000BA010000}"/>
    <cellStyle name="Normal 2 3" xfId="407" xr:uid="{00000000-0005-0000-0000-0000BB010000}"/>
    <cellStyle name="Normal 2 3 2" xfId="408" xr:uid="{00000000-0005-0000-0000-0000BC010000}"/>
    <cellStyle name="Normal 2 3_29(d) - Gas extensions -tariffs" xfId="409" xr:uid="{00000000-0005-0000-0000-0000BD010000}"/>
    <cellStyle name="Normal 2 4" xfId="410" xr:uid="{00000000-0005-0000-0000-0000BE010000}"/>
    <cellStyle name="Normal 2 4 2" xfId="411" xr:uid="{00000000-0005-0000-0000-0000BF010000}"/>
    <cellStyle name="Normal 2 4 3" xfId="412" xr:uid="{00000000-0005-0000-0000-0000C0010000}"/>
    <cellStyle name="Normal 2 5" xfId="8" xr:uid="{00000000-0005-0000-0000-0000C1010000}"/>
    <cellStyle name="Normal 2 6" xfId="413" xr:uid="{00000000-0005-0000-0000-0000C2010000}"/>
    <cellStyle name="Normal 2_29(d) - Gas extensions -tariffs" xfId="414" xr:uid="{00000000-0005-0000-0000-0000C3010000}"/>
    <cellStyle name="Normal 20" xfId="415" xr:uid="{00000000-0005-0000-0000-0000C4010000}"/>
    <cellStyle name="Normal 20 2" xfId="416" xr:uid="{00000000-0005-0000-0000-0000C5010000}"/>
    <cellStyle name="Normal 20 2 2" xfId="417" xr:uid="{00000000-0005-0000-0000-0000C6010000}"/>
    <cellStyle name="Normal 20 3" xfId="418" xr:uid="{00000000-0005-0000-0000-0000C7010000}"/>
    <cellStyle name="Normal 20 4" xfId="419" xr:uid="{00000000-0005-0000-0000-0000C8010000}"/>
    <cellStyle name="Normal 21" xfId="420" xr:uid="{00000000-0005-0000-0000-0000C9010000}"/>
    <cellStyle name="Normal 21 2" xfId="421" xr:uid="{00000000-0005-0000-0000-0000CA010000}"/>
    <cellStyle name="Normal 21 3" xfId="422" xr:uid="{00000000-0005-0000-0000-0000CB010000}"/>
    <cellStyle name="Normal 22" xfId="423" xr:uid="{00000000-0005-0000-0000-0000CC010000}"/>
    <cellStyle name="Normal 23" xfId="424" xr:uid="{00000000-0005-0000-0000-0000CD010000}"/>
    <cellStyle name="Normal 23 2" xfId="425" xr:uid="{00000000-0005-0000-0000-0000CE010000}"/>
    <cellStyle name="Normal 23 2 2" xfId="426" xr:uid="{00000000-0005-0000-0000-0000CF010000}"/>
    <cellStyle name="Normal 23 3" xfId="427" xr:uid="{00000000-0005-0000-0000-0000D0010000}"/>
    <cellStyle name="Normal 23 4" xfId="428" xr:uid="{00000000-0005-0000-0000-0000D1010000}"/>
    <cellStyle name="Normal 24" xfId="429" xr:uid="{00000000-0005-0000-0000-0000D2010000}"/>
    <cellStyle name="Normal 24 2" xfId="430" xr:uid="{00000000-0005-0000-0000-0000D3010000}"/>
    <cellStyle name="Normal 24 2 2" xfId="431" xr:uid="{00000000-0005-0000-0000-0000D4010000}"/>
    <cellStyle name="Normal 24 3" xfId="432" xr:uid="{00000000-0005-0000-0000-0000D5010000}"/>
    <cellStyle name="Normal 24 4" xfId="433" xr:uid="{00000000-0005-0000-0000-0000D6010000}"/>
    <cellStyle name="Normal 25" xfId="434" xr:uid="{00000000-0005-0000-0000-0000D7010000}"/>
    <cellStyle name="Normal 25 2" xfId="435" xr:uid="{00000000-0005-0000-0000-0000D8010000}"/>
    <cellStyle name="Normal 25 2 2" xfId="436" xr:uid="{00000000-0005-0000-0000-0000D9010000}"/>
    <cellStyle name="Normal 25 3" xfId="437" xr:uid="{00000000-0005-0000-0000-0000DA010000}"/>
    <cellStyle name="Normal 25 4" xfId="438" xr:uid="{00000000-0005-0000-0000-0000DB010000}"/>
    <cellStyle name="Normal 26" xfId="439" xr:uid="{00000000-0005-0000-0000-0000DC010000}"/>
    <cellStyle name="Normal 26 2" xfId="440" xr:uid="{00000000-0005-0000-0000-0000DD010000}"/>
    <cellStyle name="Normal 26 2 2" xfId="441" xr:uid="{00000000-0005-0000-0000-0000DE010000}"/>
    <cellStyle name="Normal 26 3" xfId="442" xr:uid="{00000000-0005-0000-0000-0000DF010000}"/>
    <cellStyle name="Normal 26 4" xfId="443" xr:uid="{00000000-0005-0000-0000-0000E0010000}"/>
    <cellStyle name="Normal 27" xfId="444" xr:uid="{00000000-0005-0000-0000-0000E1010000}"/>
    <cellStyle name="Normal 28" xfId="6" xr:uid="{00000000-0005-0000-0000-0000E2010000}"/>
    <cellStyle name="Normal 29" xfId="445" xr:uid="{00000000-0005-0000-0000-0000E3010000}"/>
    <cellStyle name="Normal 3" xfId="446" xr:uid="{00000000-0005-0000-0000-0000E4010000}"/>
    <cellStyle name="Normal 3 2" xfId="447" xr:uid="{00000000-0005-0000-0000-0000E5010000}"/>
    <cellStyle name="Normal 3 2 2" xfId="448" xr:uid="{00000000-0005-0000-0000-0000E6010000}"/>
    <cellStyle name="Normal 3 3" xfId="449" xr:uid="{00000000-0005-0000-0000-0000E7010000}"/>
    <cellStyle name="Normal 3 3 2" xfId="450" xr:uid="{00000000-0005-0000-0000-0000E8010000}"/>
    <cellStyle name="Normal 3 3 3" xfId="451" xr:uid="{00000000-0005-0000-0000-0000E9010000}"/>
    <cellStyle name="Normal 3 4" xfId="452" xr:uid="{00000000-0005-0000-0000-0000EA010000}"/>
    <cellStyle name="Normal 3 5" xfId="453" xr:uid="{00000000-0005-0000-0000-0000EB010000}"/>
    <cellStyle name="Normal 3 5 2" xfId="454" xr:uid="{00000000-0005-0000-0000-0000EC010000}"/>
    <cellStyle name="Normal 3 5 3" xfId="455" xr:uid="{00000000-0005-0000-0000-0000ED010000}"/>
    <cellStyle name="Normal 3_29(d) - Gas extensions -tariffs" xfId="456" xr:uid="{00000000-0005-0000-0000-0000EE010000}"/>
    <cellStyle name="Normal 30" xfId="457" xr:uid="{00000000-0005-0000-0000-0000EF010000}"/>
    <cellStyle name="Normal 31" xfId="458" xr:uid="{00000000-0005-0000-0000-0000F0010000}"/>
    <cellStyle name="Normal 32" xfId="4" xr:uid="{00000000-0005-0000-0000-0000F1010000}"/>
    <cellStyle name="Normal 33" xfId="459" xr:uid="{00000000-0005-0000-0000-0000F2010000}"/>
    <cellStyle name="Normal 34" xfId="460" xr:uid="{00000000-0005-0000-0000-0000F3010000}"/>
    <cellStyle name="Normal 35" xfId="694" xr:uid="{00000000-0005-0000-0000-0000F4010000}"/>
    <cellStyle name="Normal 36" xfId="695" xr:uid="{00000000-0005-0000-0000-0000F5010000}"/>
    <cellStyle name="Normal 37" xfId="696" xr:uid="{00000000-0005-0000-0000-0000F6010000}"/>
    <cellStyle name="Normal 38" xfId="461" xr:uid="{00000000-0005-0000-0000-0000F7010000}"/>
    <cellStyle name="Normal 38 2" xfId="462" xr:uid="{00000000-0005-0000-0000-0000F8010000}"/>
    <cellStyle name="Normal 38_29(d) - Gas extensions -tariffs" xfId="463" xr:uid="{00000000-0005-0000-0000-0000F9010000}"/>
    <cellStyle name="Normal 4" xfId="464" xr:uid="{00000000-0005-0000-0000-0000FA010000}"/>
    <cellStyle name="Normal 4 2" xfId="465" xr:uid="{00000000-0005-0000-0000-0000FB010000}"/>
    <cellStyle name="Normal 4 2 2" xfId="466" xr:uid="{00000000-0005-0000-0000-0000FC010000}"/>
    <cellStyle name="Normal 4 2 2 2" xfId="467" xr:uid="{00000000-0005-0000-0000-0000FD010000}"/>
    <cellStyle name="Normal 4 2 2 2 2" xfId="468" xr:uid="{00000000-0005-0000-0000-0000FE010000}"/>
    <cellStyle name="Normal 4 2 2 2 3" xfId="469" xr:uid="{00000000-0005-0000-0000-0000FF010000}"/>
    <cellStyle name="Normal 4 2 2 3" xfId="470" xr:uid="{00000000-0005-0000-0000-000000020000}"/>
    <cellStyle name="Normal 4 2 2 4" xfId="471" xr:uid="{00000000-0005-0000-0000-000001020000}"/>
    <cellStyle name="Normal 4 2 3" xfId="472" xr:uid="{00000000-0005-0000-0000-000002020000}"/>
    <cellStyle name="Normal 4 2 3 2" xfId="473" xr:uid="{00000000-0005-0000-0000-000003020000}"/>
    <cellStyle name="Normal 4 2 3 2 2" xfId="474" xr:uid="{00000000-0005-0000-0000-000004020000}"/>
    <cellStyle name="Normal 4 2 3 2 3" xfId="475" xr:uid="{00000000-0005-0000-0000-000005020000}"/>
    <cellStyle name="Normal 4 2 3 3" xfId="476" xr:uid="{00000000-0005-0000-0000-000006020000}"/>
    <cellStyle name="Normal 4 2 3 4" xfId="477" xr:uid="{00000000-0005-0000-0000-000007020000}"/>
    <cellStyle name="Normal 4 3" xfId="478" xr:uid="{00000000-0005-0000-0000-000008020000}"/>
    <cellStyle name="Normal 4 3 2" xfId="479" xr:uid="{00000000-0005-0000-0000-000009020000}"/>
    <cellStyle name="Normal 4 3 2 2" xfId="480" xr:uid="{00000000-0005-0000-0000-00000A020000}"/>
    <cellStyle name="Normal 4 3 2 3" xfId="481" xr:uid="{00000000-0005-0000-0000-00000B020000}"/>
    <cellStyle name="Normal 4 3 3" xfId="482" xr:uid="{00000000-0005-0000-0000-00000C020000}"/>
    <cellStyle name="Normal 4 3 3 2" xfId="483" xr:uid="{00000000-0005-0000-0000-00000D020000}"/>
    <cellStyle name="Normal 4 3 4" xfId="484" xr:uid="{00000000-0005-0000-0000-00000E020000}"/>
    <cellStyle name="Normal 4 4" xfId="485" xr:uid="{00000000-0005-0000-0000-00000F020000}"/>
    <cellStyle name="Normal 4 5" xfId="486" xr:uid="{00000000-0005-0000-0000-000010020000}"/>
    <cellStyle name="Normal 4 6" xfId="487" xr:uid="{00000000-0005-0000-0000-000011020000}"/>
    <cellStyle name="Normal 4_29(d) - Gas extensions -tariffs" xfId="488" xr:uid="{00000000-0005-0000-0000-000012020000}"/>
    <cellStyle name="Normal 40" xfId="489" xr:uid="{00000000-0005-0000-0000-000013020000}"/>
    <cellStyle name="Normal 40 2" xfId="490" xr:uid="{00000000-0005-0000-0000-000014020000}"/>
    <cellStyle name="Normal 40_29(d) - Gas extensions -tariffs" xfId="491" xr:uid="{00000000-0005-0000-0000-000015020000}"/>
    <cellStyle name="Normal 5" xfId="492" xr:uid="{00000000-0005-0000-0000-000016020000}"/>
    <cellStyle name="Normal 5 2" xfId="493" xr:uid="{00000000-0005-0000-0000-000017020000}"/>
    <cellStyle name="Normal 5 3" xfId="494" xr:uid="{00000000-0005-0000-0000-000018020000}"/>
    <cellStyle name="Normal 6" xfId="495" xr:uid="{00000000-0005-0000-0000-000019020000}"/>
    <cellStyle name="Normal 6 2" xfId="496" xr:uid="{00000000-0005-0000-0000-00001A020000}"/>
    <cellStyle name="Normal 6 2 2" xfId="497" xr:uid="{00000000-0005-0000-0000-00001B020000}"/>
    <cellStyle name="Normal 6 2 3" xfId="498" xr:uid="{00000000-0005-0000-0000-00001C020000}"/>
    <cellStyle name="Normal 7" xfId="499" xr:uid="{00000000-0005-0000-0000-00001D020000}"/>
    <cellStyle name="Normal 7 2" xfId="500" xr:uid="{00000000-0005-0000-0000-00001E020000}"/>
    <cellStyle name="Normal 7 2 2" xfId="501" xr:uid="{00000000-0005-0000-0000-00001F020000}"/>
    <cellStyle name="Normal 7 2 2 2" xfId="502" xr:uid="{00000000-0005-0000-0000-000020020000}"/>
    <cellStyle name="Normal 7 2 2 3" xfId="503" xr:uid="{00000000-0005-0000-0000-000021020000}"/>
    <cellStyle name="Normal 7 2 3" xfId="504" xr:uid="{00000000-0005-0000-0000-000022020000}"/>
    <cellStyle name="Normal 7 2 4" xfId="505" xr:uid="{00000000-0005-0000-0000-000023020000}"/>
    <cellStyle name="Normal 8" xfId="506" xr:uid="{00000000-0005-0000-0000-000024020000}"/>
    <cellStyle name="Normal 8 2" xfId="507" xr:uid="{00000000-0005-0000-0000-000025020000}"/>
    <cellStyle name="Normal 8 2 2" xfId="508" xr:uid="{00000000-0005-0000-0000-000026020000}"/>
    <cellStyle name="Normal 8 2 3" xfId="509" xr:uid="{00000000-0005-0000-0000-000027020000}"/>
    <cellStyle name="Normal 8 2 3 2" xfId="510" xr:uid="{00000000-0005-0000-0000-000028020000}"/>
    <cellStyle name="Normal 8 2 3 3" xfId="511" xr:uid="{00000000-0005-0000-0000-000029020000}"/>
    <cellStyle name="Normal 8 2 4" xfId="512" xr:uid="{00000000-0005-0000-0000-00002A020000}"/>
    <cellStyle name="Normal 9" xfId="513" xr:uid="{00000000-0005-0000-0000-00002B020000}"/>
    <cellStyle name="Normal 9 2" xfId="514" xr:uid="{00000000-0005-0000-0000-00002C020000}"/>
    <cellStyle name="Note 2" xfId="515" xr:uid="{00000000-0005-0000-0000-00002D020000}"/>
    <cellStyle name="Note 2 2" xfId="516" xr:uid="{00000000-0005-0000-0000-00002E020000}"/>
    <cellStyle name="Note 2 2 2" xfId="517" xr:uid="{00000000-0005-0000-0000-00002F020000}"/>
    <cellStyle name="Note 2 3" xfId="518" xr:uid="{00000000-0005-0000-0000-000030020000}"/>
    <cellStyle name="Note 2 3 2" xfId="519" xr:uid="{00000000-0005-0000-0000-000031020000}"/>
    <cellStyle name="Note 2 3 3" xfId="520" xr:uid="{00000000-0005-0000-0000-000032020000}"/>
    <cellStyle name="Note 2 4" xfId="521" xr:uid="{00000000-0005-0000-0000-000033020000}"/>
    <cellStyle name="Note 3" xfId="522" xr:uid="{00000000-0005-0000-0000-000034020000}"/>
    <cellStyle name="Note 3 2" xfId="523" xr:uid="{00000000-0005-0000-0000-000035020000}"/>
    <cellStyle name="Note 3 2 2" xfId="524" xr:uid="{00000000-0005-0000-0000-000036020000}"/>
    <cellStyle name="Note 3 3" xfId="525" xr:uid="{00000000-0005-0000-0000-000037020000}"/>
    <cellStyle name="Note 3 3 2" xfId="526" xr:uid="{00000000-0005-0000-0000-000038020000}"/>
    <cellStyle name="Note 3 3 3" xfId="527" xr:uid="{00000000-0005-0000-0000-000039020000}"/>
    <cellStyle name="Note 3 4" xfId="528" xr:uid="{00000000-0005-0000-0000-00003A020000}"/>
    <cellStyle name="Note 4" xfId="529" xr:uid="{00000000-0005-0000-0000-00003B020000}"/>
    <cellStyle name="Note 4 2" xfId="530" xr:uid="{00000000-0005-0000-0000-00003C020000}"/>
    <cellStyle name="Note 4 2 2" xfId="531" xr:uid="{00000000-0005-0000-0000-00003D020000}"/>
    <cellStyle name="Note 4 3" xfId="532" xr:uid="{00000000-0005-0000-0000-00003E020000}"/>
    <cellStyle name="Note 4 3 2" xfId="533" xr:uid="{00000000-0005-0000-0000-00003F020000}"/>
    <cellStyle name="Note 4 3 3" xfId="534" xr:uid="{00000000-0005-0000-0000-000040020000}"/>
    <cellStyle name="Note 4 4" xfId="535" xr:uid="{00000000-0005-0000-0000-000041020000}"/>
    <cellStyle name="Output 2" xfId="536" xr:uid="{00000000-0005-0000-0000-000042020000}"/>
    <cellStyle name="Output 2 2" xfId="537" xr:uid="{00000000-0005-0000-0000-000043020000}"/>
    <cellStyle name="Output 2 2 2" xfId="538" xr:uid="{00000000-0005-0000-0000-000044020000}"/>
    <cellStyle name="Output 2 3" xfId="539" xr:uid="{00000000-0005-0000-0000-000045020000}"/>
    <cellStyle name="Output 2 3 2" xfId="540" xr:uid="{00000000-0005-0000-0000-000046020000}"/>
    <cellStyle name="Output 2 3 3" xfId="541" xr:uid="{00000000-0005-0000-0000-000047020000}"/>
    <cellStyle name="Output 2 4" xfId="542" xr:uid="{00000000-0005-0000-0000-000048020000}"/>
    <cellStyle name="Percent" xfId="1" builtinId="5"/>
    <cellStyle name="Percent [2]" xfId="543" xr:uid="{00000000-0005-0000-0000-00004A020000}"/>
    <cellStyle name="Percent [2] 2" xfId="544" xr:uid="{00000000-0005-0000-0000-00004B020000}"/>
    <cellStyle name="Percent [2]_29(d) - Gas extensions -tariffs" xfId="545" xr:uid="{00000000-0005-0000-0000-00004C020000}"/>
    <cellStyle name="Percent 10" xfId="697" xr:uid="{00000000-0005-0000-0000-00004D020000}"/>
    <cellStyle name="Percent 11" xfId="698" xr:uid="{00000000-0005-0000-0000-00004E020000}"/>
    <cellStyle name="Percent 12" xfId="546" xr:uid="{00000000-0005-0000-0000-00004F020000}"/>
    <cellStyle name="Percent 12 2" xfId="547" xr:uid="{00000000-0005-0000-0000-000050020000}"/>
    <cellStyle name="Percent 12 2 2" xfId="548" xr:uid="{00000000-0005-0000-0000-000051020000}"/>
    <cellStyle name="Percent 12 3" xfId="549" xr:uid="{00000000-0005-0000-0000-000052020000}"/>
    <cellStyle name="Percent 12 4" xfId="550" xr:uid="{00000000-0005-0000-0000-000053020000}"/>
    <cellStyle name="Percent 2" xfId="551" xr:uid="{00000000-0005-0000-0000-000054020000}"/>
    <cellStyle name="Percent 2 2" xfId="552" xr:uid="{00000000-0005-0000-0000-000055020000}"/>
    <cellStyle name="Percent 2 2 2" xfId="553" xr:uid="{00000000-0005-0000-0000-000056020000}"/>
    <cellStyle name="Percent 2 2 2 2" xfId="554" xr:uid="{00000000-0005-0000-0000-000057020000}"/>
    <cellStyle name="Percent 2 2 2 2 2" xfId="555" xr:uid="{00000000-0005-0000-0000-000058020000}"/>
    <cellStyle name="Percent 2 2 2 2 3" xfId="556" xr:uid="{00000000-0005-0000-0000-000059020000}"/>
    <cellStyle name="Percent 2 2 2 3" xfId="557" xr:uid="{00000000-0005-0000-0000-00005A020000}"/>
    <cellStyle name="Percent 2 2 2 4" xfId="558" xr:uid="{00000000-0005-0000-0000-00005B020000}"/>
    <cellStyle name="Percent 2 2 3" xfId="559" xr:uid="{00000000-0005-0000-0000-00005C020000}"/>
    <cellStyle name="Percent 2 2 3 2" xfId="560" xr:uid="{00000000-0005-0000-0000-00005D020000}"/>
    <cellStyle name="Percent 2 2 3 2 2" xfId="561" xr:uid="{00000000-0005-0000-0000-00005E020000}"/>
    <cellStyle name="Percent 2 2 3 2 3" xfId="562" xr:uid="{00000000-0005-0000-0000-00005F020000}"/>
    <cellStyle name="Percent 2 2 3 3" xfId="563" xr:uid="{00000000-0005-0000-0000-000060020000}"/>
    <cellStyle name="Percent 2 2 3 4" xfId="564" xr:uid="{00000000-0005-0000-0000-000061020000}"/>
    <cellStyle name="Percent 2 3" xfId="565" xr:uid="{00000000-0005-0000-0000-000062020000}"/>
    <cellStyle name="Percent 2 3 2" xfId="566" xr:uid="{00000000-0005-0000-0000-000063020000}"/>
    <cellStyle name="Percent 2 3 2 2" xfId="567" xr:uid="{00000000-0005-0000-0000-000064020000}"/>
    <cellStyle name="Percent 2 3 2 3" xfId="568" xr:uid="{00000000-0005-0000-0000-000065020000}"/>
    <cellStyle name="Percent 2 3 3" xfId="569" xr:uid="{00000000-0005-0000-0000-000066020000}"/>
    <cellStyle name="Percent 2 3 4" xfId="570" xr:uid="{00000000-0005-0000-0000-000067020000}"/>
    <cellStyle name="Percent 2 4" xfId="571" xr:uid="{00000000-0005-0000-0000-000068020000}"/>
    <cellStyle name="Percent 2 4 2" xfId="572" xr:uid="{00000000-0005-0000-0000-000069020000}"/>
    <cellStyle name="Percent 2 4 2 2" xfId="573" xr:uid="{00000000-0005-0000-0000-00006A020000}"/>
    <cellStyle name="Percent 2 4 2 3" xfId="574" xr:uid="{00000000-0005-0000-0000-00006B020000}"/>
    <cellStyle name="Percent 2 4 3" xfId="575" xr:uid="{00000000-0005-0000-0000-00006C020000}"/>
    <cellStyle name="Percent 2 4 4" xfId="576" xr:uid="{00000000-0005-0000-0000-00006D020000}"/>
    <cellStyle name="Percent 3" xfId="577" xr:uid="{00000000-0005-0000-0000-00006E020000}"/>
    <cellStyle name="Percent 3 2" xfId="578" xr:uid="{00000000-0005-0000-0000-00006F020000}"/>
    <cellStyle name="Percent 3 4" xfId="579" xr:uid="{00000000-0005-0000-0000-000070020000}"/>
    <cellStyle name="Percent 3 4 2" xfId="580" xr:uid="{00000000-0005-0000-0000-000071020000}"/>
    <cellStyle name="Percent 3 4 3" xfId="581" xr:uid="{00000000-0005-0000-0000-000072020000}"/>
    <cellStyle name="Percent 4" xfId="582" xr:uid="{00000000-0005-0000-0000-000073020000}"/>
    <cellStyle name="Percent 5" xfId="583" xr:uid="{00000000-0005-0000-0000-000074020000}"/>
    <cellStyle name="Percent 5 2" xfId="584" xr:uid="{00000000-0005-0000-0000-000075020000}"/>
    <cellStyle name="Percent 5 3" xfId="585" xr:uid="{00000000-0005-0000-0000-000076020000}"/>
    <cellStyle name="Percent 6" xfId="586" xr:uid="{00000000-0005-0000-0000-000077020000}"/>
    <cellStyle name="Percent 7" xfId="587" xr:uid="{00000000-0005-0000-0000-000078020000}"/>
    <cellStyle name="Percent 8" xfId="588" xr:uid="{00000000-0005-0000-0000-000079020000}"/>
    <cellStyle name="Percent 9" xfId="699" xr:uid="{00000000-0005-0000-0000-00007A020000}"/>
    <cellStyle name="Percentage" xfId="589" xr:uid="{00000000-0005-0000-0000-00007B020000}"/>
    <cellStyle name="Period Title" xfId="590" xr:uid="{00000000-0005-0000-0000-00007C020000}"/>
    <cellStyle name="PSChar" xfId="591" xr:uid="{00000000-0005-0000-0000-00007D020000}"/>
    <cellStyle name="PSDate" xfId="592" xr:uid="{00000000-0005-0000-0000-00007E020000}"/>
    <cellStyle name="PSDec" xfId="593" xr:uid="{00000000-0005-0000-0000-00007F020000}"/>
    <cellStyle name="PSDetail" xfId="594" xr:uid="{00000000-0005-0000-0000-000080020000}"/>
    <cellStyle name="PSHeading" xfId="595" xr:uid="{00000000-0005-0000-0000-000081020000}"/>
    <cellStyle name="PSHeading 2" xfId="596" xr:uid="{00000000-0005-0000-0000-000082020000}"/>
    <cellStyle name="PSHeading 2 2" xfId="597" xr:uid="{00000000-0005-0000-0000-000083020000}"/>
    <cellStyle name="PSHeading 2 2 2" xfId="598" xr:uid="{00000000-0005-0000-0000-000084020000}"/>
    <cellStyle name="PSHeading 2 3" xfId="599" xr:uid="{00000000-0005-0000-0000-000085020000}"/>
    <cellStyle name="PSHeading 3" xfId="600" xr:uid="{00000000-0005-0000-0000-000086020000}"/>
    <cellStyle name="PSHeading 3 2" xfId="601" xr:uid="{00000000-0005-0000-0000-000087020000}"/>
    <cellStyle name="PSHeading 3 2 2" xfId="602" xr:uid="{00000000-0005-0000-0000-000088020000}"/>
    <cellStyle name="PSHeading 3 2 2 2" xfId="700" xr:uid="{00000000-0005-0000-0000-000089020000}"/>
    <cellStyle name="PSHeading 3 2 3" xfId="701" xr:uid="{00000000-0005-0000-0000-00008A020000}"/>
    <cellStyle name="PSHeading 3 3" xfId="603" xr:uid="{00000000-0005-0000-0000-00008B020000}"/>
    <cellStyle name="PSHeading 4" xfId="604" xr:uid="{00000000-0005-0000-0000-00008C020000}"/>
    <cellStyle name="PSHeading 4 2" xfId="605" xr:uid="{00000000-0005-0000-0000-00008D020000}"/>
    <cellStyle name="PSHeading 5" xfId="702" xr:uid="{00000000-0005-0000-0000-00008E020000}"/>
    <cellStyle name="PSInt" xfId="606" xr:uid="{00000000-0005-0000-0000-00008F020000}"/>
    <cellStyle name="PSSpacer" xfId="607" xr:uid="{00000000-0005-0000-0000-000090020000}"/>
    <cellStyle name="Ratio" xfId="608" xr:uid="{00000000-0005-0000-0000-000091020000}"/>
    <cellStyle name="Ratio 2" xfId="609" xr:uid="{00000000-0005-0000-0000-000092020000}"/>
    <cellStyle name="Ratio_29(d) - Gas extensions -tariffs" xfId="610" xr:uid="{00000000-0005-0000-0000-000093020000}"/>
    <cellStyle name="Right Date" xfId="611" xr:uid="{00000000-0005-0000-0000-000094020000}"/>
    <cellStyle name="Right Number" xfId="612" xr:uid="{00000000-0005-0000-0000-000095020000}"/>
    <cellStyle name="Right Year" xfId="613" xr:uid="{00000000-0005-0000-0000-000096020000}"/>
    <cellStyle name="RIN_Input$_3dp" xfId="614" xr:uid="{00000000-0005-0000-0000-000097020000}"/>
    <cellStyle name="SAPError" xfId="615" xr:uid="{00000000-0005-0000-0000-000098020000}"/>
    <cellStyle name="SAPError 2" xfId="616" xr:uid="{00000000-0005-0000-0000-000099020000}"/>
    <cellStyle name="SAPKey" xfId="617" xr:uid="{00000000-0005-0000-0000-00009A020000}"/>
    <cellStyle name="SAPKey 2" xfId="618" xr:uid="{00000000-0005-0000-0000-00009B020000}"/>
    <cellStyle name="SAPLocked" xfId="619" xr:uid="{00000000-0005-0000-0000-00009C020000}"/>
    <cellStyle name="SAPLocked 2" xfId="620" xr:uid="{00000000-0005-0000-0000-00009D020000}"/>
    <cellStyle name="SAPOutput" xfId="621" xr:uid="{00000000-0005-0000-0000-00009E020000}"/>
    <cellStyle name="SAPOutput 2" xfId="622" xr:uid="{00000000-0005-0000-0000-00009F020000}"/>
    <cellStyle name="SAPSpace" xfId="623" xr:uid="{00000000-0005-0000-0000-0000A0020000}"/>
    <cellStyle name="SAPSpace 2" xfId="624" xr:uid="{00000000-0005-0000-0000-0000A1020000}"/>
    <cellStyle name="SAPText" xfId="625" xr:uid="{00000000-0005-0000-0000-0000A2020000}"/>
    <cellStyle name="SAPText 2" xfId="626" xr:uid="{00000000-0005-0000-0000-0000A3020000}"/>
    <cellStyle name="SAPUnLocked" xfId="627" xr:uid="{00000000-0005-0000-0000-0000A4020000}"/>
    <cellStyle name="SAPUnLocked 2" xfId="628" xr:uid="{00000000-0005-0000-0000-0000A5020000}"/>
    <cellStyle name="Sheet Title" xfId="629" xr:uid="{00000000-0005-0000-0000-0000A6020000}"/>
    <cellStyle name="SheetHeader1" xfId="630" xr:uid="{00000000-0005-0000-0000-0000A7020000}"/>
    <cellStyle name="Style 1" xfId="631" xr:uid="{00000000-0005-0000-0000-0000A8020000}"/>
    <cellStyle name="Style 1 2" xfId="632" xr:uid="{00000000-0005-0000-0000-0000A9020000}"/>
    <cellStyle name="Style 1 2 2" xfId="633" xr:uid="{00000000-0005-0000-0000-0000AA020000}"/>
    <cellStyle name="Style 1 3" xfId="634" xr:uid="{00000000-0005-0000-0000-0000AB020000}"/>
    <cellStyle name="Style 1 3 2" xfId="635" xr:uid="{00000000-0005-0000-0000-0000AC020000}"/>
    <cellStyle name="Style 1 3 3" xfId="636" xr:uid="{00000000-0005-0000-0000-0000AD020000}"/>
    <cellStyle name="Style 1 4" xfId="637" xr:uid="{00000000-0005-0000-0000-0000AE020000}"/>
    <cellStyle name="Style 1_29(d) - Gas extensions -tariffs" xfId="638" xr:uid="{00000000-0005-0000-0000-0000AF020000}"/>
    <cellStyle name="Style2" xfId="639" xr:uid="{00000000-0005-0000-0000-0000B0020000}"/>
    <cellStyle name="Style3" xfId="640" xr:uid="{00000000-0005-0000-0000-0000B1020000}"/>
    <cellStyle name="Style4" xfId="641" xr:uid="{00000000-0005-0000-0000-0000B2020000}"/>
    <cellStyle name="Style4 2" xfId="642" xr:uid="{00000000-0005-0000-0000-0000B3020000}"/>
    <cellStyle name="Style4_29(d) - Gas extensions -tariffs" xfId="643" xr:uid="{00000000-0005-0000-0000-0000B4020000}"/>
    <cellStyle name="Style5" xfId="644" xr:uid="{00000000-0005-0000-0000-0000B5020000}"/>
    <cellStyle name="Style5 2" xfId="645" xr:uid="{00000000-0005-0000-0000-0000B6020000}"/>
    <cellStyle name="Style5_29(d) - Gas extensions -tariffs" xfId="646" xr:uid="{00000000-0005-0000-0000-0000B7020000}"/>
    <cellStyle name="Table Head Green" xfId="647" xr:uid="{00000000-0005-0000-0000-0000B8020000}"/>
    <cellStyle name="Table Head_pldt" xfId="648" xr:uid="{00000000-0005-0000-0000-0000B9020000}"/>
    <cellStyle name="Table Source" xfId="649" xr:uid="{00000000-0005-0000-0000-0000BA020000}"/>
    <cellStyle name="Table Units" xfId="650" xr:uid="{00000000-0005-0000-0000-0000BB020000}"/>
    <cellStyle name="TableLvl2" xfId="651" xr:uid="{00000000-0005-0000-0000-0000BC020000}"/>
    <cellStyle name="TableLvl3" xfId="652" xr:uid="{00000000-0005-0000-0000-0000BD020000}"/>
    <cellStyle name="Text" xfId="653" xr:uid="{00000000-0005-0000-0000-0000BE020000}"/>
    <cellStyle name="Text 2" xfId="654" xr:uid="{00000000-0005-0000-0000-0000BF020000}"/>
    <cellStyle name="Text 3" xfId="655" xr:uid="{00000000-0005-0000-0000-0000C0020000}"/>
    <cellStyle name="Text Head 1" xfId="656" xr:uid="{00000000-0005-0000-0000-0000C1020000}"/>
    <cellStyle name="Text Head 2" xfId="657" xr:uid="{00000000-0005-0000-0000-0000C2020000}"/>
    <cellStyle name="Text Indent 2" xfId="658" xr:uid="{00000000-0005-0000-0000-0000C3020000}"/>
    <cellStyle name="Theirs" xfId="659" xr:uid="{00000000-0005-0000-0000-0000C4020000}"/>
    <cellStyle name="Title 2" xfId="660" xr:uid="{00000000-0005-0000-0000-0000C5020000}"/>
    <cellStyle name="TOC 1" xfId="661" xr:uid="{00000000-0005-0000-0000-0000C6020000}"/>
    <cellStyle name="TOC 2" xfId="662" xr:uid="{00000000-0005-0000-0000-0000C7020000}"/>
    <cellStyle name="TOC 3" xfId="663" xr:uid="{00000000-0005-0000-0000-0000C8020000}"/>
    <cellStyle name="Total 2" xfId="664" xr:uid="{00000000-0005-0000-0000-0000C9020000}"/>
    <cellStyle name="Total 2 2" xfId="665" xr:uid="{00000000-0005-0000-0000-0000CA020000}"/>
    <cellStyle name="Total 2 2 2" xfId="666" xr:uid="{00000000-0005-0000-0000-0000CB020000}"/>
    <cellStyle name="Total 2 3" xfId="667" xr:uid="{00000000-0005-0000-0000-0000CC020000}"/>
    <cellStyle name="Total 2 3 2" xfId="668" xr:uid="{00000000-0005-0000-0000-0000CD020000}"/>
    <cellStyle name="Total 2 3 3" xfId="669" xr:uid="{00000000-0005-0000-0000-0000CE020000}"/>
    <cellStyle name="Total 2 4" xfId="670" xr:uid="{00000000-0005-0000-0000-0000CF020000}"/>
    <cellStyle name="Warning Text 2" xfId="671" xr:uid="{00000000-0005-0000-0000-0000D0020000}"/>
    <cellStyle name="year" xfId="672" xr:uid="{00000000-0005-0000-0000-0000D1020000}"/>
    <cellStyle name="year 2" xfId="673" xr:uid="{00000000-0005-0000-0000-0000D2020000}"/>
    <cellStyle name="year_29(d) - Gas extensions -tariffs" xfId="674" xr:uid="{00000000-0005-0000-0000-0000D3020000}"/>
  </cellStyles>
  <dxfs count="24"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  <border>
        <vertical/>
        <horizontal/>
      </border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  <border>
        <vertical/>
        <horizontal/>
      </border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1.1 Instructions'!A1"/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1.1 Instructions'!A1"/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1648866</xdr:colOff>
      <xdr:row>0</xdr:row>
      <xdr:rowOff>67235</xdr:rowOff>
    </xdr:from>
    <xdr:to>
      <xdr:col>0</xdr:col>
      <xdr:colOff>2884768</xdr:colOff>
      <xdr:row>4</xdr:row>
      <xdr:rowOff>73107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573E8D1-68C3-45C0-A658-0F4CB777A15B}"/>
            </a:ext>
          </a:extLst>
        </xdr:cNvPr>
        <xdr:cNvGrpSpPr/>
      </xdr:nvGrpSpPr>
      <xdr:grpSpPr>
        <a:xfrm>
          <a:off x="1645691" y="64060"/>
          <a:ext cx="1242252" cy="1533047"/>
          <a:chOff x="102256" y="64025"/>
          <a:chExt cx="1045758" cy="120931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E5F3E0DC-182C-6990-233E-342E38DADEE4}"/>
              </a:ext>
            </a:extLst>
          </xdr:cNvPr>
          <xdr:cNvGrpSpPr>
            <a:grpSpLocks/>
          </xdr:cNvGrpSpPr>
        </xdr:nvGrpSpPr>
        <xdr:grpSpPr bwMode="auto">
          <a:xfrm>
            <a:off x="102256" y="64025"/>
            <a:ext cx="1045758" cy="1209317"/>
            <a:chOff x="64" y="0"/>
            <a:chExt cx="78" cy="119"/>
          </a:xfrm>
        </xdr:grpSpPr>
        <xdr:sp macro="" textlink="">
          <xdr:nvSpPr>
            <xdr:cNvPr id="7" name="Rectangle 3">
              <a:extLst>
                <a:ext uri="{FF2B5EF4-FFF2-40B4-BE49-F238E27FC236}">
                  <a16:creationId xmlns:a16="http://schemas.microsoft.com/office/drawing/2014/main" id="{73C3D4C3-4F15-368D-2E78-FCD75B4E645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8" name="Picture 4" descr="item">
              <a:extLst>
                <a:ext uri="{FF2B5EF4-FFF2-40B4-BE49-F238E27FC236}">
                  <a16:creationId xmlns:a16="http://schemas.microsoft.com/office/drawing/2014/main" id="{82511701-0CBC-CDDC-C82F-C2311E6B17A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69DCB64F-2DD9-1D99-18C2-84732FA35777}"/>
              </a:ext>
            </a:extLst>
          </xdr:cNvPr>
          <xdr:cNvGrpSpPr/>
        </xdr:nvGrpSpPr>
        <xdr:grpSpPr>
          <a:xfrm>
            <a:off x="133225" y="712735"/>
            <a:ext cx="974187" cy="514563"/>
            <a:chOff x="148265" y="672629"/>
            <a:chExt cx="974187" cy="514563"/>
          </a:xfrm>
        </xdr:grpSpPr>
        <xdr:sp macro="" textlink="">
          <xdr:nvSpPr>
            <xdr:cNvPr id="5" name="AutoShape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686B9F34-8B3C-1128-AA55-9315E570AD2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8265" y="672629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Contents</a:t>
              </a:r>
            </a:p>
          </xdr:txBody>
        </xdr:sp>
        <xdr:sp macro="" textlink="">
          <xdr:nvSpPr>
            <xdr:cNvPr id="6" name="AutoShape 6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8E01B791-0F68-0B79-0261-3B2E06F4E70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0270" y="944597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Instructions</a:t>
              </a:r>
            </a:p>
          </xdr:txBody>
        </xdr:sp>
      </xdr:grpSp>
    </xdr:grpSp>
    <xdr:clientData/>
  </xdr:twoCellAnchor>
  <xdr:twoCellAnchor>
    <xdr:from>
      <xdr:col>12</xdr:col>
      <xdr:colOff>27268</xdr:colOff>
      <xdr:row>0</xdr:row>
      <xdr:rowOff>56029</xdr:rowOff>
    </xdr:from>
    <xdr:to>
      <xdr:col>19</xdr:col>
      <xdr:colOff>274040</xdr:colOff>
      <xdr:row>2</xdr:row>
      <xdr:rowOff>332266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8B5A937E-6214-4009-9D16-C1AA19A318D7}"/>
            </a:ext>
          </a:extLst>
        </xdr:cNvPr>
        <xdr:cNvGrpSpPr/>
      </xdr:nvGrpSpPr>
      <xdr:grpSpPr>
        <a:xfrm>
          <a:off x="17115912" y="56029"/>
          <a:ext cx="6247522" cy="1041412"/>
          <a:chOff x="6257924" y="76200"/>
          <a:chExt cx="5973778" cy="1034035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4144E9B4-8459-5A85-4A6B-C3ED4A0481A9}"/>
              </a:ext>
            </a:extLst>
          </xdr:cNvPr>
          <xdr:cNvGrpSpPr/>
        </xdr:nvGrpSpPr>
        <xdr:grpSpPr>
          <a:xfrm>
            <a:off x="6257924" y="94034"/>
            <a:ext cx="1753561" cy="971060"/>
            <a:chOff x="11448892" y="2483864"/>
            <a:chExt cx="1750813" cy="517167"/>
          </a:xfrm>
        </xdr:grpSpPr>
        <xdr:sp macro="[0]!MarkConfidential" textlink="">
          <xdr:nvSpPr>
            <xdr:cNvPr id="17" name="Rounded Rectangle 16">
              <a:extLst>
                <a:ext uri="{FF2B5EF4-FFF2-40B4-BE49-F238E27FC236}">
                  <a16:creationId xmlns:a16="http://schemas.microsoft.com/office/drawing/2014/main" id="{82E29BAF-3BF6-5564-58C1-82EA3253FAB1}"/>
                </a:ext>
              </a:extLst>
            </xdr:cNvPr>
            <xdr:cNvSpPr/>
          </xdr:nvSpPr>
          <xdr:spPr>
            <a:xfrm>
              <a:off x="11448892" y="2483864"/>
              <a:ext cx="1741474" cy="254078"/>
            </a:xfrm>
            <a:prstGeom prst="roundRect">
              <a:avLst/>
            </a:prstGeom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Mark selection</a:t>
              </a:r>
              <a:r>
                <a:rPr lang="en-AU" sz="1000" b="1" baseline="0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 CONFIDENTIAL</a:t>
              </a:r>
              <a:endParaRPr lang="en-AU" sz="10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endParaRPr>
            </a:p>
          </xdr:txBody>
        </xdr:sp>
        <xdr:sp macro="[0]!MarkNonConfidential" textlink="">
          <xdr:nvSpPr>
            <xdr:cNvPr id="18" name="Rounded Rectangle 17">
              <a:extLst>
                <a:ext uri="{FF2B5EF4-FFF2-40B4-BE49-F238E27FC236}">
                  <a16:creationId xmlns:a16="http://schemas.microsoft.com/office/drawing/2014/main" id="{899E6057-D408-6F8A-6FC2-DFB01ABDE3E0}"/>
                </a:ext>
              </a:extLst>
            </xdr:cNvPr>
            <xdr:cNvSpPr/>
          </xdr:nvSpPr>
          <xdr:spPr>
            <a:xfrm>
              <a:off x="11448895" y="2764379"/>
              <a:ext cx="1750810" cy="236652"/>
            </a:xfrm>
            <a:prstGeom prst="roundRect">
              <a:avLst/>
            </a:prstGeom>
            <a:solidFill>
              <a:srgbClr val="FFFFCC"/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ysClr val="windowText" lastClr="000000"/>
                  </a:solidFill>
                </a:rPr>
                <a:t>Return</a:t>
              </a:r>
              <a:r>
                <a:rPr lang="en-AU" sz="1000" b="1" baseline="0">
                  <a:solidFill>
                    <a:sysClr val="windowText" lastClr="000000"/>
                  </a:solidFill>
                </a:rPr>
                <a:t> selection to </a:t>
              </a:r>
            </a:p>
            <a:p>
              <a:pPr algn="ctr"/>
              <a:r>
                <a:rPr lang="en-AU" sz="1000" b="1" baseline="0">
                  <a:solidFill>
                    <a:sysClr val="windowText" lastClr="000000"/>
                  </a:solidFill>
                </a:rPr>
                <a:t>NON-CONFIDENTIAL</a:t>
              </a:r>
              <a:endParaRPr lang="en-AU" sz="1000" b="1">
                <a:solidFill>
                  <a:sysClr val="windowText" lastClr="000000"/>
                </a:solidFill>
              </a:endParaRPr>
            </a:p>
          </xdr:txBody>
        </xdr:sp>
      </xdr:grpSp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AAF2347A-32C4-E8FE-859B-81BEACD154FA}"/>
              </a:ext>
            </a:extLst>
          </xdr:cNvPr>
          <xdr:cNvGrpSpPr/>
        </xdr:nvGrpSpPr>
        <xdr:grpSpPr>
          <a:xfrm>
            <a:off x="9047916" y="76200"/>
            <a:ext cx="3183786" cy="1034035"/>
            <a:chOff x="8959453" y="47625"/>
            <a:chExt cx="3191911" cy="1037397"/>
          </a:xfrm>
        </xdr:grpSpPr>
        <xdr:sp macro="" textlink="">
          <xdr:nvSpPr>
            <xdr:cNvPr id="12" name="Rounded Rectangle 11">
              <a:extLst>
                <a:ext uri="{FF2B5EF4-FFF2-40B4-BE49-F238E27FC236}">
                  <a16:creationId xmlns:a16="http://schemas.microsoft.com/office/drawing/2014/main" id="{D1BF154A-347F-AECE-F160-60F1D6BA2CF9}"/>
                </a:ext>
              </a:extLst>
            </xdr:cNvPr>
            <xdr:cNvSpPr/>
          </xdr:nvSpPr>
          <xdr:spPr>
            <a:xfrm>
              <a:off x="8959453" y="47625"/>
              <a:ext cx="3191911" cy="1037397"/>
            </a:xfrm>
            <a:prstGeom prst="roundRect">
              <a:avLst/>
            </a:prstGeom>
            <a:ln w="3175">
              <a:solidFill>
                <a:schemeClr val="bg1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endParaRPr lang="en-AU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" name="Group 12">
              <a:extLst>
                <a:ext uri="{FF2B5EF4-FFF2-40B4-BE49-F238E27FC236}">
                  <a16:creationId xmlns:a16="http://schemas.microsoft.com/office/drawing/2014/main" id="{9990A8D3-3323-AE0E-E9C1-8C4AA5F6963E}"/>
                </a:ext>
              </a:extLst>
            </xdr:cNvPr>
            <xdr:cNvGrpSpPr/>
          </xdr:nvGrpSpPr>
          <xdr:grpSpPr>
            <a:xfrm>
              <a:off x="10422881" y="79536"/>
              <a:ext cx="1576451" cy="972629"/>
              <a:chOff x="24351211" y="420304"/>
              <a:chExt cx="1935032" cy="711040"/>
            </a:xfrm>
          </xdr:grpSpPr>
          <xdr:sp macro="[0]!dms_ReturnNonAmended" textlink="">
            <xdr:nvSpPr>
              <xdr:cNvPr id="15" name="Rounded Rectangle 14">
                <a:extLst>
                  <a:ext uri="{FF2B5EF4-FFF2-40B4-BE49-F238E27FC236}">
                    <a16:creationId xmlns:a16="http://schemas.microsoft.com/office/drawing/2014/main" id="{2F3FDA48-FA44-7A17-E7E0-E4A89C8CE555}"/>
                  </a:ext>
                </a:extLst>
              </xdr:cNvPr>
              <xdr:cNvSpPr/>
            </xdr:nvSpPr>
            <xdr:spPr>
              <a:xfrm>
                <a:off x="24359544" y="776424"/>
                <a:ext cx="1914402" cy="354920"/>
              </a:xfrm>
              <a:prstGeom prst="roundRect">
                <a:avLst/>
              </a:prstGeom>
              <a:solidFill>
                <a:srgbClr val="FFFFCC"/>
              </a:solidFill>
              <a:ln>
                <a:solidFill>
                  <a:schemeClr val="tx1"/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Return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selection to NON-AMENDED</a:t>
                </a:r>
                <a:endParaRPr lang="en-AU" sz="950" b="1">
                  <a:solidFill>
                    <a:sysClr val="windowText" lastClr="000000"/>
                  </a:solidFill>
                  <a:latin typeface="+mn-lt"/>
                </a:endParaRPr>
              </a:p>
            </xdr:txBody>
          </xdr:sp>
          <xdr:sp macro="[0]!dms_Amended" textlink="">
            <xdr:nvSpPr>
              <xdr:cNvPr id="16" name="Rounded Rectangle 15">
                <a:extLst>
                  <a:ext uri="{FF2B5EF4-FFF2-40B4-BE49-F238E27FC236}">
                    <a16:creationId xmlns:a16="http://schemas.microsoft.com/office/drawing/2014/main" id="{4BF68ED4-DF3F-ECC6-0232-CD3A477AEA88}"/>
                  </a:ext>
                </a:extLst>
              </xdr:cNvPr>
              <xdr:cNvSpPr/>
            </xdr:nvSpPr>
            <xdr:spPr>
              <a:xfrm>
                <a:off x="24351211" y="420304"/>
                <a:ext cx="1935032" cy="342242"/>
              </a:xfrm>
              <a:prstGeom prst="roundRect">
                <a:avLst/>
              </a:prstGeom>
              <a:pattFill prst="pct30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Mark selection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as </a:t>
                </a:r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AMENDED</a:t>
                </a:r>
              </a:p>
            </xdr:txBody>
          </xdr:sp>
        </xdr:grpSp>
        <xdr:sp macro="" textlink="">
          <xdr:nvSpPr>
            <xdr:cNvPr id="14" name="Rounded Rectangle 13">
              <a:extLst>
                <a:ext uri="{FF2B5EF4-FFF2-40B4-BE49-F238E27FC236}">
                  <a16:creationId xmlns:a16="http://schemas.microsoft.com/office/drawing/2014/main" id="{21C0D8A3-1803-E2FE-01FC-AF85CFFF5182}"/>
                </a:ext>
              </a:extLst>
            </xdr:cNvPr>
            <xdr:cNvSpPr/>
          </xdr:nvSpPr>
          <xdr:spPr>
            <a:xfrm>
              <a:off x="9173766" y="111208"/>
              <a:ext cx="1104320" cy="907553"/>
            </a:xfrm>
            <a:prstGeom prst="roundRect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en-AU" sz="1100" b="1">
                  <a:solidFill>
                    <a:schemeClr val="bg1"/>
                  </a:solidFill>
                </a:rPr>
                <a:t>FOR AMENDED SUBMISSIONS</a:t>
              </a:r>
              <a:r>
                <a:rPr lang="en-AU" sz="1100" b="1" baseline="0">
                  <a:solidFill>
                    <a:schemeClr val="bg1"/>
                  </a:solidFill>
                </a:rPr>
                <a:t> ONLY</a:t>
              </a:r>
              <a:endParaRPr lang="en-AU" sz="1100" b="1">
                <a:solidFill>
                  <a:schemeClr val="bg1"/>
                </a:solidFill>
              </a:endParaRP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1648866</xdr:colOff>
      <xdr:row>0</xdr:row>
      <xdr:rowOff>67235</xdr:rowOff>
    </xdr:from>
    <xdr:to>
      <xdr:col>0</xdr:col>
      <xdr:colOff>2884768</xdr:colOff>
      <xdr:row>4</xdr:row>
      <xdr:rowOff>73107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D2A12C2-CE49-4D45-BCA2-3951C413E05A}"/>
            </a:ext>
          </a:extLst>
        </xdr:cNvPr>
        <xdr:cNvGrpSpPr/>
      </xdr:nvGrpSpPr>
      <xdr:grpSpPr>
        <a:xfrm>
          <a:off x="1645691" y="64060"/>
          <a:ext cx="1242252" cy="1533047"/>
          <a:chOff x="102256" y="64025"/>
          <a:chExt cx="1045758" cy="120931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2D1BA3B3-AFF3-E46B-D39C-620392031185}"/>
              </a:ext>
            </a:extLst>
          </xdr:cNvPr>
          <xdr:cNvGrpSpPr>
            <a:grpSpLocks/>
          </xdr:cNvGrpSpPr>
        </xdr:nvGrpSpPr>
        <xdr:grpSpPr bwMode="auto">
          <a:xfrm>
            <a:off x="102256" y="64025"/>
            <a:ext cx="1045758" cy="1209317"/>
            <a:chOff x="64" y="0"/>
            <a:chExt cx="78" cy="119"/>
          </a:xfrm>
        </xdr:grpSpPr>
        <xdr:sp macro="" textlink="">
          <xdr:nvSpPr>
            <xdr:cNvPr id="7" name="Rectangle 3">
              <a:extLst>
                <a:ext uri="{FF2B5EF4-FFF2-40B4-BE49-F238E27FC236}">
                  <a16:creationId xmlns:a16="http://schemas.microsoft.com/office/drawing/2014/main" id="{EC59C3E5-484D-4D29-DBBF-502151B6E3F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8" name="Picture 4" descr="item">
              <a:extLst>
                <a:ext uri="{FF2B5EF4-FFF2-40B4-BE49-F238E27FC236}">
                  <a16:creationId xmlns:a16="http://schemas.microsoft.com/office/drawing/2014/main" id="{B2672C52-4308-013B-319A-083A6244D2C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456D1D35-BA95-AD9C-71FA-2109D96F2722}"/>
              </a:ext>
            </a:extLst>
          </xdr:cNvPr>
          <xdr:cNvGrpSpPr/>
        </xdr:nvGrpSpPr>
        <xdr:grpSpPr>
          <a:xfrm>
            <a:off x="133225" y="712735"/>
            <a:ext cx="974187" cy="514563"/>
            <a:chOff x="148265" y="672629"/>
            <a:chExt cx="974187" cy="514563"/>
          </a:xfrm>
        </xdr:grpSpPr>
        <xdr:sp macro="" textlink="">
          <xdr:nvSpPr>
            <xdr:cNvPr id="5" name="AutoShape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CD19816A-E721-8FE0-45B1-1B24C859552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8265" y="672629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Contents</a:t>
              </a:r>
            </a:p>
          </xdr:txBody>
        </xdr:sp>
        <xdr:sp macro="" textlink="">
          <xdr:nvSpPr>
            <xdr:cNvPr id="6" name="AutoShape 6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76D14C22-9C88-7C05-CE3E-EA8ADDCFB33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0270" y="944597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Instructions</a:t>
              </a:r>
            </a:p>
          </xdr:txBody>
        </xdr:sp>
      </xdr:grpSp>
    </xdr:grpSp>
    <xdr:clientData/>
  </xdr:twoCellAnchor>
  <xdr:twoCellAnchor>
    <xdr:from>
      <xdr:col>12</xdr:col>
      <xdr:colOff>27268</xdr:colOff>
      <xdr:row>0</xdr:row>
      <xdr:rowOff>56029</xdr:rowOff>
    </xdr:from>
    <xdr:to>
      <xdr:col>19</xdr:col>
      <xdr:colOff>274040</xdr:colOff>
      <xdr:row>2</xdr:row>
      <xdr:rowOff>332266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835905D0-C510-4A29-921E-7C9D7D2B94EE}"/>
            </a:ext>
          </a:extLst>
        </xdr:cNvPr>
        <xdr:cNvGrpSpPr/>
      </xdr:nvGrpSpPr>
      <xdr:grpSpPr>
        <a:xfrm>
          <a:off x="17401662" y="56029"/>
          <a:ext cx="6247522" cy="1041412"/>
          <a:chOff x="6257924" y="76200"/>
          <a:chExt cx="5973778" cy="1034035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0CF97329-4921-3EFD-9716-3D965E5FE913}"/>
              </a:ext>
            </a:extLst>
          </xdr:cNvPr>
          <xdr:cNvGrpSpPr/>
        </xdr:nvGrpSpPr>
        <xdr:grpSpPr>
          <a:xfrm>
            <a:off x="6257924" y="94034"/>
            <a:ext cx="1753561" cy="971060"/>
            <a:chOff x="11448892" y="2483864"/>
            <a:chExt cx="1750813" cy="517167"/>
          </a:xfrm>
        </xdr:grpSpPr>
        <xdr:sp macro="[0]!MarkConfidential" textlink="">
          <xdr:nvSpPr>
            <xdr:cNvPr id="17" name="Rounded Rectangle 16">
              <a:extLst>
                <a:ext uri="{FF2B5EF4-FFF2-40B4-BE49-F238E27FC236}">
                  <a16:creationId xmlns:a16="http://schemas.microsoft.com/office/drawing/2014/main" id="{7EDF41B9-83DD-FEC2-8245-B3AD393CCF8A}"/>
                </a:ext>
              </a:extLst>
            </xdr:cNvPr>
            <xdr:cNvSpPr/>
          </xdr:nvSpPr>
          <xdr:spPr>
            <a:xfrm>
              <a:off x="11448892" y="2483864"/>
              <a:ext cx="1741474" cy="254078"/>
            </a:xfrm>
            <a:prstGeom prst="roundRect">
              <a:avLst/>
            </a:prstGeom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Mark selection</a:t>
              </a:r>
              <a:r>
                <a:rPr lang="en-AU" sz="1000" b="1" baseline="0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 CONFIDENTIAL</a:t>
              </a:r>
              <a:endParaRPr lang="en-AU" sz="10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endParaRPr>
            </a:p>
          </xdr:txBody>
        </xdr:sp>
        <xdr:sp macro="[0]!MarkNonConfidential" textlink="">
          <xdr:nvSpPr>
            <xdr:cNvPr id="18" name="Rounded Rectangle 17">
              <a:extLst>
                <a:ext uri="{FF2B5EF4-FFF2-40B4-BE49-F238E27FC236}">
                  <a16:creationId xmlns:a16="http://schemas.microsoft.com/office/drawing/2014/main" id="{1883A461-A5C8-78A2-8CCD-853F9EC6C554}"/>
                </a:ext>
              </a:extLst>
            </xdr:cNvPr>
            <xdr:cNvSpPr/>
          </xdr:nvSpPr>
          <xdr:spPr>
            <a:xfrm>
              <a:off x="11448895" y="2764379"/>
              <a:ext cx="1750810" cy="236652"/>
            </a:xfrm>
            <a:prstGeom prst="roundRect">
              <a:avLst/>
            </a:prstGeom>
            <a:solidFill>
              <a:srgbClr val="FFFFCC"/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ysClr val="windowText" lastClr="000000"/>
                  </a:solidFill>
                </a:rPr>
                <a:t>Return</a:t>
              </a:r>
              <a:r>
                <a:rPr lang="en-AU" sz="1000" b="1" baseline="0">
                  <a:solidFill>
                    <a:sysClr val="windowText" lastClr="000000"/>
                  </a:solidFill>
                </a:rPr>
                <a:t> selection to </a:t>
              </a:r>
            </a:p>
            <a:p>
              <a:pPr algn="ctr"/>
              <a:r>
                <a:rPr lang="en-AU" sz="1000" b="1" baseline="0">
                  <a:solidFill>
                    <a:sysClr val="windowText" lastClr="000000"/>
                  </a:solidFill>
                </a:rPr>
                <a:t>NON-CONFIDENTIAL</a:t>
              </a:r>
              <a:endParaRPr lang="en-AU" sz="1000" b="1">
                <a:solidFill>
                  <a:sysClr val="windowText" lastClr="000000"/>
                </a:solidFill>
              </a:endParaRPr>
            </a:p>
          </xdr:txBody>
        </xdr:sp>
      </xdr:grpSp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42B1D4B0-DF00-B92B-BE35-DE359CD27D41}"/>
              </a:ext>
            </a:extLst>
          </xdr:cNvPr>
          <xdr:cNvGrpSpPr/>
        </xdr:nvGrpSpPr>
        <xdr:grpSpPr>
          <a:xfrm>
            <a:off x="9047916" y="76200"/>
            <a:ext cx="3183786" cy="1034035"/>
            <a:chOff x="8959453" y="47625"/>
            <a:chExt cx="3191911" cy="1037397"/>
          </a:xfrm>
        </xdr:grpSpPr>
        <xdr:sp macro="" textlink="">
          <xdr:nvSpPr>
            <xdr:cNvPr id="12" name="Rounded Rectangle 11">
              <a:extLst>
                <a:ext uri="{FF2B5EF4-FFF2-40B4-BE49-F238E27FC236}">
                  <a16:creationId xmlns:a16="http://schemas.microsoft.com/office/drawing/2014/main" id="{0B6FCD1B-C36A-FC10-8A8C-52D193A6FD93}"/>
                </a:ext>
              </a:extLst>
            </xdr:cNvPr>
            <xdr:cNvSpPr/>
          </xdr:nvSpPr>
          <xdr:spPr>
            <a:xfrm>
              <a:off x="8959453" y="47625"/>
              <a:ext cx="3191911" cy="1037397"/>
            </a:xfrm>
            <a:prstGeom prst="roundRect">
              <a:avLst/>
            </a:prstGeom>
            <a:ln w="3175">
              <a:solidFill>
                <a:schemeClr val="bg1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endParaRPr lang="en-AU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" name="Group 12">
              <a:extLst>
                <a:ext uri="{FF2B5EF4-FFF2-40B4-BE49-F238E27FC236}">
                  <a16:creationId xmlns:a16="http://schemas.microsoft.com/office/drawing/2014/main" id="{E3BD3AA2-3006-D25E-68A3-916B6AD802FF}"/>
                </a:ext>
              </a:extLst>
            </xdr:cNvPr>
            <xdr:cNvGrpSpPr/>
          </xdr:nvGrpSpPr>
          <xdr:grpSpPr>
            <a:xfrm>
              <a:off x="10422881" y="79536"/>
              <a:ext cx="1576451" cy="972629"/>
              <a:chOff x="24351211" y="420304"/>
              <a:chExt cx="1935032" cy="711040"/>
            </a:xfrm>
          </xdr:grpSpPr>
          <xdr:sp macro="[0]!dms_ReturnNonAmended" textlink="">
            <xdr:nvSpPr>
              <xdr:cNvPr id="15" name="Rounded Rectangle 14">
                <a:extLst>
                  <a:ext uri="{FF2B5EF4-FFF2-40B4-BE49-F238E27FC236}">
                    <a16:creationId xmlns:a16="http://schemas.microsoft.com/office/drawing/2014/main" id="{EFA1F3B2-489E-A65D-9DE7-B6099A9D0B00}"/>
                  </a:ext>
                </a:extLst>
              </xdr:cNvPr>
              <xdr:cNvSpPr/>
            </xdr:nvSpPr>
            <xdr:spPr>
              <a:xfrm>
                <a:off x="24359544" y="776424"/>
                <a:ext cx="1914402" cy="354920"/>
              </a:xfrm>
              <a:prstGeom prst="roundRect">
                <a:avLst/>
              </a:prstGeom>
              <a:solidFill>
                <a:srgbClr val="FFFFCC"/>
              </a:solidFill>
              <a:ln>
                <a:solidFill>
                  <a:schemeClr val="tx1"/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Return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selection to NON-AMENDED</a:t>
                </a:r>
                <a:endParaRPr lang="en-AU" sz="950" b="1">
                  <a:solidFill>
                    <a:sysClr val="windowText" lastClr="000000"/>
                  </a:solidFill>
                  <a:latin typeface="+mn-lt"/>
                </a:endParaRPr>
              </a:p>
            </xdr:txBody>
          </xdr:sp>
          <xdr:sp macro="[0]!dms_Amended" textlink="">
            <xdr:nvSpPr>
              <xdr:cNvPr id="16" name="Rounded Rectangle 15">
                <a:extLst>
                  <a:ext uri="{FF2B5EF4-FFF2-40B4-BE49-F238E27FC236}">
                    <a16:creationId xmlns:a16="http://schemas.microsoft.com/office/drawing/2014/main" id="{4F632537-E35F-7FA9-ABE5-FD669D95D64B}"/>
                  </a:ext>
                </a:extLst>
              </xdr:cNvPr>
              <xdr:cNvSpPr/>
            </xdr:nvSpPr>
            <xdr:spPr>
              <a:xfrm>
                <a:off x="24351211" y="420304"/>
                <a:ext cx="1935032" cy="342242"/>
              </a:xfrm>
              <a:prstGeom prst="roundRect">
                <a:avLst/>
              </a:prstGeom>
              <a:pattFill prst="pct30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Mark selection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as </a:t>
                </a:r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AMENDED</a:t>
                </a:r>
              </a:p>
            </xdr:txBody>
          </xdr:sp>
        </xdr:grpSp>
        <xdr:sp macro="" textlink="">
          <xdr:nvSpPr>
            <xdr:cNvPr id="14" name="Rounded Rectangle 13">
              <a:extLst>
                <a:ext uri="{FF2B5EF4-FFF2-40B4-BE49-F238E27FC236}">
                  <a16:creationId xmlns:a16="http://schemas.microsoft.com/office/drawing/2014/main" id="{1552B446-051C-A587-E25B-D0985979045D}"/>
                </a:ext>
              </a:extLst>
            </xdr:cNvPr>
            <xdr:cNvSpPr/>
          </xdr:nvSpPr>
          <xdr:spPr>
            <a:xfrm>
              <a:off x="9173766" y="111208"/>
              <a:ext cx="1104320" cy="907553"/>
            </a:xfrm>
            <a:prstGeom prst="roundRect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en-AU" sz="1100" b="1">
                  <a:solidFill>
                    <a:schemeClr val="bg1"/>
                  </a:solidFill>
                </a:rPr>
                <a:t>FOR AMENDED SUBMISSIONS</a:t>
              </a:r>
              <a:r>
                <a:rPr lang="en-AU" sz="1100" b="1" baseline="0">
                  <a:solidFill>
                    <a:schemeClr val="bg1"/>
                  </a:solidFill>
                </a:rPr>
                <a:t> ONLY</a:t>
              </a:r>
              <a:endParaRPr lang="en-AU" sz="1100" b="1">
                <a:solidFill>
                  <a:schemeClr val="bg1"/>
                </a:solidFill>
              </a:endParaRPr>
            </a:p>
          </xdr:txBody>
        </xdr: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AER\Opex%20modelling\AER%20opex%20models\24.%20NSW%20ACT%202024-29\Endeavour%20Energy\EBSS\AER%20-%20Endeavour%20Energy%20-%20EBSS%20model.xlsm" TargetMode="External"/><Relationship Id="rId1" Type="http://schemas.openxmlformats.org/officeDocument/2006/relationships/externalLinkPath" Target="AER%20-%20Endeavour%20Energy%20-%20EBSS%20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ER - FD"/>
      <sheetName val="Difference FD to RP"/>
      <sheetName val="END - Revised Proposal"/>
      <sheetName val="Difference RP to DD"/>
      <sheetName val="AER - DD"/>
      <sheetName val="Difference - DD to IP"/>
      <sheetName val="END - Initial Propos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55C9B-EC43-4EDF-9377-ABFE16A6D6CF}">
  <sheetPr codeName="Sheet13">
    <tabColor theme="6" tint="0.59999389629810485"/>
    <pageSetUpPr fitToPage="1"/>
  </sheetPr>
  <dimension ref="A1:JZ82"/>
  <sheetViews>
    <sheetView showGridLines="0" zoomScale="80" zoomScaleNormal="80" workbookViewId="0">
      <selection activeCell="A43" sqref="A43"/>
    </sheetView>
  </sheetViews>
  <sheetFormatPr defaultColWidth="0" defaultRowHeight="15" customHeight="1" zeroHeight="1"/>
  <cols>
    <col min="1" max="1" width="45.26953125" style="76" customWidth="1"/>
    <col min="2" max="2" width="76.54296875" style="2" customWidth="1"/>
    <col min="3" max="23" width="12.26953125" style="2" customWidth="1"/>
    <col min="24" max="24" width="17.1796875" style="2" bestFit="1" customWidth="1"/>
    <col min="25" max="26" width="12.26953125" style="239" customWidth="1"/>
    <col min="27" max="29" width="12.26953125" style="239" hidden="1" customWidth="1"/>
    <col min="30" max="30" width="0" style="239" hidden="1" customWidth="1"/>
    <col min="31" max="286" width="0" style="2" hidden="1" customWidth="1"/>
    <col min="287" max="16384" width="9.1796875" style="2" hidden="1"/>
  </cols>
  <sheetData>
    <row r="1" spans="1:34" ht="30.25" customHeight="1">
      <c r="B1" s="77" t="s">
        <v>49</v>
      </c>
      <c r="C1" s="77"/>
      <c r="D1" s="77"/>
      <c r="E1" s="77"/>
      <c r="F1" s="77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34" ht="30.25" customHeight="1">
      <c r="B2" s="35" t="s">
        <v>0</v>
      </c>
      <c r="C2" s="79"/>
      <c r="D2" s="79"/>
      <c r="E2" s="79"/>
      <c r="F2" s="79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1:34" ht="30.25" customHeight="1">
      <c r="B3" s="80" t="s">
        <v>52</v>
      </c>
      <c r="C3" s="77"/>
      <c r="D3" s="77"/>
      <c r="E3" s="77"/>
      <c r="F3" s="77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spans="1:34" ht="30.25" customHeight="1">
      <c r="B4" s="3" t="s">
        <v>21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34" ht="14.5"/>
    <row r="6" spans="1:34" ht="25.5" customHeight="1">
      <c r="B6" s="81" t="s">
        <v>22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</row>
    <row r="7" spans="1:34" ht="21.75" customHeight="1">
      <c r="A7" s="82"/>
      <c r="B7" s="83" t="s">
        <v>53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5"/>
      <c r="N7" s="239"/>
      <c r="O7" s="239"/>
      <c r="P7" s="239"/>
      <c r="Q7" s="239"/>
      <c r="R7" s="81"/>
      <c r="S7" s="81"/>
      <c r="T7" s="81"/>
      <c r="U7" s="81"/>
      <c r="V7" s="81"/>
      <c r="W7" s="81"/>
      <c r="X7" s="81"/>
      <c r="Y7" s="81"/>
      <c r="Z7" s="81"/>
      <c r="AA7" s="81"/>
      <c r="AB7" s="2"/>
      <c r="AC7" s="2"/>
      <c r="AD7" s="2"/>
    </row>
    <row r="8" spans="1:34" ht="45.65" customHeight="1">
      <c r="A8" s="82"/>
      <c r="B8" s="404" t="s">
        <v>54</v>
      </c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6"/>
      <c r="N8" s="239"/>
      <c r="O8" s="239"/>
      <c r="P8" s="239"/>
      <c r="Q8" s="239"/>
      <c r="R8" s="239"/>
      <c r="S8" s="86"/>
      <c r="T8" s="239"/>
      <c r="U8" s="239"/>
      <c r="V8" s="239"/>
      <c r="W8" s="239"/>
      <c r="X8" s="239"/>
      <c r="AB8" s="2"/>
      <c r="AC8" s="2"/>
      <c r="AD8" s="2"/>
    </row>
    <row r="9" spans="1:34" ht="14.5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</row>
    <row r="10" spans="1:34" ht="14.5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</row>
    <row r="11" spans="1:34" s="239" customFormat="1" thickBot="1">
      <c r="A11" s="76"/>
    </row>
    <row r="12" spans="1:34" s="239" customFormat="1" ht="16" thickBot="1">
      <c r="A12" s="76"/>
      <c r="B12" s="88" t="s">
        <v>23</v>
      </c>
      <c r="C12" s="88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90"/>
    </row>
    <row r="13" spans="1:34" s="92" customFormat="1" ht="15.5">
      <c r="A13" s="76"/>
      <c r="B13" s="91"/>
      <c r="C13" s="407" t="s">
        <v>1</v>
      </c>
      <c r="D13" s="408"/>
      <c r="E13" s="408"/>
      <c r="F13" s="408"/>
      <c r="G13" s="408"/>
      <c r="H13" s="408"/>
      <c r="I13" s="408"/>
      <c r="J13" s="408"/>
      <c r="K13" s="408"/>
      <c r="L13" s="408"/>
      <c r="M13" s="408" t="s">
        <v>24</v>
      </c>
      <c r="N13" s="40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</row>
    <row r="14" spans="1:34" ht="16" thickBot="1">
      <c r="B14" s="91"/>
      <c r="C14" s="93" t="s">
        <v>8</v>
      </c>
      <c r="D14" s="94" t="s">
        <v>10</v>
      </c>
      <c r="E14" s="95" t="s">
        <v>12</v>
      </c>
      <c r="F14" s="95" t="s">
        <v>14</v>
      </c>
      <c r="G14" s="95" t="s">
        <v>2</v>
      </c>
      <c r="H14" s="95" t="s">
        <v>3</v>
      </c>
      <c r="I14" s="95" t="s">
        <v>4</v>
      </c>
      <c r="J14" s="95" t="s">
        <v>5</v>
      </c>
      <c r="K14" s="95" t="s">
        <v>6</v>
      </c>
      <c r="L14" s="95" t="s">
        <v>7</v>
      </c>
      <c r="M14" s="95" t="s">
        <v>9</v>
      </c>
      <c r="N14" s="96" t="s">
        <v>11</v>
      </c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AG14" s="239"/>
    </row>
    <row r="15" spans="1:34" ht="14.5">
      <c r="B15" s="97" t="s">
        <v>48</v>
      </c>
      <c r="C15" s="98"/>
      <c r="D15" s="59">
        <v>105.9</v>
      </c>
      <c r="E15" s="59">
        <v>107.5</v>
      </c>
      <c r="F15" s="59">
        <v>108.6</v>
      </c>
      <c r="G15" s="59">
        <v>110.7</v>
      </c>
      <c r="H15" s="59">
        <v>113</v>
      </c>
      <c r="I15" s="59">
        <v>114.8</v>
      </c>
      <c r="J15" s="59">
        <v>114.4</v>
      </c>
      <c r="K15" s="59">
        <v>118.8</v>
      </c>
      <c r="L15" s="59">
        <v>126.1</v>
      </c>
      <c r="M15" s="59">
        <v>133.69999999999999</v>
      </c>
      <c r="N15" s="60">
        <v>138.11209999999997</v>
      </c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AG15" s="239"/>
      <c r="AH15" s="239"/>
    </row>
    <row r="16" spans="1:34" ht="14.5">
      <c r="B16" s="99" t="s">
        <v>25</v>
      </c>
      <c r="C16" s="100"/>
      <c r="D16" s="101"/>
      <c r="E16" s="4">
        <f t="shared" ref="E16:N16" si="0">+E15/D15-1</f>
        <v>1.5108593012275628E-2</v>
      </c>
      <c r="F16" s="4">
        <f t="shared" si="0"/>
        <v>1.0232558139534831E-2</v>
      </c>
      <c r="G16" s="4">
        <f t="shared" si="0"/>
        <v>1.9337016574585641E-2</v>
      </c>
      <c r="H16" s="4">
        <f t="shared" si="0"/>
        <v>2.0776874435411097E-2</v>
      </c>
      <c r="I16" s="4">
        <f t="shared" si="0"/>
        <v>1.5929203539823078E-2</v>
      </c>
      <c r="J16" s="4">
        <f t="shared" si="0"/>
        <v>-3.4843205574912606E-3</v>
      </c>
      <c r="K16" s="4">
        <f t="shared" si="0"/>
        <v>3.8461538461538325E-2</v>
      </c>
      <c r="L16" s="4">
        <f t="shared" si="0"/>
        <v>6.1447811447811418E-2</v>
      </c>
      <c r="M16" s="4">
        <f t="shared" si="0"/>
        <v>6.0269627279936566E-2</v>
      </c>
      <c r="N16" s="32">
        <f t="shared" si="0"/>
        <v>3.2999999999999918E-2</v>
      </c>
      <c r="O16" s="239"/>
      <c r="P16" s="239"/>
      <c r="Q16" s="239"/>
      <c r="R16" s="239"/>
      <c r="S16" s="239"/>
      <c r="T16" s="239"/>
      <c r="U16" s="239"/>
      <c r="V16" s="239"/>
      <c r="W16" s="239"/>
      <c r="X16" s="239"/>
    </row>
    <row r="17" spans="1:286" thickBot="1">
      <c r="B17" s="102" t="s">
        <v>55</v>
      </c>
      <c r="C17" s="103"/>
      <c r="D17" s="5">
        <f t="shared" ref="D17:M17" si="1">E17/(1+E16)</f>
        <v>0.76676844389448873</v>
      </c>
      <c r="E17" s="6">
        <f t="shared" si="1"/>
        <v>0.7783532362479465</v>
      </c>
      <c r="F17" s="6">
        <f t="shared" si="1"/>
        <v>0.78631778099094873</v>
      </c>
      <c r="G17" s="6">
        <f t="shared" si="1"/>
        <v>0.80152282095486216</v>
      </c>
      <c r="H17" s="6">
        <f t="shared" si="1"/>
        <v>0.81817595996295778</v>
      </c>
      <c r="I17" s="6">
        <f t="shared" si="1"/>
        <v>0.83120885136059786</v>
      </c>
      <c r="J17" s="6">
        <f t="shared" si="1"/>
        <v>0.82831265327223347</v>
      </c>
      <c r="K17" s="6">
        <f t="shared" si="1"/>
        <v>0.86017083224424229</v>
      </c>
      <c r="L17" s="6">
        <f t="shared" si="1"/>
        <v>0.91302644735689353</v>
      </c>
      <c r="M17" s="6">
        <f t="shared" si="1"/>
        <v>0.96805421103581812</v>
      </c>
      <c r="N17" s="33">
        <v>1</v>
      </c>
      <c r="O17" s="239"/>
      <c r="P17" s="239"/>
      <c r="Q17" s="239"/>
      <c r="R17" s="239"/>
      <c r="S17" s="239"/>
      <c r="T17" s="239"/>
      <c r="U17" s="239"/>
      <c r="V17" s="239"/>
      <c r="W17" s="239"/>
      <c r="X17" s="239"/>
    </row>
    <row r="18" spans="1:286" ht="14.5">
      <c r="B18" s="104"/>
      <c r="C18" s="105"/>
      <c r="D18" s="105"/>
      <c r="E18" s="106"/>
      <c r="F18" s="106"/>
      <c r="G18" s="106"/>
      <c r="H18" s="106"/>
      <c r="I18" s="106"/>
      <c r="J18" s="7"/>
      <c r="K18" s="107"/>
      <c r="L18" s="7"/>
      <c r="M18" s="8"/>
      <c r="N18" s="107"/>
      <c r="O18" s="7"/>
      <c r="P18" s="7"/>
      <c r="Q18" s="7"/>
      <c r="R18" s="7"/>
      <c r="S18" s="107"/>
      <c r="T18" s="107"/>
      <c r="U18" s="107"/>
      <c r="V18" s="107"/>
      <c r="W18" s="107"/>
    </row>
    <row r="19" spans="1:286" ht="14.5">
      <c r="B19" s="104"/>
      <c r="C19" s="105"/>
      <c r="D19" s="105"/>
      <c r="E19" s="105"/>
      <c r="F19" s="105"/>
      <c r="G19" s="105"/>
      <c r="H19" s="105"/>
      <c r="I19" s="105"/>
      <c r="J19" s="7"/>
      <c r="K19" s="239"/>
      <c r="L19" s="239"/>
      <c r="M19" s="239"/>
      <c r="N19" s="239"/>
      <c r="O19" s="239"/>
      <c r="P19" s="239"/>
      <c r="Q19" s="239"/>
      <c r="R19" s="7"/>
      <c r="S19" s="107"/>
      <c r="T19" s="107"/>
      <c r="U19" s="107"/>
      <c r="V19" s="107"/>
      <c r="W19" s="107"/>
    </row>
    <row r="20" spans="1:286" ht="14.5">
      <c r="B20" s="104"/>
      <c r="C20" s="105"/>
      <c r="D20" s="105"/>
      <c r="E20" s="105"/>
      <c r="F20" s="105"/>
      <c r="G20" s="105"/>
      <c r="H20" s="105"/>
      <c r="I20" s="105"/>
      <c r="J20" s="7"/>
      <c r="K20" s="107"/>
      <c r="L20" s="7"/>
      <c r="M20" s="8"/>
      <c r="N20" s="107"/>
      <c r="O20" s="7"/>
      <c r="P20" s="7"/>
      <c r="Q20" s="7"/>
      <c r="R20" s="7"/>
      <c r="S20" s="107"/>
      <c r="T20" s="107"/>
      <c r="U20" s="107"/>
      <c r="V20" s="107"/>
      <c r="W20" s="107"/>
    </row>
    <row r="21" spans="1:286" s="110" customFormat="1" ht="18.5">
      <c r="A21" s="76"/>
      <c r="B21" s="108" t="s">
        <v>42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239"/>
      <c r="Z21" s="239"/>
      <c r="AA21" s="239"/>
      <c r="AB21" s="239"/>
      <c r="AC21" s="239"/>
      <c r="AD21" s="239"/>
    </row>
    <row r="22" spans="1:286" s="239" customFormat="1" thickBot="1">
      <c r="A22" s="76"/>
    </row>
    <row r="23" spans="1:286" s="239" customFormat="1" thickBot="1">
      <c r="A23" s="76"/>
      <c r="B23" s="111" t="s">
        <v>47</v>
      </c>
      <c r="C23" s="37" t="s">
        <v>3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</row>
    <row r="24" spans="1:286" s="239" customFormat="1" thickBot="1">
      <c r="A24" s="76"/>
      <c r="B24" s="111" t="s">
        <v>56</v>
      </c>
      <c r="C24" s="36">
        <v>0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</row>
    <row r="25" spans="1:286" s="116" customFormat="1" ht="21" customHeight="1" thickBot="1">
      <c r="A25" s="76"/>
      <c r="B25" s="112" t="s">
        <v>26</v>
      </c>
      <c r="C25" s="113"/>
      <c r="D25" s="113"/>
      <c r="E25" s="113"/>
      <c r="F25" s="113"/>
      <c r="G25" s="113"/>
      <c r="H25" s="113"/>
      <c r="I25" s="113"/>
      <c r="J25" s="114"/>
      <c r="K25" s="114"/>
      <c r="L25" s="114"/>
      <c r="M25" s="114"/>
      <c r="N25" s="114"/>
      <c r="O25" s="114"/>
      <c r="P25" s="114"/>
      <c r="Q25" s="115"/>
      <c r="R25" s="239"/>
      <c r="S25" s="239"/>
      <c r="T25" s="239"/>
      <c r="U25" s="239"/>
      <c r="V25" s="239"/>
      <c r="Y25" s="239"/>
      <c r="Z25" s="239"/>
      <c r="AA25" s="239"/>
      <c r="AB25" s="239"/>
      <c r="AC25" s="239"/>
      <c r="AD25" s="239"/>
    </row>
    <row r="26" spans="1:286" ht="14.5">
      <c r="B26" s="239"/>
      <c r="C26" s="410" t="s">
        <v>57</v>
      </c>
      <c r="D26" s="411"/>
      <c r="E26" s="412" t="s">
        <v>58</v>
      </c>
      <c r="F26" s="412"/>
      <c r="G26" s="412"/>
      <c r="H26" s="412"/>
      <c r="I26" s="413"/>
      <c r="J26" s="8"/>
      <c r="K26" s="395" t="s">
        <v>59</v>
      </c>
      <c r="L26" s="396"/>
      <c r="M26" s="396"/>
      <c r="N26" s="396"/>
      <c r="O26" s="396"/>
      <c r="P26" s="396"/>
      <c r="Q26" s="397"/>
      <c r="R26" s="239"/>
      <c r="S26" s="239"/>
      <c r="T26" s="239"/>
      <c r="U26" s="239"/>
      <c r="V26" s="239"/>
      <c r="W26" s="239"/>
      <c r="X26" s="239"/>
    </row>
    <row r="27" spans="1:286" ht="21.75" customHeight="1">
      <c r="B27" s="239"/>
      <c r="C27" s="387" t="s">
        <v>27</v>
      </c>
      <c r="D27" s="388"/>
      <c r="E27" s="389" t="s">
        <v>20</v>
      </c>
      <c r="F27" s="390"/>
      <c r="G27" s="390"/>
      <c r="H27" s="390"/>
      <c r="I27" s="391"/>
      <c r="J27" s="8"/>
      <c r="K27" s="387" t="s">
        <v>27</v>
      </c>
      <c r="L27" s="388"/>
      <c r="M27" s="389" t="s">
        <v>20</v>
      </c>
      <c r="N27" s="390"/>
      <c r="O27" s="390"/>
      <c r="P27" s="390"/>
      <c r="Q27" s="391"/>
      <c r="R27" s="239"/>
      <c r="S27" s="239"/>
      <c r="T27" s="239"/>
      <c r="U27" s="239"/>
      <c r="V27" s="239"/>
      <c r="W27" s="239"/>
      <c r="X27" s="239"/>
    </row>
    <row r="28" spans="1:286" ht="21.75" customHeight="1" thickBot="1">
      <c r="B28" s="239"/>
      <c r="C28" s="117" t="s">
        <v>3</v>
      </c>
      <c r="D28" s="118" t="s">
        <v>4</v>
      </c>
      <c r="E28" s="119" t="s">
        <v>5</v>
      </c>
      <c r="F28" s="120" t="s">
        <v>6</v>
      </c>
      <c r="G28" s="120" t="s">
        <v>7</v>
      </c>
      <c r="H28" s="120" t="s">
        <v>9</v>
      </c>
      <c r="I28" s="121" t="s">
        <v>11</v>
      </c>
      <c r="J28" s="8"/>
      <c r="K28" s="117" t="s">
        <v>3</v>
      </c>
      <c r="L28" s="118" t="s">
        <v>4</v>
      </c>
      <c r="M28" s="119" t="s">
        <v>5</v>
      </c>
      <c r="N28" s="120" t="s">
        <v>6</v>
      </c>
      <c r="O28" s="120" t="s">
        <v>7</v>
      </c>
      <c r="P28" s="120" t="s">
        <v>9</v>
      </c>
      <c r="Q28" s="121" t="s">
        <v>11</v>
      </c>
      <c r="R28" s="239"/>
      <c r="S28" s="239"/>
      <c r="T28" s="239"/>
      <c r="U28" s="239"/>
      <c r="V28" s="239"/>
      <c r="W28" s="239"/>
      <c r="X28" s="239"/>
    </row>
    <row r="29" spans="1:286" ht="14.5">
      <c r="B29" s="240" t="s">
        <v>28</v>
      </c>
      <c r="C29" s="251">
        <v>250.59155439971204</v>
      </c>
      <c r="D29" s="41">
        <v>255.3839093147626</v>
      </c>
      <c r="E29" s="40">
        <v>277.60880210162202</v>
      </c>
      <c r="F29" s="40">
        <v>281.43298450018085</v>
      </c>
      <c r="G29" s="40">
        <v>287.15733124438407</v>
      </c>
      <c r="H29" s="40">
        <v>292.87006787040383</v>
      </c>
      <c r="I29" s="245">
        <v>298.43593376299037</v>
      </c>
      <c r="J29" s="8"/>
      <c r="K29" s="26">
        <f>+C29/$D$17</f>
        <v>326.81516355437645</v>
      </c>
      <c r="L29" s="27">
        <f t="shared" ref="L29:L35" si="2">+D29/$D$17</f>
        <v>333.06523155497092</v>
      </c>
      <c r="M29" s="9">
        <f>+E29/$I$17</f>
        <v>333.98200903083119</v>
      </c>
      <c r="N29" s="10">
        <f>+F29/$I$17</f>
        <v>338.58275695633642</v>
      </c>
      <c r="O29" s="10">
        <f>+G29/$I$17</f>
        <v>345.46953003969935</v>
      </c>
      <c r="P29" s="10">
        <f>+H29/$I$17</f>
        <v>352.34233537216022</v>
      </c>
      <c r="Q29" s="11">
        <f>+I29/$I$17</f>
        <v>359.03844536121511</v>
      </c>
      <c r="R29" s="239"/>
      <c r="S29" s="239"/>
      <c r="T29" s="239"/>
      <c r="U29" s="239"/>
      <c r="V29" s="239"/>
      <c r="W29" s="239"/>
      <c r="X29" s="12"/>
    </row>
    <row r="30" spans="1:286" ht="14.5">
      <c r="B30" s="241" t="s">
        <v>29</v>
      </c>
      <c r="C30" s="252"/>
      <c r="D30" s="62"/>
      <c r="E30" s="61"/>
      <c r="F30" s="63"/>
      <c r="G30" s="63"/>
      <c r="H30" s="63"/>
      <c r="I30" s="64"/>
      <c r="J30" s="105"/>
      <c r="K30" s="124"/>
      <c r="L30" s="125"/>
      <c r="M30" s="126"/>
      <c r="N30" s="127"/>
      <c r="O30" s="127"/>
      <c r="P30" s="127"/>
      <c r="Q30" s="128"/>
      <c r="R30" s="239"/>
      <c r="S30" s="239"/>
      <c r="T30" s="239"/>
      <c r="U30" s="239"/>
      <c r="V30" s="239"/>
      <c r="W30" s="239"/>
      <c r="X30" s="239"/>
    </row>
    <row r="31" spans="1:286" ht="14.5">
      <c r="B31" s="242" t="s">
        <v>50</v>
      </c>
      <c r="C31" s="253">
        <v>-3.097764042378802</v>
      </c>
      <c r="D31" s="43">
        <v>-3.1262886445326421</v>
      </c>
      <c r="E31" s="42">
        <v>-3.2049933152350896</v>
      </c>
      <c r="F31" s="42">
        <v>-3.2599231867546221</v>
      </c>
      <c r="G31" s="42">
        <v>-3.2913457242297142</v>
      </c>
      <c r="H31" s="42">
        <v>-3.3200268941934907</v>
      </c>
      <c r="I31" s="246">
        <v>-3.3547612503623054</v>
      </c>
      <c r="J31" s="105"/>
      <c r="K31" s="28">
        <f t="shared" ref="K31:K35" si="3">+C31/$D$17</f>
        <v>-4.0400254692863573</v>
      </c>
      <c r="L31" s="29">
        <f t="shared" si="2"/>
        <v>-4.0772265335463329</v>
      </c>
      <c r="M31" s="13">
        <f>E31/$I$17</f>
        <v>-3.8558219272916388</v>
      </c>
      <c r="N31" s="13">
        <f t="shared" ref="N31:Q35" si="4">F31/$I$17</f>
        <v>-3.9219062470502868</v>
      </c>
      <c r="O31" s="13">
        <f t="shared" si="4"/>
        <v>-3.9597096672420435</v>
      </c>
      <c r="P31" s="13">
        <f t="shared" si="4"/>
        <v>-3.9942150384454767</v>
      </c>
      <c r="Q31" s="23">
        <f t="shared" si="4"/>
        <v>-4.036002798659962</v>
      </c>
      <c r="R31" s="239"/>
      <c r="S31" s="239"/>
      <c r="T31" s="239"/>
      <c r="U31" s="239"/>
      <c r="V31" s="239"/>
      <c r="W31" s="239"/>
      <c r="X31" s="239"/>
    </row>
    <row r="32" spans="1:286" ht="14.5">
      <c r="B32" s="242" t="s">
        <v>51</v>
      </c>
      <c r="C32" s="253"/>
      <c r="D32" s="43"/>
      <c r="E32" s="42"/>
      <c r="F32" s="55"/>
      <c r="G32" s="44"/>
      <c r="H32" s="44"/>
      <c r="I32" s="45"/>
      <c r="J32" s="105"/>
      <c r="K32" s="28">
        <f t="shared" si="3"/>
        <v>0</v>
      </c>
      <c r="L32" s="29">
        <f t="shared" si="2"/>
        <v>0</v>
      </c>
      <c r="M32" s="13">
        <f t="shared" ref="M32:M35" si="5">E32/$I$17</f>
        <v>0</v>
      </c>
      <c r="N32" s="13">
        <f t="shared" si="4"/>
        <v>0</v>
      </c>
      <c r="O32" s="13">
        <f t="shared" si="4"/>
        <v>0</v>
      </c>
      <c r="P32" s="13">
        <f t="shared" si="4"/>
        <v>0</v>
      </c>
      <c r="Q32" s="23">
        <f t="shared" si="4"/>
        <v>0</v>
      </c>
      <c r="R32" s="239"/>
      <c r="S32" s="239"/>
      <c r="T32" s="239"/>
      <c r="U32" s="239"/>
      <c r="V32" s="239"/>
      <c r="W32" s="239"/>
      <c r="X32" s="239"/>
    </row>
    <row r="33" spans="1:30" ht="14.5">
      <c r="B33" s="242"/>
      <c r="C33" s="253"/>
      <c r="D33" s="43"/>
      <c r="E33" s="42"/>
      <c r="F33" s="44"/>
      <c r="G33" s="44"/>
      <c r="H33" s="44"/>
      <c r="I33" s="45"/>
      <c r="J33" s="105"/>
      <c r="K33" s="28">
        <f t="shared" si="3"/>
        <v>0</v>
      </c>
      <c r="L33" s="29">
        <f t="shared" si="2"/>
        <v>0</v>
      </c>
      <c r="M33" s="13">
        <f t="shared" si="5"/>
        <v>0</v>
      </c>
      <c r="N33" s="13">
        <f t="shared" si="4"/>
        <v>0</v>
      </c>
      <c r="O33" s="13">
        <f t="shared" si="4"/>
        <v>0</v>
      </c>
      <c r="P33" s="13">
        <f t="shared" si="4"/>
        <v>0</v>
      </c>
      <c r="Q33" s="23">
        <f t="shared" si="4"/>
        <v>0</v>
      </c>
      <c r="R33" s="239"/>
      <c r="S33" s="239"/>
      <c r="T33" s="239"/>
      <c r="U33" s="239"/>
      <c r="V33" s="239"/>
      <c r="W33" s="239"/>
      <c r="X33" s="239"/>
    </row>
    <row r="34" spans="1:30" ht="14.5">
      <c r="B34" s="243" t="s">
        <v>45</v>
      </c>
      <c r="C34" s="253"/>
      <c r="D34" s="43"/>
      <c r="E34" s="42">
        <v>9.7957843310455903</v>
      </c>
      <c r="F34" s="42">
        <v>14.583467151866747</v>
      </c>
      <c r="G34" s="42">
        <v>-1.5640342683714075</v>
      </c>
      <c r="H34" s="42">
        <v>-1.2341231011969755</v>
      </c>
      <c r="I34" s="246">
        <v>-0.90421193402254374</v>
      </c>
      <c r="J34" s="129"/>
      <c r="K34" s="28">
        <f t="shared" si="3"/>
        <v>0</v>
      </c>
      <c r="L34" s="29">
        <f t="shared" si="2"/>
        <v>0</v>
      </c>
      <c r="M34" s="13">
        <f t="shared" si="5"/>
        <v>11.78498558456273</v>
      </c>
      <c r="N34" s="13">
        <f t="shared" si="4"/>
        <v>17.544889143077832</v>
      </c>
      <c r="O34" s="13">
        <f t="shared" si="4"/>
        <v>-1.8816381295883156</v>
      </c>
      <c r="P34" s="13">
        <f t="shared" si="4"/>
        <v>-1.4847328672894318</v>
      </c>
      <c r="Q34" s="23">
        <f t="shared" si="4"/>
        <v>-1.0878276049905482</v>
      </c>
      <c r="R34" s="239"/>
      <c r="S34" s="239"/>
      <c r="T34" s="239"/>
      <c r="U34" s="239"/>
      <c r="V34" s="239"/>
      <c r="W34" s="239"/>
      <c r="X34" s="239"/>
    </row>
    <row r="35" spans="1:30" thickBot="1">
      <c r="B35" s="244" t="s">
        <v>43</v>
      </c>
      <c r="C35" s="254"/>
      <c r="D35" s="47"/>
      <c r="E35" s="46"/>
      <c r="F35" s="48"/>
      <c r="G35" s="48"/>
      <c r="H35" s="48"/>
      <c r="I35" s="49"/>
      <c r="J35" s="105"/>
      <c r="K35" s="30">
        <f t="shared" si="3"/>
        <v>0</v>
      </c>
      <c r="L35" s="31">
        <f t="shared" si="2"/>
        <v>0</v>
      </c>
      <c r="M35" s="24">
        <f t="shared" si="5"/>
        <v>0</v>
      </c>
      <c r="N35" s="24">
        <f t="shared" si="4"/>
        <v>0</v>
      </c>
      <c r="O35" s="24">
        <f t="shared" si="4"/>
        <v>0</v>
      </c>
      <c r="P35" s="24">
        <f t="shared" si="4"/>
        <v>0</v>
      </c>
      <c r="Q35" s="25">
        <f t="shared" si="4"/>
        <v>0</v>
      </c>
      <c r="R35" s="239"/>
      <c r="S35" s="239"/>
      <c r="T35" s="239"/>
      <c r="U35" s="239"/>
      <c r="V35" s="239"/>
      <c r="W35" s="239"/>
      <c r="X35" s="239"/>
    </row>
    <row r="36" spans="1:30" thickBot="1">
      <c r="B36" s="130" t="s">
        <v>30</v>
      </c>
      <c r="C36" s="65">
        <f t="shared" ref="C36:I36" si="6">SUM(C29:C35)</f>
        <v>247.49379035733324</v>
      </c>
      <c r="D36" s="65">
        <f t="shared" si="6"/>
        <v>252.25762067022995</v>
      </c>
      <c r="E36" s="65">
        <f t="shared" si="6"/>
        <v>284.19959311743253</v>
      </c>
      <c r="F36" s="65">
        <f t="shared" si="6"/>
        <v>292.75652846529294</v>
      </c>
      <c r="G36" s="65">
        <f t="shared" si="6"/>
        <v>282.30195125178295</v>
      </c>
      <c r="H36" s="65">
        <f t="shared" si="6"/>
        <v>288.31591787501333</v>
      </c>
      <c r="I36" s="66">
        <f t="shared" si="6"/>
        <v>294.17696057860553</v>
      </c>
      <c r="J36" s="105"/>
      <c r="K36" s="58">
        <f t="shared" ref="K36:Q36" si="7">+SUM(K29:K35)</f>
        <v>322.77513808509008</v>
      </c>
      <c r="L36" s="56">
        <f t="shared" si="7"/>
        <v>328.98800502142461</v>
      </c>
      <c r="M36" s="56">
        <f t="shared" si="7"/>
        <v>341.91117268810228</v>
      </c>
      <c r="N36" s="56">
        <f t="shared" si="7"/>
        <v>352.20573985236399</v>
      </c>
      <c r="O36" s="56">
        <f t="shared" si="7"/>
        <v>339.62818224286895</v>
      </c>
      <c r="P36" s="56">
        <f t="shared" si="7"/>
        <v>346.86338746642531</v>
      </c>
      <c r="Q36" s="57">
        <f t="shared" si="7"/>
        <v>353.91461495756459</v>
      </c>
      <c r="R36" s="239"/>
      <c r="S36" s="239"/>
      <c r="T36" s="239"/>
      <c r="U36" s="239"/>
      <c r="V36" s="239"/>
      <c r="W36" s="239"/>
      <c r="X36" s="239"/>
    </row>
    <row r="37" spans="1:30" thickBot="1">
      <c r="B37" s="131"/>
      <c r="C37" s="132"/>
      <c r="D37" s="133"/>
      <c r="E37" s="133"/>
      <c r="F37" s="133"/>
      <c r="G37" s="133"/>
      <c r="H37" s="133"/>
      <c r="I37" s="133"/>
      <c r="J37" s="134"/>
      <c r="K37" s="132"/>
      <c r="L37" s="132"/>
      <c r="M37" s="132"/>
      <c r="N37" s="132"/>
      <c r="O37" s="132"/>
      <c r="P37" s="132"/>
      <c r="Q37" s="132"/>
      <c r="R37" s="239"/>
      <c r="S37" s="239"/>
      <c r="T37" s="239"/>
      <c r="U37" s="239"/>
      <c r="V37" s="239"/>
      <c r="W37" s="239"/>
      <c r="X37" s="239"/>
    </row>
    <row r="38" spans="1:30" s="116" customFormat="1" ht="16" thickBot="1">
      <c r="A38" s="76"/>
      <c r="B38" s="112" t="s">
        <v>31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5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</row>
    <row r="39" spans="1:30" ht="14.5">
      <c r="B39" s="135"/>
      <c r="C39" s="392" t="s">
        <v>32</v>
      </c>
      <c r="D39" s="393"/>
      <c r="E39" s="393"/>
      <c r="F39" s="393"/>
      <c r="G39" s="393"/>
      <c r="H39" s="393"/>
      <c r="I39" s="394"/>
      <c r="J39" s="136"/>
      <c r="K39" s="395" t="s">
        <v>59</v>
      </c>
      <c r="L39" s="396"/>
      <c r="M39" s="396"/>
      <c r="N39" s="396"/>
      <c r="O39" s="396"/>
      <c r="P39" s="396"/>
      <c r="Q39" s="397"/>
      <c r="R39" s="239"/>
      <c r="S39" s="239"/>
      <c r="T39" s="239"/>
      <c r="U39" s="239"/>
      <c r="V39" s="239"/>
      <c r="W39" s="239"/>
      <c r="X39" s="239"/>
    </row>
    <row r="40" spans="1:30" ht="14.5">
      <c r="B40" s="135"/>
      <c r="C40" s="387" t="s">
        <v>27</v>
      </c>
      <c r="D40" s="388"/>
      <c r="E40" s="389" t="s">
        <v>20</v>
      </c>
      <c r="F40" s="390"/>
      <c r="G40" s="390"/>
      <c r="H40" s="390"/>
      <c r="I40" s="391"/>
      <c r="J40" s="136"/>
      <c r="K40" s="387" t="s">
        <v>27</v>
      </c>
      <c r="L40" s="388"/>
      <c r="M40" s="389" t="s">
        <v>20</v>
      </c>
      <c r="N40" s="390"/>
      <c r="O40" s="390"/>
      <c r="P40" s="390"/>
      <c r="Q40" s="391"/>
      <c r="R40" s="239"/>
      <c r="S40" s="239"/>
      <c r="T40" s="239"/>
      <c r="U40" s="239"/>
      <c r="V40" s="239"/>
      <c r="W40" s="239"/>
      <c r="X40" s="239"/>
    </row>
    <row r="41" spans="1:30" thickBot="1">
      <c r="B41" s="137"/>
      <c r="C41" s="117" t="s">
        <v>3</v>
      </c>
      <c r="D41" s="118" t="s">
        <v>4</v>
      </c>
      <c r="E41" s="119" t="s">
        <v>5</v>
      </c>
      <c r="F41" s="120" t="s">
        <v>6</v>
      </c>
      <c r="G41" s="120" t="s">
        <v>7</v>
      </c>
      <c r="H41" s="120" t="s">
        <v>9</v>
      </c>
      <c r="I41" s="121" t="s">
        <v>11</v>
      </c>
      <c r="J41" s="129"/>
      <c r="K41" s="117" t="s">
        <v>3</v>
      </c>
      <c r="L41" s="118" t="s">
        <v>4</v>
      </c>
      <c r="M41" s="119" t="s">
        <v>5</v>
      </c>
      <c r="N41" s="120" t="s">
        <v>6</v>
      </c>
      <c r="O41" s="120" t="s">
        <v>7</v>
      </c>
      <c r="P41" s="120" t="s">
        <v>9</v>
      </c>
      <c r="Q41" s="121" t="s">
        <v>11</v>
      </c>
      <c r="R41" s="239"/>
      <c r="S41" s="239"/>
      <c r="T41" s="239"/>
      <c r="U41" s="239"/>
      <c r="V41" s="239"/>
      <c r="W41" s="239"/>
      <c r="X41" s="239"/>
    </row>
    <row r="42" spans="1:30" ht="14.5">
      <c r="B42" s="122" t="s">
        <v>33</v>
      </c>
      <c r="C42" s="50">
        <v>257.32289818438039</v>
      </c>
      <c r="D42" s="250">
        <v>248.95563635370019</v>
      </c>
      <c r="E42" s="50">
        <v>226.77279477854395</v>
      </c>
      <c r="F42" s="50">
        <v>244.84338044527686</v>
      </c>
      <c r="G42" s="50">
        <v>245.425105</v>
      </c>
      <c r="H42" s="50">
        <v>250.39992100000001</v>
      </c>
      <c r="I42" s="67"/>
      <c r="J42" s="129"/>
      <c r="K42" s="138">
        <f>+C42/LOOKUP(dms_PRCP_BaseYear,$D$14:$N$14,$D$17:$N$17)*(1+LOOKUP(dms_PRCP_BaseYear,$D$14:$N$14,$D$16:$N$16))^0.5</f>
        <v>317.75846637084271</v>
      </c>
      <c r="L42" s="139">
        <f t="shared" ref="L42" si="8">+D42/I$17*(1+I$16)^0.5</f>
        <v>301.88638448737595</v>
      </c>
      <c r="M42" s="140">
        <f>+E42/J$17*(1+J$16)^0.5</f>
        <v>273.29942937177611</v>
      </c>
      <c r="N42" s="141">
        <f>+F42/K$17*(1+K$16)^0.5</f>
        <v>290.06736060263984</v>
      </c>
      <c r="O42" s="141">
        <f>+G42/L$17*(1+L$16)^0.5</f>
        <v>276.93952988834923</v>
      </c>
      <c r="P42" s="139">
        <f>+H42/M$17*(1+M$16)^0.5</f>
        <v>266.34384767203397</v>
      </c>
      <c r="Q42" s="142"/>
      <c r="R42" s="239"/>
      <c r="S42" s="239"/>
      <c r="T42" s="239"/>
      <c r="U42" s="239"/>
      <c r="V42" s="239"/>
      <c r="W42" s="239"/>
      <c r="X42" s="239"/>
    </row>
    <row r="43" spans="1:30" ht="14.5">
      <c r="B43" s="123" t="s">
        <v>34</v>
      </c>
      <c r="C43" s="68"/>
      <c r="D43" s="70"/>
      <c r="E43" s="68"/>
      <c r="F43" s="69"/>
      <c r="G43" s="69"/>
      <c r="H43" s="69"/>
      <c r="I43" s="71"/>
      <c r="J43" s="105"/>
      <c r="K43" s="143"/>
      <c r="L43" s="144"/>
      <c r="M43" s="145"/>
      <c r="N43" s="146"/>
      <c r="O43" s="146"/>
      <c r="P43" s="144"/>
      <c r="Q43" s="147"/>
      <c r="R43" s="239"/>
      <c r="S43" s="239"/>
      <c r="T43" s="239"/>
      <c r="U43" s="239"/>
      <c r="V43" s="239"/>
      <c r="W43" s="239"/>
      <c r="X43" s="239"/>
    </row>
    <row r="44" spans="1:30" ht="14.5">
      <c r="B44" s="148" t="str">
        <f>IF(ISBLANK(B31),"",B31)</f>
        <v>Debt raising costs</v>
      </c>
      <c r="C44" s="51"/>
      <c r="D44" s="52"/>
      <c r="E44" s="53"/>
      <c r="F44" s="51"/>
      <c r="G44" s="51"/>
      <c r="H44" s="51"/>
      <c r="I44" s="71"/>
      <c r="J44" s="129"/>
      <c r="K44" s="149">
        <f t="shared" ref="K44:K49" si="9">+C44/LOOKUP(dms_PRCP_BaseYear,$D$14:$N$14,$D$17:$N$17)*(1+LOOKUP(dms_PRCP_BaseYear,$D$14:$N$14,$D$16:$N$16))^0.5</f>
        <v>0</v>
      </c>
      <c r="L44" s="150">
        <f t="shared" ref="L44:M49" si="10">D44/I$17*(1+I$16)^0.5</f>
        <v>0</v>
      </c>
      <c r="M44" s="151">
        <f>E44/J$17*(1+J$16)^0.5</f>
        <v>0</v>
      </c>
      <c r="N44" s="151">
        <f t="shared" ref="N44:P49" si="11">F44/K$17*(1+K$16)^0.5</f>
        <v>0</v>
      </c>
      <c r="O44" s="151">
        <f t="shared" si="11"/>
        <v>0</v>
      </c>
      <c r="P44" s="150">
        <f t="shared" si="11"/>
        <v>0</v>
      </c>
      <c r="Q44" s="152"/>
      <c r="R44" s="239"/>
      <c r="S44" s="239"/>
      <c r="T44" s="239"/>
      <c r="U44" s="239"/>
      <c r="V44" s="239"/>
      <c r="W44" s="239"/>
      <c r="X44" s="239"/>
    </row>
    <row r="45" spans="1:30" ht="14.5">
      <c r="A45" s="260"/>
      <c r="B45" s="148" t="str">
        <f t="shared" ref="B45:B46" si="12">IF(ISBLANK(B32),"",B32)</f>
        <v>DMIA</v>
      </c>
      <c r="C45" s="51">
        <v>-0.693415</v>
      </c>
      <c r="D45" s="52">
        <v>-0.183174</v>
      </c>
      <c r="E45" s="53">
        <v>-0.2099</v>
      </c>
      <c r="F45" s="51">
        <v>-2.7799999999999998E-2</v>
      </c>
      <c r="G45" s="51">
        <v>-6.6659999999999997E-2</v>
      </c>
      <c r="H45" s="51">
        <v>-4.1360000000000001E-2</v>
      </c>
      <c r="I45" s="71"/>
      <c r="J45" s="105"/>
      <c r="K45" s="149">
        <f t="shared" si="9"/>
        <v>-0.85627236640502191</v>
      </c>
      <c r="L45" s="150">
        <f t="shared" si="10"/>
        <v>-0.22211883772547783</v>
      </c>
      <c r="M45" s="151">
        <f t="shared" si="10"/>
        <v>-0.25296486856439904</v>
      </c>
      <c r="N45" s="151">
        <f t="shared" si="11"/>
        <v>-3.2934819843151462E-2</v>
      </c>
      <c r="O45" s="151">
        <f t="shared" si="11"/>
        <v>-7.5219644145033002E-2</v>
      </c>
      <c r="P45" s="150">
        <f t="shared" si="11"/>
        <v>-4.3993550380214873E-2</v>
      </c>
      <c r="Q45" s="152"/>
      <c r="R45" s="239"/>
      <c r="S45" s="239"/>
      <c r="T45" s="239"/>
      <c r="U45" s="239"/>
      <c r="V45" s="239"/>
      <c r="W45" s="239"/>
      <c r="X45" s="239"/>
    </row>
    <row r="46" spans="1:30" ht="14.5">
      <c r="B46" s="148" t="str">
        <f t="shared" si="12"/>
        <v/>
      </c>
      <c r="C46" s="51"/>
      <c r="D46" s="52"/>
      <c r="E46" s="53"/>
      <c r="F46" s="51"/>
      <c r="G46" s="51"/>
      <c r="H46" s="51"/>
      <c r="I46" s="71"/>
      <c r="J46" s="105"/>
      <c r="K46" s="149">
        <f t="shared" si="9"/>
        <v>0</v>
      </c>
      <c r="L46" s="150">
        <f t="shared" si="10"/>
        <v>0</v>
      </c>
      <c r="M46" s="151">
        <f t="shared" si="10"/>
        <v>0</v>
      </c>
      <c r="N46" s="151">
        <f t="shared" si="11"/>
        <v>0</v>
      </c>
      <c r="O46" s="151">
        <f t="shared" si="11"/>
        <v>0</v>
      </c>
      <c r="P46" s="150">
        <f t="shared" si="11"/>
        <v>0</v>
      </c>
      <c r="Q46" s="152"/>
      <c r="R46" s="239"/>
      <c r="S46" s="398" t="s">
        <v>60</v>
      </c>
      <c r="T46" s="399"/>
      <c r="U46" s="239"/>
      <c r="V46" s="239"/>
      <c r="W46" s="239"/>
      <c r="X46" s="239"/>
    </row>
    <row r="47" spans="1:30" ht="15" customHeight="1">
      <c r="B47" s="153" t="s">
        <v>46</v>
      </c>
      <c r="C47" s="51"/>
      <c r="D47" s="52"/>
      <c r="E47" s="53"/>
      <c r="F47" s="51"/>
      <c r="G47" s="51"/>
      <c r="H47" s="51"/>
      <c r="I47" s="71"/>
      <c r="J47" s="154"/>
      <c r="K47" s="149">
        <f t="shared" si="9"/>
        <v>0</v>
      </c>
      <c r="L47" s="150">
        <f t="shared" si="10"/>
        <v>0</v>
      </c>
      <c r="M47" s="151">
        <f t="shared" si="10"/>
        <v>0</v>
      </c>
      <c r="N47" s="151">
        <f t="shared" si="11"/>
        <v>0</v>
      </c>
      <c r="O47" s="151">
        <f t="shared" si="11"/>
        <v>0</v>
      </c>
      <c r="P47" s="150">
        <f t="shared" si="11"/>
        <v>0</v>
      </c>
      <c r="Q47" s="155"/>
      <c r="R47" s="239"/>
      <c r="S47" s="400"/>
      <c r="T47" s="401"/>
      <c r="U47" s="239"/>
      <c r="V47" s="239"/>
      <c r="W47" s="239"/>
      <c r="X47" s="156"/>
    </row>
    <row r="48" spans="1:30" ht="15" customHeight="1">
      <c r="A48" s="260"/>
      <c r="B48" s="153" t="s">
        <v>35</v>
      </c>
      <c r="C48" s="51">
        <v>2.4447202205550318</v>
      </c>
      <c r="D48" s="51">
        <v>-3.6620701919004839</v>
      </c>
      <c r="E48" s="51">
        <v>-1.5082779588533648</v>
      </c>
      <c r="F48" s="51">
        <v>11.396430743323458</v>
      </c>
      <c r="G48" s="51">
        <v>-11.721836932441764</v>
      </c>
      <c r="H48" s="51">
        <v>-2.8414011761560358</v>
      </c>
      <c r="I48" s="71"/>
      <c r="J48" s="154"/>
      <c r="K48" s="149">
        <f t="shared" si="9"/>
        <v>3.0188939790066036</v>
      </c>
      <c r="L48" s="150">
        <f t="shared" si="10"/>
        <v>-4.4406672054661307</v>
      </c>
      <c r="M48" s="151">
        <f t="shared" si="10"/>
        <v>-1.8177290882321173</v>
      </c>
      <c r="N48" s="151">
        <f t="shared" si="11"/>
        <v>13.501417028284562</v>
      </c>
      <c r="O48" s="151">
        <f t="shared" si="11"/>
        <v>-13.227008742639885</v>
      </c>
      <c r="P48" s="150">
        <f t="shared" si="11"/>
        <v>-3.0223241246040224</v>
      </c>
      <c r="Q48" s="155"/>
      <c r="R48" s="239"/>
      <c r="S48" s="400"/>
      <c r="T48" s="401"/>
      <c r="U48" s="239"/>
      <c r="V48" s="239"/>
      <c r="W48" s="239"/>
      <c r="X48" s="156"/>
    </row>
    <row r="49" spans="1:30" ht="15.75" customHeight="1" thickBot="1">
      <c r="A49" s="260"/>
      <c r="B49" s="255" t="s">
        <v>43</v>
      </c>
      <c r="C49" s="247"/>
      <c r="D49" s="54"/>
      <c r="E49" s="249">
        <v>6.2542</v>
      </c>
      <c r="F49" s="249">
        <v>4.5712000000000002</v>
      </c>
      <c r="G49" s="249">
        <v>0</v>
      </c>
      <c r="H49" s="249">
        <v>0</v>
      </c>
      <c r="I49" s="71"/>
      <c r="J49" s="154"/>
      <c r="K49" s="157">
        <f t="shared" si="9"/>
        <v>0</v>
      </c>
      <c r="L49" s="158">
        <f t="shared" si="10"/>
        <v>0</v>
      </c>
      <c r="M49" s="159">
        <f t="shared" si="10"/>
        <v>7.5373648450474713</v>
      </c>
      <c r="N49" s="159">
        <f t="shared" si="11"/>
        <v>5.4155269232738847</v>
      </c>
      <c r="O49" s="159">
        <f t="shared" si="11"/>
        <v>0</v>
      </c>
      <c r="P49" s="158">
        <f t="shared" si="11"/>
        <v>0</v>
      </c>
      <c r="Q49" s="160"/>
      <c r="R49" s="239"/>
      <c r="S49" s="400"/>
      <c r="T49" s="401"/>
      <c r="U49" s="239"/>
      <c r="V49" s="239"/>
      <c r="W49" s="239"/>
      <c r="X49" s="156"/>
    </row>
    <row r="50" spans="1:30" ht="15.75" customHeight="1" thickBot="1">
      <c r="B50" s="256" t="s">
        <v>36</v>
      </c>
      <c r="C50" s="65">
        <f t="shared" ref="C50:D50" si="13">SUM(C42:C49)</f>
        <v>259.07420340493542</v>
      </c>
      <c r="D50" s="65">
        <f t="shared" si="13"/>
        <v>245.11039216179969</v>
      </c>
      <c r="E50" s="65">
        <f>SUM(E42:E49)</f>
        <v>231.30881681969058</v>
      </c>
      <c r="F50" s="65">
        <f>SUM(F42:F49)</f>
        <v>260.78321118860026</v>
      </c>
      <c r="G50" s="65">
        <f>SUM(G42:G49)</f>
        <v>233.63660806755823</v>
      </c>
      <c r="H50" s="65">
        <f>SUM(H42:H49)</f>
        <v>247.51715982384397</v>
      </c>
      <c r="I50" s="248"/>
      <c r="J50" s="105"/>
      <c r="K50" s="58">
        <f t="shared" ref="K50" si="14">K42+SUM(K44:K49)</f>
        <v>319.92108798344429</v>
      </c>
      <c r="L50" s="56">
        <f t="shared" ref="L50" si="15">L42+SUM(L44:L49)</f>
        <v>297.22359844418435</v>
      </c>
      <c r="M50" s="56">
        <f t="shared" ref="M50:P50" si="16">M42+SUM(M44:M49)</f>
        <v>278.76610026002709</v>
      </c>
      <c r="N50" s="56">
        <f t="shared" si="16"/>
        <v>308.95136973435513</v>
      </c>
      <c r="O50" s="56">
        <f t="shared" si="16"/>
        <v>263.63730150156431</v>
      </c>
      <c r="P50" s="56">
        <f t="shared" si="16"/>
        <v>263.27752999704973</v>
      </c>
      <c r="Q50" s="57">
        <f>Q36-(LOOKUP($R$50,M28:P28,M36:P36)-LOOKUP($R$50,M41:P41,M50:P50))+R51</f>
        <v>270.32875748818901</v>
      </c>
      <c r="R50" s="38" t="s">
        <v>9</v>
      </c>
      <c r="S50" s="402"/>
      <c r="T50" s="403"/>
      <c r="U50" s="239"/>
      <c r="V50" s="239"/>
      <c r="W50" s="239"/>
      <c r="X50" s="239"/>
    </row>
    <row r="51" spans="1:30" s="239" customFormat="1" ht="15.65" customHeight="1" thickBot="1">
      <c r="A51" s="76"/>
      <c r="R51" s="72">
        <v>0</v>
      </c>
      <c r="S51" s="161" t="s">
        <v>61</v>
      </c>
    </row>
    <row r="52" spans="1:30" s="1" customFormat="1" ht="18.5" thickBot="1">
      <c r="A52" s="76"/>
      <c r="B52" s="162"/>
      <c r="C52" s="162"/>
      <c r="D52" s="162"/>
      <c r="E52" s="162"/>
      <c r="F52" s="162"/>
      <c r="G52" s="163"/>
      <c r="H52" s="163"/>
      <c r="I52" s="163"/>
      <c r="J52" s="163"/>
      <c r="K52" s="164" t="s">
        <v>62</v>
      </c>
      <c r="L52" s="165"/>
      <c r="M52" s="166"/>
      <c r="N52" s="165"/>
      <c r="O52" s="165"/>
      <c r="P52" s="165"/>
      <c r="Q52" s="167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</row>
    <row r="53" spans="1:30" thickBot="1">
      <c r="B53" s="162"/>
      <c r="C53" s="162"/>
      <c r="D53" s="162"/>
      <c r="E53" s="162"/>
      <c r="F53" s="162"/>
      <c r="G53" s="163"/>
      <c r="H53" s="163"/>
      <c r="I53" s="163"/>
      <c r="J53" s="163"/>
      <c r="K53" s="14"/>
      <c r="L53" s="34"/>
      <c r="M53" s="168">
        <f>(M36-M50)-((L36-L50)-(K36-K50))-C24/$I$17</f>
        <v>34.234715952480713</v>
      </c>
      <c r="N53" s="169">
        <f>(N36-N50)-(M36-M50)</f>
        <v>-19.890702310066331</v>
      </c>
      <c r="O53" s="169">
        <f>(O36-O50)-(N36-N50)</f>
        <v>32.736510623295771</v>
      </c>
      <c r="P53" s="169">
        <f>(P36-P50)-(O36-O50)</f>
        <v>7.5949767280709466</v>
      </c>
      <c r="Q53" s="170">
        <f>(Q36-Q50)-(P36-P50)</f>
        <v>0</v>
      </c>
      <c r="R53" s="239"/>
      <c r="S53" s="239"/>
      <c r="T53" s="239"/>
      <c r="U53" s="239"/>
      <c r="V53" s="239"/>
      <c r="W53" s="239"/>
      <c r="X53" s="239"/>
    </row>
    <row r="54" spans="1:30" ht="23.25" customHeight="1" thickBot="1">
      <c r="B54" s="162"/>
      <c r="C54" s="162"/>
      <c r="D54" s="162"/>
      <c r="E54" s="162"/>
      <c r="F54" s="162"/>
      <c r="G54" s="163"/>
      <c r="H54" s="163"/>
      <c r="I54" s="163"/>
      <c r="J54" s="163"/>
      <c r="K54" s="171"/>
      <c r="L54" s="171"/>
      <c r="M54" s="171"/>
      <c r="N54" s="171"/>
      <c r="O54" s="171"/>
      <c r="P54" s="171"/>
      <c r="Q54" s="171"/>
      <c r="R54" s="239"/>
      <c r="S54" s="239"/>
      <c r="T54" s="239"/>
      <c r="U54" s="239"/>
      <c r="V54" s="239"/>
      <c r="W54" s="239"/>
      <c r="X54" s="239"/>
    </row>
    <row r="55" spans="1:30" s="1" customFormat="1" ht="18.5" thickBot="1">
      <c r="A55" s="76"/>
      <c r="B55" s="162"/>
      <c r="C55" s="162"/>
      <c r="D55" s="162"/>
      <c r="E55" s="162"/>
      <c r="F55" s="162"/>
      <c r="G55" s="163"/>
      <c r="H55" s="163"/>
      <c r="I55" s="163"/>
      <c r="J55" s="163"/>
      <c r="K55" s="172" t="s">
        <v>37</v>
      </c>
      <c r="L55" s="173"/>
      <c r="M55" s="165"/>
      <c r="N55" s="165"/>
      <c r="O55" s="165"/>
      <c r="P55" s="165"/>
      <c r="Q55" s="165"/>
      <c r="R55" s="165"/>
      <c r="S55" s="165"/>
      <c r="T55" s="165"/>
      <c r="U55" s="165"/>
      <c r="V55" s="174"/>
      <c r="W55" s="175"/>
      <c r="X55" s="239"/>
      <c r="Y55" s="239"/>
      <c r="Z55" s="239"/>
      <c r="AA55" s="239"/>
      <c r="AB55" s="239"/>
    </row>
    <row r="56" spans="1:30" ht="30.25" customHeight="1">
      <c r="B56" s="162"/>
      <c r="C56" s="162"/>
      <c r="D56" s="162"/>
      <c r="E56" s="162"/>
      <c r="G56" s="163"/>
      <c r="H56" s="163"/>
      <c r="I56" s="163"/>
      <c r="J56" s="163"/>
      <c r="K56" s="176"/>
      <c r="L56" s="177"/>
      <c r="M56" s="383" t="s">
        <v>20</v>
      </c>
      <c r="N56" s="384"/>
      <c r="O56" s="384"/>
      <c r="P56" s="384"/>
      <c r="Q56" s="384"/>
      <c r="R56" s="385" t="s">
        <v>19</v>
      </c>
      <c r="S56" s="386"/>
      <c r="T56" s="386"/>
      <c r="U56" s="386"/>
      <c r="V56" s="386"/>
      <c r="W56" s="178"/>
      <c r="X56" s="239"/>
    </row>
    <row r="57" spans="1:30" ht="14.5">
      <c r="B57" s="162"/>
      <c r="C57" s="162"/>
      <c r="D57" s="162"/>
      <c r="E57" s="162"/>
      <c r="F57" s="162"/>
      <c r="G57" s="163"/>
      <c r="H57" s="163"/>
      <c r="I57" s="163"/>
      <c r="J57" s="163"/>
      <c r="K57" s="179"/>
      <c r="L57" s="180"/>
      <c r="M57" s="181" t="s">
        <v>59</v>
      </c>
      <c r="N57" s="182"/>
      <c r="O57" s="182"/>
      <c r="P57" s="182"/>
      <c r="Q57" s="182"/>
      <c r="R57" s="182"/>
      <c r="S57" s="182"/>
      <c r="T57" s="183"/>
      <c r="U57" s="184"/>
      <c r="V57" s="185"/>
      <c r="W57" s="186"/>
      <c r="X57" s="239"/>
    </row>
    <row r="58" spans="1:30" thickBot="1">
      <c r="B58" s="162"/>
      <c r="C58" s="162"/>
      <c r="D58" s="162"/>
      <c r="E58" s="162"/>
      <c r="F58" s="162"/>
      <c r="G58" s="163"/>
      <c r="H58" s="163"/>
      <c r="I58" s="163"/>
      <c r="J58" s="163"/>
      <c r="K58" s="179"/>
      <c r="L58" s="180"/>
      <c r="M58" s="187" t="s">
        <v>5</v>
      </c>
      <c r="N58" s="188" t="s">
        <v>6</v>
      </c>
      <c r="O58" s="188" t="s">
        <v>7</v>
      </c>
      <c r="P58" s="188" t="s">
        <v>9</v>
      </c>
      <c r="Q58" s="188" t="s">
        <v>11</v>
      </c>
      <c r="R58" s="189" t="s">
        <v>13</v>
      </c>
      <c r="S58" s="189" t="s">
        <v>15</v>
      </c>
      <c r="T58" s="189" t="s">
        <v>16</v>
      </c>
      <c r="U58" s="189" t="s">
        <v>17</v>
      </c>
      <c r="V58" s="189" t="s">
        <v>18</v>
      </c>
      <c r="W58" s="190" t="s">
        <v>38</v>
      </c>
      <c r="X58" s="239"/>
    </row>
    <row r="59" spans="1:30" thickBot="1">
      <c r="B59" s="162"/>
      <c r="C59" s="162"/>
      <c r="D59" s="162"/>
      <c r="E59" s="162"/>
      <c r="F59" s="162"/>
      <c r="G59" s="163"/>
      <c r="H59" s="163"/>
      <c r="I59" s="163"/>
      <c r="J59" s="163"/>
      <c r="K59" s="373" t="s">
        <v>5</v>
      </c>
      <c r="L59" s="374"/>
      <c r="M59" s="191"/>
      <c r="N59" s="192">
        <f>$M$53</f>
        <v>34.234715952480713</v>
      </c>
      <c r="O59" s="193">
        <f>$M$53</f>
        <v>34.234715952480713</v>
      </c>
      <c r="P59" s="194">
        <f>$M$53</f>
        <v>34.234715952480713</v>
      </c>
      <c r="Q59" s="193">
        <f>$M$53</f>
        <v>34.234715952480713</v>
      </c>
      <c r="R59" s="195">
        <f>$M$53</f>
        <v>34.234715952480713</v>
      </c>
      <c r="S59" s="196"/>
      <c r="T59" s="196"/>
      <c r="U59" s="196"/>
      <c r="V59" s="196"/>
      <c r="W59" s="197"/>
      <c r="X59" s="239"/>
      <c r="AC59" s="2"/>
      <c r="AD59" s="2"/>
    </row>
    <row r="60" spans="1:30" thickBot="1">
      <c r="B60" s="162"/>
      <c r="C60" s="162"/>
      <c r="D60" s="162"/>
      <c r="E60" s="162"/>
      <c r="F60" s="162"/>
      <c r="G60" s="163"/>
      <c r="H60" s="163"/>
      <c r="I60" s="163"/>
      <c r="J60" s="163"/>
      <c r="K60" s="375" t="s">
        <v>6</v>
      </c>
      <c r="L60" s="376"/>
      <c r="M60" s="191"/>
      <c r="N60" s="191"/>
      <c r="O60" s="198">
        <f>$N$53</f>
        <v>-19.890702310066331</v>
      </c>
      <c r="P60" s="199">
        <f>$N$53</f>
        <v>-19.890702310066331</v>
      </c>
      <c r="Q60" s="200">
        <f>$N$53</f>
        <v>-19.890702310066331</v>
      </c>
      <c r="R60" s="199">
        <f>$N$53</f>
        <v>-19.890702310066331</v>
      </c>
      <c r="S60" s="195">
        <f>$N$53</f>
        <v>-19.890702310066331</v>
      </c>
      <c r="T60" s="196"/>
      <c r="U60" s="196"/>
      <c r="V60" s="196"/>
      <c r="W60" s="197"/>
      <c r="X60" s="239"/>
      <c r="AC60" s="2"/>
      <c r="AD60" s="2"/>
    </row>
    <row r="61" spans="1:30" thickBot="1">
      <c r="B61" s="162"/>
      <c r="C61" s="162"/>
      <c r="D61" s="162"/>
      <c r="E61" s="162"/>
      <c r="F61" s="162"/>
      <c r="G61" s="163"/>
      <c r="H61" s="163"/>
      <c r="I61" s="163"/>
      <c r="J61" s="163"/>
      <c r="K61" s="375" t="s">
        <v>7</v>
      </c>
      <c r="L61" s="376"/>
      <c r="M61" s="196"/>
      <c r="N61" s="196"/>
      <c r="O61" s="191"/>
      <c r="P61" s="201">
        <f>$O$53</f>
        <v>32.736510623295771</v>
      </c>
      <c r="Q61" s="200">
        <f>$O$53</f>
        <v>32.736510623295771</v>
      </c>
      <c r="R61" s="199">
        <f>$O$53</f>
        <v>32.736510623295771</v>
      </c>
      <c r="S61" s="200">
        <f>$O$53</f>
        <v>32.736510623295771</v>
      </c>
      <c r="T61" s="202">
        <f>$O$53</f>
        <v>32.736510623295771</v>
      </c>
      <c r="U61" s="203"/>
      <c r="V61" s="196"/>
      <c r="W61" s="197"/>
      <c r="X61" s="239"/>
      <c r="AC61" s="2"/>
      <c r="AD61" s="2"/>
    </row>
    <row r="62" spans="1:30" thickBot="1">
      <c r="B62" s="162"/>
      <c r="C62" s="162"/>
      <c r="D62" s="162"/>
      <c r="E62" s="162"/>
      <c r="F62" s="162"/>
      <c r="G62" s="163"/>
      <c r="H62" s="163"/>
      <c r="I62" s="163"/>
      <c r="J62" s="163"/>
      <c r="K62" s="375" t="s">
        <v>9</v>
      </c>
      <c r="L62" s="376"/>
      <c r="M62" s="196"/>
      <c r="N62" s="196"/>
      <c r="O62" s="196"/>
      <c r="P62" s="191"/>
      <c r="Q62" s="198">
        <f>$P$53</f>
        <v>7.5949767280709466</v>
      </c>
      <c r="R62" s="200">
        <f>$P$53</f>
        <v>7.5949767280709466</v>
      </c>
      <c r="S62" s="204">
        <f>$P$53</f>
        <v>7.5949767280709466</v>
      </c>
      <c r="T62" s="199">
        <f>$P$53</f>
        <v>7.5949767280709466</v>
      </c>
      <c r="U62" s="205">
        <f>$P$53</f>
        <v>7.5949767280709466</v>
      </c>
      <c r="V62" s="203"/>
      <c r="W62" s="197"/>
      <c r="X62" s="239"/>
      <c r="AC62" s="2"/>
      <c r="AD62" s="2"/>
    </row>
    <row r="63" spans="1:30" thickBot="1">
      <c r="B63" s="162"/>
      <c r="C63" s="162"/>
      <c r="D63" s="162"/>
      <c r="E63" s="162"/>
      <c r="F63" s="162"/>
      <c r="G63" s="163"/>
      <c r="H63" s="163"/>
      <c r="I63" s="163"/>
      <c r="J63" s="163"/>
      <c r="K63" s="377" t="s">
        <v>11</v>
      </c>
      <c r="L63" s="378"/>
      <c r="M63" s="206"/>
      <c r="N63" s="206"/>
      <c r="O63" s="196"/>
      <c r="P63" s="206"/>
      <c r="Q63" s="191"/>
      <c r="R63" s="207">
        <f>+$Q$53</f>
        <v>0</v>
      </c>
      <c r="S63" s="204">
        <f>+$Q$53</f>
        <v>0</v>
      </c>
      <c r="T63" s="208">
        <f>+$Q$53</f>
        <v>0</v>
      </c>
      <c r="U63" s="209">
        <f>+$Q$53</f>
        <v>0</v>
      </c>
      <c r="V63" s="210">
        <f>+$Q$53</f>
        <v>0</v>
      </c>
      <c r="W63" s="197"/>
      <c r="X63" s="239"/>
      <c r="AC63" s="2"/>
      <c r="AD63" s="2"/>
    </row>
    <row r="64" spans="1:30" thickBot="1">
      <c r="B64" s="162"/>
      <c r="C64" s="162"/>
      <c r="D64" s="162"/>
      <c r="E64" s="162"/>
      <c r="F64" s="162"/>
      <c r="G64" s="163"/>
      <c r="H64" s="163"/>
      <c r="I64" s="163"/>
      <c r="J64" s="163"/>
      <c r="K64" s="211" t="s">
        <v>63</v>
      </c>
      <c r="L64" s="212"/>
      <c r="M64" s="213"/>
      <c r="N64" s="213"/>
      <c r="O64" s="213"/>
      <c r="P64" s="213"/>
      <c r="Q64" s="213"/>
      <c r="R64" s="214">
        <f>+SUM(R59:R63)</f>
        <v>54.6755009937811</v>
      </c>
      <c r="S64" s="214">
        <f>+SUM(S60:S63)</f>
        <v>20.440785041300387</v>
      </c>
      <c r="T64" s="214">
        <f>+SUM(T61:T63)</f>
        <v>40.331487351366718</v>
      </c>
      <c r="U64" s="214">
        <f>+SUM(U62:U63)</f>
        <v>7.5949767280709466</v>
      </c>
      <c r="V64" s="214">
        <f>+SUM(V63)</f>
        <v>0</v>
      </c>
      <c r="W64" s="214">
        <f>+SUM(R64:V64)</f>
        <v>123.04275011451915</v>
      </c>
      <c r="X64" s="261"/>
      <c r="AD64" s="2"/>
    </row>
    <row r="65" spans="1:30" thickBot="1">
      <c r="B65" s="162"/>
      <c r="C65" s="162"/>
      <c r="D65" s="162"/>
      <c r="E65" s="162"/>
      <c r="F65" s="162"/>
      <c r="G65" s="163"/>
      <c r="H65" s="163"/>
      <c r="I65" s="163"/>
      <c r="J65" s="163"/>
      <c r="K65" s="215"/>
      <c r="L65" s="215"/>
      <c r="M65" s="215"/>
      <c r="N65" s="215"/>
      <c r="O65" s="215"/>
      <c r="P65" s="215"/>
      <c r="Q65" s="215"/>
      <c r="R65" s="216"/>
      <c r="S65" s="216"/>
      <c r="T65" s="216"/>
      <c r="U65" s="216"/>
      <c r="V65" s="216"/>
      <c r="W65" s="239"/>
      <c r="X65" s="239"/>
      <c r="AD65" s="2"/>
    </row>
    <row r="66" spans="1:30" thickBot="1">
      <c r="B66" s="162"/>
      <c r="C66" s="162"/>
      <c r="D66" s="162"/>
      <c r="E66" s="162"/>
      <c r="F66" s="162"/>
      <c r="G66" s="162"/>
      <c r="H66" s="162"/>
      <c r="I66" s="162"/>
      <c r="J66" s="162"/>
      <c r="K66" s="217" t="s">
        <v>64</v>
      </c>
      <c r="L66" s="218"/>
      <c r="M66" s="219"/>
      <c r="N66" s="219"/>
      <c r="O66" s="219"/>
      <c r="P66" s="219"/>
      <c r="Q66" s="219"/>
      <c r="R66" s="214">
        <f>R64</f>
        <v>54.6755009937811</v>
      </c>
      <c r="S66" s="214">
        <f>S64</f>
        <v>20.440785041300387</v>
      </c>
      <c r="T66" s="214">
        <f>T64</f>
        <v>40.331487351366718</v>
      </c>
      <c r="U66" s="214">
        <f>U64</f>
        <v>7.5949767280709466</v>
      </c>
      <c r="V66" s="214">
        <f>V64</f>
        <v>0</v>
      </c>
      <c r="W66" s="214">
        <f>+SUM(R66:V66)</f>
        <v>123.04275011451915</v>
      </c>
      <c r="X66" s="239"/>
      <c r="AD66" s="2"/>
    </row>
    <row r="67" spans="1:30" thickBot="1">
      <c r="B67" s="239"/>
      <c r="C67" s="239"/>
      <c r="D67" s="239"/>
      <c r="E67" s="239"/>
      <c r="F67" s="239"/>
      <c r="G67" s="239"/>
      <c r="H67" s="239"/>
      <c r="I67" s="220"/>
      <c r="J67" s="220"/>
      <c r="K67" s="220"/>
      <c r="L67" s="220"/>
      <c r="M67" s="221"/>
      <c r="N67" s="220"/>
      <c r="O67" s="220"/>
      <c r="P67" s="220"/>
      <c r="Q67" s="221"/>
      <c r="R67" s="221"/>
      <c r="S67" s="221"/>
      <c r="T67" s="222"/>
      <c r="U67" s="222"/>
      <c r="V67" s="239"/>
      <c r="W67" s="239"/>
      <c r="X67" s="239"/>
    </row>
    <row r="68" spans="1:30" s="228" customFormat="1" ht="19" thickBot="1">
      <c r="A68" s="76"/>
      <c r="B68" s="223" t="s">
        <v>39</v>
      </c>
      <c r="C68" s="224"/>
      <c r="D68" s="224"/>
      <c r="E68" s="224"/>
      <c r="F68" s="224"/>
      <c r="G68" s="224"/>
      <c r="H68" s="224"/>
      <c r="I68" s="225"/>
      <c r="J68" s="226"/>
      <c r="K68" s="226"/>
      <c r="L68" s="226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39"/>
      <c r="Y68" s="239"/>
      <c r="Z68" s="239"/>
      <c r="AA68" s="239"/>
      <c r="AB68" s="239"/>
      <c r="AC68" s="239"/>
      <c r="AD68" s="239"/>
    </row>
    <row r="69" spans="1:30" ht="14.5">
      <c r="B69" s="15"/>
      <c r="C69" s="379" t="s">
        <v>44</v>
      </c>
      <c r="D69" s="380"/>
      <c r="E69" s="381" t="s">
        <v>19</v>
      </c>
      <c r="F69" s="381"/>
      <c r="G69" s="381"/>
      <c r="H69" s="381"/>
      <c r="I69" s="382"/>
      <c r="J69" s="220"/>
      <c r="K69" s="220"/>
      <c r="L69" s="220"/>
      <c r="M69" s="16"/>
      <c r="N69" s="17"/>
      <c r="O69" s="17"/>
      <c r="P69" s="17"/>
      <c r="Q69" s="16"/>
      <c r="R69" s="16"/>
      <c r="S69" s="16"/>
      <c r="T69" s="222"/>
      <c r="U69" s="222"/>
      <c r="V69" s="239"/>
      <c r="W69" s="239"/>
      <c r="X69" s="239"/>
    </row>
    <row r="70" spans="1:30" s="92" customFormat="1" thickBot="1">
      <c r="A70" s="76"/>
      <c r="B70" s="15"/>
      <c r="C70" s="370" t="s">
        <v>59</v>
      </c>
      <c r="D70" s="371"/>
      <c r="E70" s="371"/>
      <c r="F70" s="371"/>
      <c r="G70" s="371"/>
      <c r="H70" s="371"/>
      <c r="I70" s="372"/>
      <c r="Y70" s="239"/>
      <c r="Z70" s="239"/>
      <c r="AA70" s="239"/>
      <c r="AB70" s="239"/>
      <c r="AC70" s="239"/>
      <c r="AD70" s="239"/>
    </row>
    <row r="71" spans="1:30" thickBot="1">
      <c r="B71" s="229"/>
      <c r="C71" s="230" t="s">
        <v>9</v>
      </c>
      <c r="D71" s="231" t="s">
        <v>11</v>
      </c>
      <c r="E71" s="232" t="s">
        <v>13</v>
      </c>
      <c r="F71" s="233" t="s">
        <v>15</v>
      </c>
      <c r="G71" s="233" t="s">
        <v>16</v>
      </c>
      <c r="H71" s="233" t="s">
        <v>17</v>
      </c>
      <c r="I71" s="234" t="s">
        <v>18</v>
      </c>
      <c r="J71" s="16"/>
      <c r="K71" s="16"/>
      <c r="L71" s="16"/>
      <c r="M71" s="156"/>
      <c r="N71" s="156"/>
      <c r="O71" s="156"/>
      <c r="P71" s="222"/>
      <c r="Q71" s="222"/>
      <c r="R71" s="239"/>
      <c r="S71" s="239"/>
      <c r="T71" s="239"/>
      <c r="U71" s="239"/>
      <c r="V71" s="239"/>
      <c r="W71" s="239"/>
      <c r="X71" s="239"/>
    </row>
    <row r="72" spans="1:30" ht="14.5">
      <c r="B72" s="235" t="s">
        <v>40</v>
      </c>
      <c r="C72" s="18"/>
      <c r="D72" s="18"/>
      <c r="E72" s="18"/>
      <c r="F72" s="18"/>
      <c r="G72" s="18"/>
      <c r="H72" s="18"/>
      <c r="I72" s="257"/>
      <c r="J72" s="220"/>
      <c r="K72" s="220"/>
      <c r="L72" s="220"/>
      <c r="M72" s="17"/>
      <c r="N72" s="17"/>
      <c r="O72" s="17"/>
      <c r="P72" s="222"/>
      <c r="Q72" s="222"/>
      <c r="R72" s="239"/>
      <c r="S72" s="239"/>
      <c r="T72" s="239"/>
      <c r="U72" s="239"/>
      <c r="V72" s="239"/>
      <c r="W72" s="239"/>
      <c r="X72" s="239"/>
    </row>
    <row r="73" spans="1:30" ht="14.5">
      <c r="B73" s="236" t="s">
        <v>41</v>
      </c>
      <c r="C73" s="73"/>
      <c r="D73" s="73"/>
      <c r="E73" s="73"/>
      <c r="F73" s="74"/>
      <c r="G73" s="74"/>
      <c r="H73" s="74"/>
      <c r="I73" s="75"/>
      <c r="J73" s="220"/>
      <c r="K73" s="220"/>
      <c r="L73" s="220"/>
      <c r="M73" s="16"/>
      <c r="N73" s="16"/>
      <c r="O73" s="16"/>
      <c r="P73" s="237"/>
      <c r="Q73" s="222"/>
      <c r="R73" s="239"/>
      <c r="S73" s="239"/>
      <c r="T73" s="239"/>
      <c r="U73" s="239"/>
      <c r="V73" s="239"/>
      <c r="W73" s="239"/>
      <c r="X73" s="239"/>
    </row>
    <row r="74" spans="1:30" ht="14.5">
      <c r="B74" s="19" t="s">
        <v>50</v>
      </c>
      <c r="C74" s="20"/>
      <c r="D74" s="20"/>
      <c r="E74" s="20"/>
      <c r="F74" s="20"/>
      <c r="G74" s="20"/>
      <c r="H74" s="20"/>
      <c r="I74" s="258"/>
      <c r="J74" s="220"/>
      <c r="K74" s="220"/>
      <c r="L74" s="220"/>
      <c r="M74" s="220"/>
      <c r="N74" s="220"/>
      <c r="O74" s="220"/>
      <c r="P74" s="222"/>
      <c r="Q74" s="237"/>
      <c r="R74" s="239"/>
      <c r="S74" s="239"/>
      <c r="T74" s="239"/>
      <c r="U74" s="239"/>
      <c r="V74" s="239"/>
      <c r="W74" s="239"/>
      <c r="X74" s="239"/>
    </row>
    <row r="75" spans="1:30" ht="14.5">
      <c r="B75" s="22"/>
      <c r="C75" s="20"/>
      <c r="D75" s="20"/>
      <c r="E75" s="20"/>
      <c r="F75" s="21"/>
      <c r="G75" s="21"/>
      <c r="H75" s="21"/>
      <c r="I75" s="39"/>
      <c r="M75" s="220"/>
      <c r="N75" s="220"/>
      <c r="O75" s="220"/>
      <c r="P75" s="222"/>
      <c r="Q75" s="222"/>
      <c r="R75" s="239"/>
      <c r="S75" s="239"/>
      <c r="T75" s="239"/>
      <c r="U75" s="239"/>
      <c r="V75" s="239"/>
      <c r="W75" s="239"/>
      <c r="X75" s="239"/>
    </row>
    <row r="76" spans="1:30" ht="14.5">
      <c r="B76" s="22"/>
      <c r="C76" s="20"/>
      <c r="D76" s="20"/>
      <c r="E76" s="20"/>
      <c r="F76" s="21"/>
      <c r="G76" s="21"/>
      <c r="H76" s="21"/>
      <c r="I76" s="39"/>
      <c r="M76" s="220"/>
      <c r="N76" s="220"/>
      <c r="O76" s="220"/>
      <c r="P76" s="222"/>
      <c r="Q76" s="222"/>
      <c r="R76" s="239"/>
      <c r="S76" s="239"/>
      <c r="T76" s="239"/>
      <c r="U76" s="239"/>
      <c r="V76" s="239"/>
      <c r="W76" s="239"/>
      <c r="X76" s="239"/>
    </row>
    <row r="77" spans="1:30" thickBot="1">
      <c r="B77" s="22"/>
      <c r="C77" s="20"/>
      <c r="D77" s="20"/>
      <c r="E77" s="20"/>
      <c r="F77" s="21"/>
      <c r="G77" s="21"/>
      <c r="H77" s="21"/>
      <c r="I77" s="39"/>
      <c r="Q77" s="222"/>
      <c r="R77" s="239"/>
      <c r="S77" s="239"/>
      <c r="T77" s="239"/>
      <c r="U77" s="239"/>
      <c r="V77" s="239"/>
      <c r="W77" s="239"/>
      <c r="X77" s="239"/>
    </row>
    <row r="78" spans="1:30" thickBot="1">
      <c r="B78" s="238" t="s">
        <v>65</v>
      </c>
      <c r="C78" s="214">
        <f t="shared" ref="C78:D78" si="17">+C72-SUM(C74:C77)</f>
        <v>0</v>
      </c>
      <c r="D78" s="214">
        <f t="shared" si="17"/>
        <v>0</v>
      </c>
      <c r="E78" s="214">
        <f>+E72-SUM(E74:E77)</f>
        <v>0</v>
      </c>
      <c r="F78" s="214">
        <f>+F72-SUM(F74:F77)</f>
        <v>0</v>
      </c>
      <c r="G78" s="214">
        <f>+G72-SUM(G74:G77)</f>
        <v>0</v>
      </c>
      <c r="H78" s="214">
        <f>+H72-SUM(H74:H77)</f>
        <v>0</v>
      </c>
      <c r="I78" s="259">
        <f>+I72-SUM(I74:I77)</f>
        <v>0</v>
      </c>
      <c r="W78" s="239"/>
      <c r="X78" s="239"/>
    </row>
    <row r="79" spans="1:30" ht="14.5"/>
    <row r="80" spans="1:30" ht="14.5"/>
    <row r="81" ht="14.5"/>
    <row r="82" ht="14.5"/>
  </sheetData>
  <mergeCells count="27">
    <mergeCell ref="B8:M8"/>
    <mergeCell ref="C13:L13"/>
    <mergeCell ref="M13:N13"/>
    <mergeCell ref="C26:D26"/>
    <mergeCell ref="E26:I26"/>
    <mergeCell ref="K26:Q26"/>
    <mergeCell ref="M56:Q56"/>
    <mergeCell ref="R56:V56"/>
    <mergeCell ref="C27:D27"/>
    <mergeCell ref="E27:I27"/>
    <mergeCell ref="K27:L27"/>
    <mergeCell ref="M27:Q27"/>
    <mergeCell ref="C39:I39"/>
    <mergeCell ref="K39:Q39"/>
    <mergeCell ref="C40:D40"/>
    <mergeCell ref="E40:I40"/>
    <mergeCell ref="K40:L40"/>
    <mergeCell ref="M40:Q40"/>
    <mergeCell ref="S46:T50"/>
    <mergeCell ref="C70:I70"/>
    <mergeCell ref="K59:L59"/>
    <mergeCell ref="K60:L60"/>
    <mergeCell ref="K61:L61"/>
    <mergeCell ref="K62:L62"/>
    <mergeCell ref="K63:L63"/>
    <mergeCell ref="C69:D69"/>
    <mergeCell ref="E69:I69"/>
  </mergeCells>
  <conditionalFormatting sqref="G73 G75:G77">
    <cfRule type="expression" dxfId="23" priority="10">
      <formula>(dms_FRCPlength_Num)&lt;3</formula>
    </cfRule>
  </conditionalFormatting>
  <conditionalFormatting sqref="H73 H75:H77">
    <cfRule type="expression" dxfId="22" priority="8">
      <formula>(dms_FRCPlength_Num)&lt;4</formula>
    </cfRule>
    <cfRule type="expression" dxfId="21" priority="9">
      <formula>(dms_FRCPlength_Num)&lt;4</formula>
    </cfRule>
  </conditionalFormatting>
  <conditionalFormatting sqref="I73 I75:I77">
    <cfRule type="expression" dxfId="20" priority="7">
      <formula>(dms_FRCPlength_Num)&lt;5</formula>
    </cfRule>
  </conditionalFormatting>
  <conditionalFormatting sqref="C42:H42 C31:I35 E29:I29 C44:H48 C49:D49">
    <cfRule type="expression" dxfId="19" priority="5">
      <formula>dms_TradingName = "Endeavour Energy"</formula>
    </cfRule>
    <cfRule type="expression" dxfId="18" priority="6">
      <formula>dms_TradingName = "TasNetworks (T)"</formula>
    </cfRule>
  </conditionalFormatting>
  <conditionalFormatting sqref="C29:D29">
    <cfRule type="expression" dxfId="17" priority="3">
      <formula>dms_TradingName = "Endeavour Energy"</formula>
    </cfRule>
    <cfRule type="expression" dxfId="16" priority="4">
      <formula>dms_TradingName = "TasNetworks (T)"</formula>
    </cfRule>
  </conditionalFormatting>
  <conditionalFormatting sqref="E49:H49">
    <cfRule type="expression" dxfId="1" priority="1">
      <formula>dms_TradingName = "Endeavour Energy"</formula>
    </cfRule>
    <cfRule type="expression" dxfId="0" priority="2">
      <formula>dms_TradingName = "TasNetworks (T)"</formula>
    </cfRule>
  </conditionalFormatting>
  <dataValidations count="5">
    <dataValidation type="custom" allowBlank="1" showInputMessage="1" showErrorMessage="1" error="Must be a number" promptTitle="Excluded costs" prompt="Enter value in $million." sqref="E74:I77" xr:uid="{A66DC3F0-FB07-4849-9F10-4A6695EA8D81}">
      <formula1>ISNUMBER(E74)</formula1>
    </dataValidation>
    <dataValidation type="textLength" operator="lessThanOrEqual" allowBlank="1" showInputMessage="1" showErrorMessage="1" prompt="Enter category proposed for exclusion." sqref="B75:B77" xr:uid="{E3DC50D2-0C98-46A9-A286-19060829EDD5}">
      <formula1>150</formula1>
    </dataValidation>
    <dataValidation type="custom" allowBlank="1" showInputMessage="1" showErrorMessage="1" error="Must be a number" promptTitle="Opex allowance" prompt="Enter value. _x000a__x000a_As set out in the approved PTRM for the current regulatory control period." sqref="C29:I29" xr:uid="{56D297A7-53B2-4ECC-BB7C-916DFBF8CC08}">
      <formula1>ISNUMBER(C29)</formula1>
    </dataValidation>
    <dataValidation type="list" allowBlank="1" showInputMessage="1" showErrorMessage="1" sqref="R50" xr:uid="{9753FF26-715D-45CA-9893-6E20A73691BE}">
      <formula1>$M$41:$P$41</formula1>
    </dataValidation>
    <dataValidation type="list" allowBlank="1" showInputMessage="1" showErrorMessage="1" sqref="C23" xr:uid="{CFD1FCE5-5604-45DF-982D-03356E707562}">
      <formula1>$E$14:$I$14</formula1>
    </dataValidation>
  </dataValidations>
  <pageMargins left="0.7" right="0.7" top="0.75" bottom="0.75" header="0.3" footer="0.3"/>
  <pageSetup paperSize="8" scale="53" fitToWidth="0" orientation="landscape" r:id="rId1"/>
  <rowBreaks count="1" manualBreakCount="1">
    <brk id="50" min="1" max="25" man="1"/>
  </rowBreaks>
  <colBreaks count="1" manualBreakCount="1">
    <brk id="2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4D6D-3826-4787-B57F-FB008736ADCB}">
  <sheetPr codeName="Sheet12">
    <tabColor theme="9" tint="0.59999389629810485"/>
    <pageSetUpPr fitToPage="1"/>
  </sheetPr>
  <dimension ref="A1:JZ82"/>
  <sheetViews>
    <sheetView showGridLines="0" tabSelected="1" zoomScale="80" zoomScaleNormal="80" workbookViewId="0">
      <selection activeCell="B61" sqref="B61"/>
    </sheetView>
  </sheetViews>
  <sheetFormatPr defaultColWidth="0" defaultRowHeight="15" customHeight="1" zeroHeight="1"/>
  <cols>
    <col min="1" max="1" width="45.26953125" style="76" customWidth="1"/>
    <col min="2" max="2" width="76.54296875" style="2" customWidth="1"/>
    <col min="3" max="6" width="12.26953125" style="2" customWidth="1"/>
    <col min="7" max="8" width="14.26953125" style="2" bestFit="1" customWidth="1"/>
    <col min="9" max="23" width="12.26953125" style="2" customWidth="1"/>
    <col min="24" max="24" width="17.1796875" style="2" bestFit="1" customWidth="1"/>
    <col min="25" max="26" width="12.26953125" style="239" customWidth="1"/>
    <col min="27" max="29" width="12.26953125" style="239" hidden="1" customWidth="1"/>
    <col min="30" max="30" width="0" style="239" hidden="1" customWidth="1"/>
    <col min="31" max="286" width="0" style="2" hidden="1" customWidth="1"/>
    <col min="287" max="16384" width="9.1796875" style="2" hidden="1"/>
  </cols>
  <sheetData>
    <row r="1" spans="1:34" ht="30.25" customHeight="1">
      <c r="B1" s="77" t="s">
        <v>49</v>
      </c>
      <c r="C1" s="77"/>
      <c r="D1" s="77"/>
      <c r="E1" s="77"/>
      <c r="F1" s="77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34" ht="30.25" customHeight="1">
      <c r="B2" s="35" t="s">
        <v>0</v>
      </c>
      <c r="C2" s="79"/>
      <c r="D2" s="79"/>
      <c r="E2" s="79"/>
      <c r="F2" s="79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1:34" ht="30.25" customHeight="1">
      <c r="B3" s="80" t="s">
        <v>52</v>
      </c>
      <c r="C3" s="77"/>
      <c r="D3" s="77"/>
      <c r="E3" s="77"/>
      <c r="F3" s="77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spans="1:34" ht="30.25" customHeight="1">
      <c r="B4" s="3" t="s">
        <v>21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34" ht="14.5"/>
    <row r="6" spans="1:34" ht="25.5" customHeight="1">
      <c r="B6" s="81" t="s">
        <v>22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</row>
    <row r="7" spans="1:34" ht="21.75" customHeight="1">
      <c r="A7" s="82"/>
      <c r="B7" s="83" t="s">
        <v>53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5"/>
      <c r="N7" s="239"/>
      <c r="O7" s="239"/>
      <c r="P7" s="239"/>
      <c r="Q7" s="239"/>
      <c r="R7" s="81"/>
      <c r="S7" s="81"/>
      <c r="T7" s="81"/>
      <c r="U7" s="81"/>
      <c r="V7" s="81"/>
      <c r="W7" s="81"/>
      <c r="X7" s="81"/>
      <c r="Y7" s="81"/>
      <c r="Z7" s="81"/>
      <c r="AA7" s="81"/>
      <c r="AB7" s="2"/>
      <c r="AC7" s="2"/>
      <c r="AD7" s="2"/>
    </row>
    <row r="8" spans="1:34" ht="45.65" customHeight="1">
      <c r="A8" s="82"/>
      <c r="B8" s="404" t="s">
        <v>54</v>
      </c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6"/>
      <c r="N8" s="239"/>
      <c r="O8" s="239"/>
      <c r="P8" s="239"/>
      <c r="Q8" s="239"/>
      <c r="R8" s="239"/>
      <c r="S8" s="86"/>
      <c r="T8" s="239"/>
      <c r="U8" s="239"/>
      <c r="V8" s="239"/>
      <c r="W8" s="239"/>
      <c r="X8" s="239"/>
      <c r="AB8" s="2"/>
      <c r="AC8" s="2"/>
      <c r="AD8" s="2"/>
    </row>
    <row r="9" spans="1:34" ht="14.5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</row>
    <row r="10" spans="1:34" ht="14.5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</row>
    <row r="11" spans="1:34" s="239" customFormat="1" thickBot="1">
      <c r="A11" s="76"/>
    </row>
    <row r="12" spans="1:34" s="239" customFormat="1" ht="16" thickBot="1">
      <c r="A12" s="76"/>
      <c r="B12" s="88" t="s">
        <v>23</v>
      </c>
      <c r="C12" s="88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90"/>
    </row>
    <row r="13" spans="1:34" s="92" customFormat="1" ht="15.5">
      <c r="A13" s="76"/>
      <c r="B13" s="91"/>
      <c r="C13" s="407" t="s">
        <v>1</v>
      </c>
      <c r="D13" s="408"/>
      <c r="E13" s="408"/>
      <c r="F13" s="408"/>
      <c r="G13" s="408"/>
      <c r="H13" s="408"/>
      <c r="I13" s="408"/>
      <c r="J13" s="408"/>
      <c r="K13" s="408"/>
      <c r="L13" s="408"/>
      <c r="M13" s="408" t="s">
        <v>24</v>
      </c>
      <c r="N13" s="40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</row>
    <row r="14" spans="1:34" ht="16" thickBot="1">
      <c r="B14" s="91"/>
      <c r="C14" s="93" t="s">
        <v>8</v>
      </c>
      <c r="D14" s="94" t="s">
        <v>10</v>
      </c>
      <c r="E14" s="95" t="s">
        <v>12</v>
      </c>
      <c r="F14" s="95" t="s">
        <v>14</v>
      </c>
      <c r="G14" s="95" t="s">
        <v>2</v>
      </c>
      <c r="H14" s="95" t="s">
        <v>3</v>
      </c>
      <c r="I14" s="95" t="s">
        <v>4</v>
      </c>
      <c r="J14" s="95" t="s">
        <v>5</v>
      </c>
      <c r="K14" s="95" t="s">
        <v>6</v>
      </c>
      <c r="L14" s="95" t="s">
        <v>7</v>
      </c>
      <c r="M14" s="95" t="s">
        <v>9</v>
      </c>
      <c r="N14" s="96" t="s">
        <v>11</v>
      </c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AG14" s="239"/>
    </row>
    <row r="15" spans="1:34" ht="14.5">
      <c r="B15" s="97" t="s">
        <v>48</v>
      </c>
      <c r="C15" s="98"/>
      <c r="D15" s="59">
        <v>105.9</v>
      </c>
      <c r="E15" s="59">
        <v>107.5</v>
      </c>
      <c r="F15" s="59">
        <v>108.6</v>
      </c>
      <c r="G15" s="59">
        <v>110.7</v>
      </c>
      <c r="H15" s="59">
        <v>113</v>
      </c>
      <c r="I15" s="59">
        <v>114.8</v>
      </c>
      <c r="J15" s="59">
        <v>114.4</v>
      </c>
      <c r="K15" s="59">
        <v>118.8</v>
      </c>
      <c r="L15" s="59">
        <v>126.1</v>
      </c>
      <c r="M15" s="59">
        <v>133.69999999999999</v>
      </c>
      <c r="N15" s="60">
        <f>M15*(1+3.3%)</f>
        <v>138.11209999999997</v>
      </c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AG15" s="239"/>
      <c r="AH15" s="239"/>
    </row>
    <row r="16" spans="1:34" ht="14.5">
      <c r="B16" s="99" t="s">
        <v>25</v>
      </c>
      <c r="C16" s="100"/>
      <c r="D16" s="101"/>
      <c r="E16" s="4">
        <f t="shared" ref="E16:N16" si="0">+E15/D15-1</f>
        <v>1.5108593012275628E-2</v>
      </c>
      <c r="F16" s="4">
        <f t="shared" si="0"/>
        <v>1.0232558139534831E-2</v>
      </c>
      <c r="G16" s="4">
        <f t="shared" si="0"/>
        <v>1.9337016574585641E-2</v>
      </c>
      <c r="H16" s="4">
        <f t="shared" si="0"/>
        <v>2.0776874435411097E-2</v>
      </c>
      <c r="I16" s="4">
        <f t="shared" si="0"/>
        <v>1.5929203539823078E-2</v>
      </c>
      <c r="J16" s="4">
        <f t="shared" si="0"/>
        <v>-3.4843205574912606E-3</v>
      </c>
      <c r="K16" s="4">
        <f t="shared" si="0"/>
        <v>3.8461538461538325E-2</v>
      </c>
      <c r="L16" s="4">
        <f t="shared" si="0"/>
        <v>6.1447811447811418E-2</v>
      </c>
      <c r="M16" s="4">
        <f t="shared" si="0"/>
        <v>6.0269627279936566E-2</v>
      </c>
      <c r="N16" s="32">
        <f t="shared" si="0"/>
        <v>3.2999999999999918E-2</v>
      </c>
      <c r="O16" s="239"/>
      <c r="P16" s="239"/>
      <c r="Q16" s="239"/>
      <c r="R16" s="239"/>
      <c r="S16" s="239"/>
      <c r="T16" s="239"/>
      <c r="U16" s="239"/>
      <c r="V16" s="239"/>
      <c r="W16" s="239"/>
      <c r="X16" s="239"/>
    </row>
    <row r="17" spans="1:286" thickBot="1">
      <c r="B17" s="102" t="s">
        <v>55</v>
      </c>
      <c r="C17" s="103"/>
      <c r="D17" s="5">
        <f t="shared" ref="D17:M17" si="1">E17/(1+E16)</f>
        <v>0.76676844389448873</v>
      </c>
      <c r="E17" s="6">
        <f t="shared" si="1"/>
        <v>0.7783532362479465</v>
      </c>
      <c r="F17" s="6">
        <f t="shared" si="1"/>
        <v>0.78631778099094873</v>
      </c>
      <c r="G17" s="6">
        <f t="shared" si="1"/>
        <v>0.80152282095486216</v>
      </c>
      <c r="H17" s="6">
        <f t="shared" si="1"/>
        <v>0.81817595996295778</v>
      </c>
      <c r="I17" s="6">
        <f t="shared" si="1"/>
        <v>0.83120885136059786</v>
      </c>
      <c r="J17" s="6">
        <f t="shared" si="1"/>
        <v>0.82831265327223347</v>
      </c>
      <c r="K17" s="6">
        <f t="shared" si="1"/>
        <v>0.86017083224424229</v>
      </c>
      <c r="L17" s="6">
        <f t="shared" si="1"/>
        <v>0.91302644735689353</v>
      </c>
      <c r="M17" s="6">
        <f t="shared" si="1"/>
        <v>0.96805421103581812</v>
      </c>
      <c r="N17" s="33">
        <v>1</v>
      </c>
      <c r="O17" s="239"/>
      <c r="P17" s="239"/>
      <c r="Q17" s="239"/>
      <c r="R17" s="239"/>
      <c r="S17" s="239"/>
      <c r="T17" s="239"/>
      <c r="U17" s="239"/>
      <c r="V17" s="239"/>
      <c r="W17" s="239"/>
      <c r="X17" s="239"/>
    </row>
    <row r="18" spans="1:286" ht="14.5">
      <c r="B18" s="104"/>
      <c r="C18" s="105"/>
      <c r="D18" s="105"/>
      <c r="E18" s="106"/>
      <c r="F18" s="106"/>
      <c r="G18" s="106"/>
      <c r="H18" s="106"/>
      <c r="I18" s="106"/>
      <c r="J18" s="7"/>
      <c r="K18" s="107"/>
      <c r="L18" s="7"/>
      <c r="M18" s="8"/>
      <c r="N18" s="107"/>
      <c r="O18" s="7"/>
      <c r="P18" s="7"/>
      <c r="Q18" s="7"/>
      <c r="R18" s="7"/>
      <c r="S18" s="107"/>
      <c r="T18" s="107"/>
      <c r="U18" s="107"/>
      <c r="V18" s="107"/>
      <c r="W18" s="107"/>
    </row>
    <row r="19" spans="1:286" ht="14.5">
      <c r="B19" s="104"/>
      <c r="C19" s="105"/>
      <c r="D19" s="105"/>
      <c r="E19" s="105"/>
      <c r="F19" s="105"/>
      <c r="G19" s="105"/>
      <c r="H19" s="105"/>
      <c r="I19" s="105"/>
      <c r="J19" s="7"/>
      <c r="K19" s="239"/>
      <c r="L19" s="239"/>
      <c r="M19" s="239"/>
      <c r="N19" s="239"/>
      <c r="O19" s="239"/>
      <c r="P19" s="239"/>
      <c r="Q19" s="239"/>
      <c r="R19" s="7"/>
      <c r="S19" s="107"/>
      <c r="T19" s="107"/>
      <c r="U19" s="107"/>
      <c r="V19" s="107"/>
      <c r="W19" s="107"/>
    </row>
    <row r="20" spans="1:286" ht="14.5">
      <c r="B20" s="104"/>
      <c r="C20" s="105"/>
      <c r="D20" s="105"/>
      <c r="E20" s="105"/>
      <c r="F20" s="105"/>
      <c r="G20" s="105"/>
      <c r="H20" s="105"/>
      <c r="I20" s="105"/>
      <c r="J20" s="7"/>
      <c r="K20" s="107"/>
      <c r="L20" s="7"/>
      <c r="M20" s="8"/>
      <c r="N20" s="107"/>
      <c r="O20" s="7"/>
      <c r="P20" s="7"/>
      <c r="Q20" s="7"/>
      <c r="R20" s="7"/>
      <c r="S20" s="107"/>
      <c r="T20" s="107"/>
      <c r="U20" s="107"/>
      <c r="V20" s="107"/>
      <c r="W20" s="107"/>
    </row>
    <row r="21" spans="1:286" s="110" customFormat="1" ht="18.5">
      <c r="A21" s="76"/>
      <c r="B21" s="108" t="s">
        <v>42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239"/>
      <c r="Z21" s="239"/>
      <c r="AA21" s="239"/>
      <c r="AB21" s="239"/>
      <c r="AC21" s="239"/>
      <c r="AD21" s="239"/>
    </row>
    <row r="22" spans="1:286" s="239" customFormat="1" thickBot="1">
      <c r="A22" s="76"/>
    </row>
    <row r="23" spans="1:286" s="239" customFormat="1" thickBot="1">
      <c r="A23" s="76"/>
      <c r="B23" s="111" t="s">
        <v>47</v>
      </c>
      <c r="C23" s="37" t="s">
        <v>3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</row>
    <row r="24" spans="1:286" s="239" customFormat="1" thickBot="1">
      <c r="A24" s="76"/>
      <c r="B24" s="111" t="s">
        <v>56</v>
      </c>
      <c r="C24" s="36">
        <v>0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</row>
    <row r="25" spans="1:286" s="116" customFormat="1" ht="21" customHeight="1" thickBot="1">
      <c r="A25" s="76"/>
      <c r="B25" s="112" t="s">
        <v>26</v>
      </c>
      <c r="C25" s="113"/>
      <c r="D25" s="113"/>
      <c r="E25" s="113"/>
      <c r="F25" s="113"/>
      <c r="G25" s="113"/>
      <c r="H25" s="113"/>
      <c r="I25" s="113"/>
      <c r="J25" s="114"/>
      <c r="K25" s="114"/>
      <c r="L25" s="114"/>
      <c r="M25" s="114"/>
      <c r="N25" s="114"/>
      <c r="O25" s="114"/>
      <c r="P25" s="114"/>
      <c r="Q25" s="115"/>
      <c r="R25" s="239"/>
      <c r="S25" s="239"/>
      <c r="T25" s="239"/>
      <c r="U25" s="239"/>
      <c r="V25" s="239"/>
      <c r="Y25" s="239"/>
      <c r="Z25" s="239"/>
      <c r="AA25" s="239"/>
      <c r="AB25" s="239"/>
      <c r="AC25" s="239"/>
      <c r="AD25" s="239"/>
    </row>
    <row r="26" spans="1:286" ht="14.5">
      <c r="B26" s="239"/>
      <c r="C26" s="410" t="s">
        <v>57</v>
      </c>
      <c r="D26" s="411"/>
      <c r="E26" s="412" t="s">
        <v>58</v>
      </c>
      <c r="F26" s="412"/>
      <c r="G26" s="412"/>
      <c r="H26" s="412"/>
      <c r="I26" s="413"/>
      <c r="J26" s="8"/>
      <c r="K26" s="395" t="s">
        <v>59</v>
      </c>
      <c r="L26" s="396"/>
      <c r="M26" s="396"/>
      <c r="N26" s="396"/>
      <c r="O26" s="396"/>
      <c r="P26" s="396"/>
      <c r="Q26" s="397"/>
      <c r="R26" s="239"/>
      <c r="S26" s="239"/>
      <c r="T26" s="239"/>
      <c r="U26" s="239"/>
      <c r="V26" s="239"/>
      <c r="W26" s="239"/>
      <c r="X26" s="239"/>
    </row>
    <row r="27" spans="1:286" ht="21.75" customHeight="1">
      <c r="B27" s="239"/>
      <c r="C27" s="387" t="s">
        <v>27</v>
      </c>
      <c r="D27" s="388"/>
      <c r="E27" s="389" t="s">
        <v>20</v>
      </c>
      <c r="F27" s="390"/>
      <c r="G27" s="390"/>
      <c r="H27" s="390"/>
      <c r="I27" s="391"/>
      <c r="J27" s="8"/>
      <c r="K27" s="387" t="s">
        <v>27</v>
      </c>
      <c r="L27" s="388"/>
      <c r="M27" s="389" t="s">
        <v>20</v>
      </c>
      <c r="N27" s="390"/>
      <c r="O27" s="390"/>
      <c r="P27" s="390"/>
      <c r="Q27" s="391"/>
      <c r="R27" s="239"/>
      <c r="S27" s="239"/>
      <c r="T27" s="239"/>
      <c r="U27" s="239"/>
      <c r="V27" s="239"/>
      <c r="W27" s="239"/>
      <c r="X27" s="239"/>
    </row>
    <row r="28" spans="1:286" ht="21.75" customHeight="1" thickBot="1">
      <c r="B28" s="239"/>
      <c r="C28" s="117" t="s">
        <v>3</v>
      </c>
      <c r="D28" s="118" t="s">
        <v>4</v>
      </c>
      <c r="E28" s="119" t="s">
        <v>5</v>
      </c>
      <c r="F28" s="120" t="s">
        <v>6</v>
      </c>
      <c r="G28" s="120" t="s">
        <v>7</v>
      </c>
      <c r="H28" s="120" t="s">
        <v>9</v>
      </c>
      <c r="I28" s="121" t="s">
        <v>11</v>
      </c>
      <c r="J28" s="8"/>
      <c r="K28" s="117" t="s">
        <v>3</v>
      </c>
      <c r="L28" s="118" t="s">
        <v>4</v>
      </c>
      <c r="M28" s="119" t="s">
        <v>5</v>
      </c>
      <c r="N28" s="120" t="s">
        <v>6</v>
      </c>
      <c r="O28" s="120" t="s">
        <v>7</v>
      </c>
      <c r="P28" s="120" t="s">
        <v>9</v>
      </c>
      <c r="Q28" s="121" t="s">
        <v>11</v>
      </c>
      <c r="R28" s="239"/>
      <c r="S28" s="239"/>
      <c r="T28" s="239"/>
      <c r="U28" s="239"/>
      <c r="V28" s="239"/>
      <c r="W28" s="239"/>
      <c r="X28" s="239"/>
    </row>
    <row r="29" spans="1:286" ht="14.5">
      <c r="B29" s="240" t="s">
        <v>28</v>
      </c>
      <c r="C29" s="344">
        <f>'AER - Final Decision'!C29-'END - Revised Proposal'!C18</f>
        <v>0</v>
      </c>
      <c r="D29" s="344">
        <f>'AER - Final Decision'!D29-'END - Revised Proposal'!D18</f>
        <v>0</v>
      </c>
      <c r="E29" s="344">
        <f>'AER - Final Decision'!E29-'END - Revised Proposal'!E18</f>
        <v>-9.7957843310455814</v>
      </c>
      <c r="F29" s="344">
        <f>'AER - Final Decision'!F29-'END - Revised Proposal'!F18</f>
        <v>-14.583467649818203</v>
      </c>
      <c r="G29" s="344">
        <f>'AER - Final Decision'!G29-'END - Revised Proposal'!G18</f>
        <v>1.5640337823492132</v>
      </c>
      <c r="H29" s="344">
        <f>'AER - Final Decision'!H29-'END - Revised Proposal'!H18</f>
        <v>1.2341226271041137</v>
      </c>
      <c r="I29" s="344">
        <f>'AER - Final Decision'!I29-'END - Revised Proposal'!I18</f>
        <v>0.90421147185895734</v>
      </c>
      <c r="J29" s="8"/>
      <c r="K29" s="26">
        <f>+C29/$D$17</f>
        <v>0</v>
      </c>
      <c r="L29" s="27">
        <f t="shared" ref="L29:L35" si="2">+D29/$D$17</f>
        <v>0</v>
      </c>
      <c r="M29" s="9">
        <f>+E29/$I$17</f>
        <v>-11.784985584562719</v>
      </c>
      <c r="N29" s="10">
        <f>+F29/$I$17</f>
        <v>-17.544889742146832</v>
      </c>
      <c r="O29" s="10">
        <f>+G29/$I$17</f>
        <v>1.8816375448710168</v>
      </c>
      <c r="P29" s="10">
        <f>+H29/$I$17</f>
        <v>1.4847322969239201</v>
      </c>
      <c r="Q29" s="11">
        <f>+I29/$I$17</f>
        <v>1.087827048976755</v>
      </c>
      <c r="R29" s="239"/>
      <c r="S29" s="239"/>
      <c r="T29" s="239"/>
      <c r="U29" s="239"/>
      <c r="V29" s="239"/>
      <c r="W29" s="239"/>
      <c r="X29" s="12"/>
    </row>
    <row r="30" spans="1:286" ht="14.5">
      <c r="B30" s="241" t="s">
        <v>29</v>
      </c>
      <c r="C30" s="345"/>
      <c r="D30" s="346"/>
      <c r="E30" s="347"/>
      <c r="F30" s="348"/>
      <c r="G30" s="348"/>
      <c r="H30" s="348"/>
      <c r="I30" s="349"/>
      <c r="J30" s="105"/>
      <c r="K30" s="124"/>
      <c r="L30" s="125"/>
      <c r="M30" s="126"/>
      <c r="N30" s="127"/>
      <c r="O30" s="127"/>
      <c r="P30" s="127"/>
      <c r="Q30" s="128"/>
      <c r="R30" s="239"/>
      <c r="S30" s="239"/>
      <c r="T30" s="239"/>
      <c r="U30" s="239"/>
      <c r="V30" s="239"/>
      <c r="W30" s="239"/>
      <c r="X30" s="239"/>
    </row>
    <row r="31" spans="1:286" ht="14.5">
      <c r="B31" s="242" t="s">
        <v>50</v>
      </c>
      <c r="C31" s="350">
        <f>'AER - Final Decision'!C31-'END - Revised Proposal'!C20</f>
        <v>0</v>
      </c>
      <c r="D31" s="350">
        <f>'AER - Final Decision'!D31-'END - Revised Proposal'!D20</f>
        <v>0</v>
      </c>
      <c r="E31" s="350">
        <f>'AER - Final Decision'!E31-'END - Revised Proposal'!E20</f>
        <v>0</v>
      </c>
      <c r="F31" s="350">
        <f>'AER - Final Decision'!F31-'END - Revised Proposal'!F20</f>
        <v>4.9795149736908684E-7</v>
      </c>
      <c r="G31" s="350">
        <f>'AER - Final Decision'!G31-'END - Revised Proposal'!G20</f>
        <v>4.8602219271387526E-7</v>
      </c>
      <c r="H31" s="350">
        <f>'AER - Final Decision'!H31-'END - Revised Proposal'!H20</f>
        <v>4.7409288850275288E-7</v>
      </c>
      <c r="I31" s="350">
        <f>'AER - Final Decision'!I31-'END - Revised Proposal'!I20</f>
        <v>4.621635838475413E-7</v>
      </c>
      <c r="J31" s="105"/>
      <c r="K31" s="28">
        <f t="shared" ref="K31:K35" si="3">+C31/$D$17</f>
        <v>0</v>
      </c>
      <c r="L31" s="29">
        <f t="shared" si="2"/>
        <v>0</v>
      </c>
      <c r="M31" s="13">
        <f>E31/$I$17</f>
        <v>0</v>
      </c>
      <c r="N31" s="13">
        <f t="shared" ref="N31:Q35" si="4">F31/$I$17</f>
        <v>5.9906905052081046E-7</v>
      </c>
      <c r="O31" s="13">
        <f t="shared" si="4"/>
        <v>5.8471729688430308E-7</v>
      </c>
      <c r="P31" s="13">
        <f t="shared" si="4"/>
        <v>5.703655437820648E-7</v>
      </c>
      <c r="Q31" s="23">
        <f t="shared" si="4"/>
        <v>5.5601379014555742E-7</v>
      </c>
      <c r="R31" s="239"/>
      <c r="S31" s="239"/>
      <c r="T31" s="239"/>
      <c r="U31" s="239"/>
      <c r="V31" s="239"/>
      <c r="W31" s="239"/>
      <c r="X31" s="239"/>
    </row>
    <row r="32" spans="1:286" ht="14.5">
      <c r="B32" s="242" t="s">
        <v>51</v>
      </c>
      <c r="C32" s="350">
        <f>'AER - Final Decision'!C32-'END - Revised Proposal'!C21</f>
        <v>0</v>
      </c>
      <c r="D32" s="350">
        <f>'AER - Final Decision'!D32-'END - Revised Proposal'!D21</f>
        <v>0</v>
      </c>
      <c r="E32" s="350">
        <f>'AER - Final Decision'!E32-'END - Revised Proposal'!E21</f>
        <v>0</v>
      </c>
      <c r="F32" s="350">
        <f>'AER - Final Decision'!F32-'END - Revised Proposal'!F21</f>
        <v>0</v>
      </c>
      <c r="G32" s="350">
        <f>'AER - Final Decision'!G32-'END - Revised Proposal'!G21</f>
        <v>0</v>
      </c>
      <c r="H32" s="350">
        <f>'AER - Final Decision'!H32-'END - Revised Proposal'!H21</f>
        <v>0</v>
      </c>
      <c r="I32" s="350">
        <f>'AER - Final Decision'!I32-'END - Revised Proposal'!I21</f>
        <v>0</v>
      </c>
      <c r="J32" s="105"/>
      <c r="K32" s="28">
        <f t="shared" si="3"/>
        <v>0</v>
      </c>
      <c r="L32" s="29">
        <f t="shared" si="2"/>
        <v>0</v>
      </c>
      <c r="M32" s="13">
        <f t="shared" ref="M32:M35" si="5">E32/$I$17</f>
        <v>0</v>
      </c>
      <c r="N32" s="13">
        <f t="shared" si="4"/>
        <v>0</v>
      </c>
      <c r="O32" s="13">
        <f t="shared" si="4"/>
        <v>0</v>
      </c>
      <c r="P32" s="13">
        <f t="shared" si="4"/>
        <v>0</v>
      </c>
      <c r="Q32" s="23">
        <f t="shared" si="4"/>
        <v>0</v>
      </c>
      <c r="R32" s="239"/>
      <c r="S32" s="239"/>
      <c r="T32" s="239"/>
      <c r="U32" s="239"/>
      <c r="V32" s="239"/>
      <c r="W32" s="239"/>
      <c r="X32" s="239"/>
    </row>
    <row r="33" spans="1:30" ht="14.5">
      <c r="B33" s="242"/>
      <c r="C33" s="350"/>
      <c r="D33" s="351"/>
      <c r="E33" s="352"/>
      <c r="F33" s="353"/>
      <c r="G33" s="353"/>
      <c r="H33" s="353"/>
      <c r="I33" s="354"/>
      <c r="J33" s="105"/>
      <c r="K33" s="28">
        <f t="shared" si="3"/>
        <v>0</v>
      </c>
      <c r="L33" s="29">
        <f t="shared" si="2"/>
        <v>0</v>
      </c>
      <c r="M33" s="13">
        <f t="shared" si="5"/>
        <v>0</v>
      </c>
      <c r="N33" s="13">
        <f t="shared" si="4"/>
        <v>0</v>
      </c>
      <c r="O33" s="13">
        <f t="shared" si="4"/>
        <v>0</v>
      </c>
      <c r="P33" s="13">
        <f t="shared" si="4"/>
        <v>0</v>
      </c>
      <c r="Q33" s="23">
        <f t="shared" si="4"/>
        <v>0</v>
      </c>
      <c r="R33" s="239"/>
      <c r="S33" s="239"/>
      <c r="T33" s="239"/>
      <c r="U33" s="239"/>
      <c r="V33" s="239"/>
      <c r="W33" s="239"/>
      <c r="X33" s="239"/>
    </row>
    <row r="34" spans="1:30" ht="14.5">
      <c r="B34" s="243" t="s">
        <v>45</v>
      </c>
      <c r="C34" s="350">
        <f>'AER - Final Decision'!C34-'END - Revised Proposal'!C24</f>
        <v>0</v>
      </c>
      <c r="D34" s="350">
        <f>'AER - Final Decision'!D34-'END - Revised Proposal'!D24</f>
        <v>0</v>
      </c>
      <c r="E34" s="350">
        <f>'AER - Final Decision'!E34-'END - Revised Proposal'!E24</f>
        <v>9.7957843310455903</v>
      </c>
      <c r="F34" s="350">
        <f>'AER - Final Decision'!F34-'END - Revised Proposal'!F24</f>
        <v>14.583467151866747</v>
      </c>
      <c r="G34" s="350">
        <f>'AER - Final Decision'!G34-'END - Revised Proposal'!G24</f>
        <v>-1.5640342683714075</v>
      </c>
      <c r="H34" s="350">
        <f>'AER - Final Decision'!H34-'END - Revised Proposal'!H24</f>
        <v>-1.2341231011969755</v>
      </c>
      <c r="I34" s="350">
        <f>'AER - Final Decision'!I34-'END - Revised Proposal'!I24</f>
        <v>-0.90421193402254374</v>
      </c>
      <c r="J34" s="129"/>
      <c r="K34" s="28">
        <f t="shared" si="3"/>
        <v>0</v>
      </c>
      <c r="L34" s="29">
        <f t="shared" si="2"/>
        <v>0</v>
      </c>
      <c r="M34" s="13">
        <f t="shared" si="5"/>
        <v>11.78498558456273</v>
      </c>
      <c r="N34" s="13">
        <f t="shared" si="4"/>
        <v>17.544889143077832</v>
      </c>
      <c r="O34" s="13">
        <f t="shared" si="4"/>
        <v>-1.8816381295883156</v>
      </c>
      <c r="P34" s="13">
        <f t="shared" si="4"/>
        <v>-1.4847328672894318</v>
      </c>
      <c r="Q34" s="23">
        <f t="shared" si="4"/>
        <v>-1.0878276049905482</v>
      </c>
      <c r="R34" s="239"/>
      <c r="S34" s="239"/>
      <c r="T34" s="239"/>
      <c r="U34" s="239"/>
      <c r="V34" s="239"/>
      <c r="W34" s="239"/>
      <c r="X34" s="239"/>
    </row>
    <row r="35" spans="1:30" thickBot="1">
      <c r="B35" s="244" t="s">
        <v>43</v>
      </c>
      <c r="C35" s="355"/>
      <c r="D35" s="356"/>
      <c r="E35" s="357"/>
      <c r="F35" s="358"/>
      <c r="G35" s="358"/>
      <c r="H35" s="358"/>
      <c r="I35" s="359"/>
      <c r="J35" s="105"/>
      <c r="K35" s="30">
        <f t="shared" si="3"/>
        <v>0</v>
      </c>
      <c r="L35" s="31">
        <f t="shared" si="2"/>
        <v>0</v>
      </c>
      <c r="M35" s="24">
        <f t="shared" si="5"/>
        <v>0</v>
      </c>
      <c r="N35" s="24">
        <f t="shared" si="4"/>
        <v>0</v>
      </c>
      <c r="O35" s="24">
        <f t="shared" si="4"/>
        <v>0</v>
      </c>
      <c r="P35" s="24">
        <f t="shared" si="4"/>
        <v>0</v>
      </c>
      <c r="Q35" s="25">
        <f t="shared" si="4"/>
        <v>0</v>
      </c>
      <c r="R35" s="239"/>
      <c r="S35" s="239"/>
      <c r="T35" s="239"/>
      <c r="U35" s="239"/>
      <c r="V35" s="239"/>
      <c r="W35" s="239"/>
      <c r="X35" s="239"/>
    </row>
    <row r="36" spans="1:30" thickBot="1">
      <c r="B36" s="130" t="s">
        <v>30</v>
      </c>
      <c r="C36" s="360">
        <f t="shared" ref="C36:I36" si="6">SUM(C29:C35)</f>
        <v>0</v>
      </c>
      <c r="D36" s="360">
        <f t="shared" si="6"/>
        <v>0</v>
      </c>
      <c r="E36" s="360">
        <f t="shared" si="6"/>
        <v>0</v>
      </c>
      <c r="F36" s="360">
        <f t="shared" si="6"/>
        <v>4.0856207306205761E-14</v>
      </c>
      <c r="G36" s="360">
        <f t="shared" si="6"/>
        <v>0</v>
      </c>
      <c r="H36" s="360">
        <f t="shared" si="6"/>
        <v>2.6645352591003757E-14</v>
      </c>
      <c r="I36" s="361">
        <f t="shared" si="6"/>
        <v>-2.55351295663786E-15</v>
      </c>
      <c r="J36" s="105"/>
      <c r="K36" s="58">
        <f t="shared" ref="K36:Q36" si="7">+SUM(K29:K35)</f>
        <v>0</v>
      </c>
      <c r="L36" s="56">
        <f t="shared" si="7"/>
        <v>0</v>
      </c>
      <c r="M36" s="56">
        <f t="shared" si="7"/>
        <v>1.0658141036401503E-14</v>
      </c>
      <c r="N36" s="56">
        <f t="shared" si="7"/>
        <v>4.9737991503207013E-14</v>
      </c>
      <c r="O36" s="56">
        <f t="shared" si="7"/>
        <v>-1.9984014443252818E-15</v>
      </c>
      <c r="P36" s="56">
        <f t="shared" si="7"/>
        <v>3.1974423109204508E-14</v>
      </c>
      <c r="Q36" s="57">
        <f t="shared" si="7"/>
        <v>-3.1086244689504383E-15</v>
      </c>
      <c r="R36" s="239"/>
      <c r="S36" s="239"/>
      <c r="T36" s="239"/>
      <c r="U36" s="239"/>
      <c r="V36" s="239"/>
      <c r="W36" s="239"/>
      <c r="X36" s="239"/>
    </row>
    <row r="37" spans="1:30" thickBot="1">
      <c r="B37" s="131"/>
      <c r="C37" s="132"/>
      <c r="D37" s="133"/>
      <c r="E37" s="133"/>
      <c r="F37" s="133"/>
      <c r="G37" s="133"/>
      <c r="H37" s="133"/>
      <c r="I37" s="133"/>
      <c r="J37" s="134"/>
      <c r="K37" s="132"/>
      <c r="L37" s="132"/>
      <c r="M37" s="132"/>
      <c r="N37" s="132"/>
      <c r="O37" s="132"/>
      <c r="P37" s="132"/>
      <c r="Q37" s="132"/>
      <c r="R37" s="239"/>
      <c r="S37" s="239"/>
      <c r="T37" s="239"/>
      <c r="U37" s="239"/>
      <c r="V37" s="239"/>
      <c r="W37" s="239"/>
      <c r="X37" s="239"/>
    </row>
    <row r="38" spans="1:30" s="116" customFormat="1" ht="16" thickBot="1">
      <c r="A38" s="76"/>
      <c r="B38" s="112" t="s">
        <v>31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5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</row>
    <row r="39" spans="1:30" ht="14.5">
      <c r="B39" s="135"/>
      <c r="C39" s="392" t="s">
        <v>32</v>
      </c>
      <c r="D39" s="393"/>
      <c r="E39" s="393"/>
      <c r="F39" s="393"/>
      <c r="G39" s="393"/>
      <c r="H39" s="393"/>
      <c r="I39" s="394"/>
      <c r="J39" s="136"/>
      <c r="K39" s="395" t="s">
        <v>59</v>
      </c>
      <c r="L39" s="396"/>
      <c r="M39" s="396"/>
      <c r="N39" s="396"/>
      <c r="O39" s="396"/>
      <c r="P39" s="396"/>
      <c r="Q39" s="397"/>
      <c r="R39" s="239"/>
      <c r="S39" s="239"/>
      <c r="T39" s="239"/>
      <c r="U39" s="239"/>
      <c r="V39" s="239"/>
      <c r="W39" s="239"/>
      <c r="X39" s="239"/>
    </row>
    <row r="40" spans="1:30" ht="14.5">
      <c r="B40" s="135"/>
      <c r="C40" s="387" t="s">
        <v>27</v>
      </c>
      <c r="D40" s="388"/>
      <c r="E40" s="389" t="s">
        <v>20</v>
      </c>
      <c r="F40" s="390"/>
      <c r="G40" s="390"/>
      <c r="H40" s="390"/>
      <c r="I40" s="391"/>
      <c r="J40" s="136"/>
      <c r="K40" s="387" t="s">
        <v>27</v>
      </c>
      <c r="L40" s="388"/>
      <c r="M40" s="389" t="s">
        <v>20</v>
      </c>
      <c r="N40" s="390"/>
      <c r="O40" s="390"/>
      <c r="P40" s="390"/>
      <c r="Q40" s="391"/>
      <c r="R40" s="239"/>
      <c r="S40" s="239"/>
      <c r="T40" s="239"/>
      <c r="U40" s="239"/>
      <c r="V40" s="239"/>
      <c r="W40" s="239"/>
      <c r="X40" s="239"/>
    </row>
    <row r="41" spans="1:30" thickBot="1">
      <c r="B41" s="137"/>
      <c r="C41" s="117" t="s">
        <v>3</v>
      </c>
      <c r="D41" s="118" t="s">
        <v>4</v>
      </c>
      <c r="E41" s="119" t="s">
        <v>5</v>
      </c>
      <c r="F41" s="120" t="s">
        <v>6</v>
      </c>
      <c r="G41" s="120" t="s">
        <v>7</v>
      </c>
      <c r="H41" s="120" t="s">
        <v>9</v>
      </c>
      <c r="I41" s="121" t="s">
        <v>11</v>
      </c>
      <c r="J41" s="129"/>
      <c r="K41" s="117" t="s">
        <v>3</v>
      </c>
      <c r="L41" s="118" t="s">
        <v>4</v>
      </c>
      <c r="M41" s="119" t="s">
        <v>5</v>
      </c>
      <c r="N41" s="120" t="s">
        <v>6</v>
      </c>
      <c r="O41" s="120" t="s">
        <v>7</v>
      </c>
      <c r="P41" s="120" t="s">
        <v>9</v>
      </c>
      <c r="Q41" s="121" t="s">
        <v>11</v>
      </c>
      <c r="R41" s="239"/>
      <c r="S41" s="239"/>
      <c r="T41" s="239"/>
      <c r="U41" s="239"/>
      <c r="V41" s="239"/>
      <c r="W41" s="239"/>
      <c r="X41" s="239"/>
    </row>
    <row r="42" spans="1:30" ht="14.5">
      <c r="B42" s="122" t="s">
        <v>33</v>
      </c>
      <c r="C42" s="362">
        <f>'AER - Final Decision'!C42-'END - Revised Proposal'!C32</f>
        <v>0</v>
      </c>
      <c r="D42" s="362">
        <f>'AER - Final Decision'!D42-'END - Revised Proposal'!D32</f>
        <v>0</v>
      </c>
      <c r="E42" s="362">
        <f>'AER - Final Decision'!E42-'END - Revised Proposal'!E32</f>
        <v>0</v>
      </c>
      <c r="F42" s="362">
        <f>'AER - Final Decision'!F42-'END - Revised Proposal'!F32</f>
        <v>0</v>
      </c>
      <c r="G42" s="362">
        <f>'AER - Final Decision'!G42-'END - Revised Proposal'!G32</f>
        <v>0</v>
      </c>
      <c r="H42" s="362">
        <f>'AER - Final Decision'!H42-'END - Revised Proposal'!H32</f>
        <v>-6.7000004833062121E-7</v>
      </c>
      <c r="I42" s="67"/>
      <c r="J42" s="129"/>
      <c r="K42" s="138">
        <f>+C42/LOOKUP(dms_PRCP_BaseYear,$D$14:$N$14,$D$17:$N$17)*(1+LOOKUP(dms_PRCP_BaseYear,$D$14:$N$14,$D$16:$N$16))^0.5</f>
        <v>0</v>
      </c>
      <c r="L42" s="139">
        <f t="shared" ref="L42" si="8">+D42/I$17*(1+I$16)^0.5</f>
        <v>0</v>
      </c>
      <c r="M42" s="140">
        <f>+E42/J$17*(1+J$16)^0.5</f>
        <v>0</v>
      </c>
      <c r="N42" s="141">
        <f>+F42/K$17*(1+K$16)^0.5</f>
        <v>0</v>
      </c>
      <c r="O42" s="141">
        <f>+G42/L$17*(1+L$16)^0.5</f>
        <v>0</v>
      </c>
      <c r="P42" s="139">
        <f>+H42/M$17*(1+M$16)^0.5</f>
        <v>-7.1266153000434207E-7</v>
      </c>
      <c r="Q42" s="142"/>
      <c r="R42" s="239"/>
      <c r="S42" s="239"/>
      <c r="T42" s="239"/>
      <c r="U42" s="239"/>
      <c r="V42" s="239"/>
      <c r="W42" s="239"/>
      <c r="X42" s="239"/>
    </row>
    <row r="43" spans="1:30" ht="14.5">
      <c r="B43" s="123" t="s">
        <v>34</v>
      </c>
      <c r="C43" s="363"/>
      <c r="D43" s="364"/>
      <c r="E43" s="363"/>
      <c r="F43" s="365"/>
      <c r="G43" s="365"/>
      <c r="H43" s="364"/>
      <c r="I43" s="71"/>
      <c r="J43" s="105"/>
      <c r="K43" s="143"/>
      <c r="L43" s="144"/>
      <c r="M43" s="145"/>
      <c r="N43" s="146"/>
      <c r="O43" s="146"/>
      <c r="P43" s="144"/>
      <c r="Q43" s="147"/>
      <c r="R43" s="239"/>
      <c r="S43" s="239"/>
      <c r="T43" s="239"/>
      <c r="U43" s="239"/>
      <c r="V43" s="239"/>
      <c r="W43" s="239"/>
      <c r="X43" s="239"/>
    </row>
    <row r="44" spans="1:30" ht="14.5">
      <c r="B44" s="148" t="str">
        <f>IF(ISBLANK(B31),"",B31)</f>
        <v>Debt raising costs</v>
      </c>
      <c r="C44" s="366">
        <f>'AER - Final Decision'!C44-'END - Revised Proposal'!C34</f>
        <v>0</v>
      </c>
      <c r="D44" s="366">
        <f>'AER - Final Decision'!D44-'END - Revised Proposal'!D34</f>
        <v>0</v>
      </c>
      <c r="E44" s="366">
        <f>'AER - Final Decision'!E44-'END - Revised Proposal'!E34</f>
        <v>0</v>
      </c>
      <c r="F44" s="366">
        <f>'AER - Final Decision'!F44-'END - Revised Proposal'!F34</f>
        <v>0</v>
      </c>
      <c r="G44" s="366">
        <f>'AER - Final Decision'!G44-'END - Revised Proposal'!G34</f>
        <v>0</v>
      </c>
      <c r="H44" s="366">
        <f>'AER - Final Decision'!H44-'END - Revised Proposal'!H34</f>
        <v>0</v>
      </c>
      <c r="I44" s="71"/>
      <c r="J44" s="129"/>
      <c r="K44" s="149">
        <f t="shared" ref="K44:K49" si="9">+C44/LOOKUP(dms_PRCP_BaseYear,$D$14:$N$14,$D$17:$N$17)*(1+LOOKUP(dms_PRCP_BaseYear,$D$14:$N$14,$D$16:$N$16))^0.5</f>
        <v>0</v>
      </c>
      <c r="L44" s="150">
        <f t="shared" ref="L44:M49" si="10">D44/I$17*(1+I$16)^0.5</f>
        <v>0</v>
      </c>
      <c r="M44" s="151">
        <f>E44/J$17*(1+J$16)^0.5</f>
        <v>0</v>
      </c>
      <c r="N44" s="151">
        <f t="shared" ref="N44:P49" si="11">F44/K$17*(1+K$16)^0.5</f>
        <v>0</v>
      </c>
      <c r="O44" s="151">
        <f t="shared" si="11"/>
        <v>0</v>
      </c>
      <c r="P44" s="150">
        <f t="shared" si="11"/>
        <v>0</v>
      </c>
      <c r="Q44" s="152"/>
      <c r="R44" s="239"/>
      <c r="S44" s="239"/>
      <c r="T44" s="239"/>
      <c r="U44" s="239"/>
      <c r="V44" s="239"/>
      <c r="W44" s="239"/>
      <c r="X44" s="239"/>
    </row>
    <row r="45" spans="1:30" ht="14.5">
      <c r="A45" s="260"/>
      <c r="B45" s="148" t="str">
        <f t="shared" ref="B45:B46" si="12">IF(ISBLANK(B32),"",B32)</f>
        <v>DMIA</v>
      </c>
      <c r="C45" s="366">
        <f>'AER - Final Decision'!C45-'END - Revised Proposal'!C38</f>
        <v>0</v>
      </c>
      <c r="D45" s="366">
        <f>'AER - Final Decision'!D45-'END - Revised Proposal'!D38</f>
        <v>0</v>
      </c>
      <c r="E45" s="366">
        <f>'AER - Final Decision'!E45-'END - Revised Proposal'!E38</f>
        <v>0</v>
      </c>
      <c r="F45" s="366">
        <f>'AER - Final Decision'!F45-'END - Revised Proposal'!F38</f>
        <v>0</v>
      </c>
      <c r="G45" s="366">
        <f>'AER - Final Decision'!G45-'END - Revised Proposal'!G38</f>
        <v>0</v>
      </c>
      <c r="H45" s="366">
        <f>'AER - Final Decision'!H45-'END - Revised Proposal'!H38</f>
        <v>0</v>
      </c>
      <c r="I45" s="71"/>
      <c r="J45" s="105"/>
      <c r="K45" s="149">
        <f t="shared" si="9"/>
        <v>0</v>
      </c>
      <c r="L45" s="150">
        <f t="shared" si="10"/>
        <v>0</v>
      </c>
      <c r="M45" s="151">
        <f t="shared" si="10"/>
        <v>0</v>
      </c>
      <c r="N45" s="151">
        <f t="shared" si="11"/>
        <v>0</v>
      </c>
      <c r="O45" s="151">
        <f t="shared" si="11"/>
        <v>0</v>
      </c>
      <c r="P45" s="150">
        <f t="shared" si="11"/>
        <v>0</v>
      </c>
      <c r="Q45" s="152"/>
      <c r="R45" s="239"/>
      <c r="S45" s="239"/>
      <c r="T45" s="239"/>
      <c r="U45" s="239"/>
      <c r="V45" s="239"/>
      <c r="W45" s="239"/>
      <c r="X45" s="239"/>
    </row>
    <row r="46" spans="1:30" ht="14.5">
      <c r="B46" s="148" t="str">
        <f t="shared" si="12"/>
        <v/>
      </c>
      <c r="C46" s="366"/>
      <c r="D46" s="367"/>
      <c r="E46" s="368"/>
      <c r="F46" s="366"/>
      <c r="G46" s="366"/>
      <c r="H46" s="366"/>
      <c r="I46" s="71"/>
      <c r="J46" s="105"/>
      <c r="K46" s="149">
        <f t="shared" si="9"/>
        <v>0</v>
      </c>
      <c r="L46" s="150">
        <f t="shared" si="10"/>
        <v>0</v>
      </c>
      <c r="M46" s="151">
        <f t="shared" si="10"/>
        <v>0</v>
      </c>
      <c r="N46" s="151">
        <f t="shared" si="11"/>
        <v>0</v>
      </c>
      <c r="O46" s="151">
        <f t="shared" si="11"/>
        <v>0</v>
      </c>
      <c r="P46" s="150">
        <f t="shared" si="11"/>
        <v>0</v>
      </c>
      <c r="Q46" s="152"/>
      <c r="R46" s="239"/>
      <c r="S46" s="398" t="s">
        <v>60</v>
      </c>
      <c r="T46" s="399"/>
      <c r="U46" s="239"/>
      <c r="V46" s="239"/>
      <c r="W46" s="239"/>
      <c r="X46" s="239"/>
    </row>
    <row r="47" spans="1:30" ht="15" customHeight="1">
      <c r="B47" s="153" t="s">
        <v>46</v>
      </c>
      <c r="C47" s="366"/>
      <c r="D47" s="367"/>
      <c r="E47" s="368"/>
      <c r="F47" s="366"/>
      <c r="G47" s="366"/>
      <c r="H47" s="366"/>
      <c r="I47" s="71"/>
      <c r="J47" s="154"/>
      <c r="K47" s="149">
        <f t="shared" si="9"/>
        <v>0</v>
      </c>
      <c r="L47" s="150">
        <f t="shared" si="10"/>
        <v>0</v>
      </c>
      <c r="M47" s="151">
        <f t="shared" si="10"/>
        <v>0</v>
      </c>
      <c r="N47" s="151">
        <f t="shared" si="11"/>
        <v>0</v>
      </c>
      <c r="O47" s="151">
        <f t="shared" si="11"/>
        <v>0</v>
      </c>
      <c r="P47" s="150">
        <f t="shared" si="11"/>
        <v>0</v>
      </c>
      <c r="Q47" s="155"/>
      <c r="R47" s="239"/>
      <c r="S47" s="400"/>
      <c r="T47" s="401"/>
      <c r="U47" s="239"/>
      <c r="V47" s="239"/>
      <c r="W47" s="239"/>
      <c r="X47" s="156"/>
    </row>
    <row r="48" spans="1:30" ht="15" customHeight="1">
      <c r="A48" s="260"/>
      <c r="B48" s="153" t="s">
        <v>35</v>
      </c>
      <c r="C48" s="366">
        <f>'AER - Final Decision'!C48-'END - Revised Proposal'!C40</f>
        <v>0</v>
      </c>
      <c r="D48" s="366">
        <f>'AER - Final Decision'!D48-'END - Revised Proposal'!D40</f>
        <v>0</v>
      </c>
      <c r="E48" s="366">
        <f>'AER - Final Decision'!E48-'END - Revised Proposal'!E40</f>
        <v>0</v>
      </c>
      <c r="F48" s="366">
        <f>'AER - Final Decision'!F48-'END - Revised Proposal'!F40</f>
        <v>0</v>
      </c>
      <c r="G48" s="366">
        <f>'AER - Final Decision'!G48-'END - Revised Proposal'!G40</f>
        <v>-1.2748305877607891E-7</v>
      </c>
      <c r="H48" s="366">
        <f>'AER - Final Decision'!H48-'END - Revised Proposal'!H40</f>
        <v>-5.5036463031399308E-7</v>
      </c>
      <c r="I48" s="71"/>
      <c r="J48" s="154"/>
      <c r="K48" s="149">
        <f t="shared" si="9"/>
        <v>0</v>
      </c>
      <c r="L48" s="150">
        <f t="shared" si="10"/>
        <v>0</v>
      </c>
      <c r="M48" s="151">
        <f t="shared" si="10"/>
        <v>0</v>
      </c>
      <c r="N48" s="151">
        <f t="shared" si="11"/>
        <v>0</v>
      </c>
      <c r="O48" s="151">
        <f t="shared" si="11"/>
        <v>-1.4385284001885661E-7</v>
      </c>
      <c r="P48" s="150">
        <f t="shared" si="11"/>
        <v>-5.8540846448759646E-7</v>
      </c>
      <c r="Q48" s="155"/>
      <c r="R48" s="239"/>
      <c r="S48" s="400"/>
      <c r="T48" s="401"/>
      <c r="U48" s="239"/>
      <c r="V48" s="239"/>
      <c r="W48" s="239"/>
      <c r="X48" s="156"/>
    </row>
    <row r="49" spans="1:30" ht="15.75" customHeight="1" thickBot="1">
      <c r="A49" s="260"/>
      <c r="B49" s="255" t="s">
        <v>43</v>
      </c>
      <c r="C49" s="369">
        <f>'AER - Final Decision'!C49-'END - Revised Proposal'!C41</f>
        <v>0</v>
      </c>
      <c r="D49" s="369">
        <f>'AER - Final Decision'!D49-'END - Revised Proposal'!D41</f>
        <v>0</v>
      </c>
      <c r="E49" s="369">
        <f>'AER - Final Decision'!E49-'END - Revised Proposal'!E41</f>
        <v>0</v>
      </c>
      <c r="F49" s="369">
        <f>'AER - Final Decision'!F49-'END - Revised Proposal'!F41</f>
        <v>0</v>
      </c>
      <c r="G49" s="369">
        <f>'AER - Final Decision'!G49-'END - Revised Proposal'!G41</f>
        <v>0</v>
      </c>
      <c r="H49" s="369">
        <f>'AER - Final Decision'!H49-'END - Revised Proposal'!H41</f>
        <v>0</v>
      </c>
      <c r="I49" s="71"/>
      <c r="J49" s="154"/>
      <c r="K49" s="157">
        <f t="shared" si="9"/>
        <v>0</v>
      </c>
      <c r="L49" s="158">
        <f t="shared" si="10"/>
        <v>0</v>
      </c>
      <c r="M49" s="159">
        <f t="shared" si="10"/>
        <v>0</v>
      </c>
      <c r="N49" s="159">
        <f t="shared" si="11"/>
        <v>0</v>
      </c>
      <c r="O49" s="159">
        <f t="shared" si="11"/>
        <v>0</v>
      </c>
      <c r="P49" s="158">
        <f t="shared" si="11"/>
        <v>0</v>
      </c>
      <c r="Q49" s="160"/>
      <c r="R49" s="239"/>
      <c r="S49" s="400"/>
      <c r="T49" s="401"/>
      <c r="U49" s="239"/>
      <c r="V49" s="239"/>
      <c r="W49" s="239"/>
      <c r="X49" s="156"/>
    </row>
    <row r="50" spans="1:30" ht="15.75" customHeight="1" thickBot="1">
      <c r="B50" s="256" t="s">
        <v>36</v>
      </c>
      <c r="C50" s="360">
        <f t="shared" ref="C50:D50" si="13">SUM(C42:C49)</f>
        <v>0</v>
      </c>
      <c r="D50" s="360">
        <f t="shared" si="13"/>
        <v>0</v>
      </c>
      <c r="E50" s="360">
        <f>SUM(E42:E49)</f>
        <v>0</v>
      </c>
      <c r="F50" s="360">
        <f>SUM(F42:F49)</f>
        <v>0</v>
      </c>
      <c r="G50" s="360">
        <f>SUM(G42:G49)</f>
        <v>-1.2748305877607891E-7</v>
      </c>
      <c r="H50" s="360">
        <f>SUM(H42:H49)</f>
        <v>-1.2203646786446143E-6</v>
      </c>
      <c r="I50" s="248"/>
      <c r="J50" s="105"/>
      <c r="K50" s="58">
        <f t="shared" ref="K50" si="14">K42+SUM(K44:K49)</f>
        <v>0</v>
      </c>
      <c r="L50" s="56">
        <f t="shared" ref="L50" si="15">L42+SUM(L44:L49)</f>
        <v>0</v>
      </c>
      <c r="M50" s="56">
        <f t="shared" ref="M50:P50" si="16">M42+SUM(M44:M49)</f>
        <v>0</v>
      </c>
      <c r="N50" s="56">
        <f t="shared" si="16"/>
        <v>0</v>
      </c>
      <c r="O50" s="56">
        <f t="shared" si="16"/>
        <v>-1.4385284001885661E-7</v>
      </c>
      <c r="P50" s="56">
        <f t="shared" si="16"/>
        <v>-1.2980699944919386E-6</v>
      </c>
      <c r="Q50" s="57">
        <f>Q36-(LOOKUP($R$50,M28:P28,M36:P36)-LOOKUP($R$50,M41:P41,M50:P50))+R51</f>
        <v>-1.2980700295749862E-6</v>
      </c>
      <c r="R50" s="38" t="s">
        <v>9</v>
      </c>
      <c r="S50" s="402"/>
      <c r="T50" s="403"/>
      <c r="U50" s="239"/>
      <c r="V50" s="239"/>
      <c r="W50" s="239"/>
      <c r="X50" s="239"/>
    </row>
    <row r="51" spans="1:30" s="239" customFormat="1" ht="15.65" customHeight="1" thickBot="1">
      <c r="A51" s="76"/>
      <c r="R51" s="72">
        <v>0</v>
      </c>
      <c r="S51" s="161" t="s">
        <v>61</v>
      </c>
    </row>
    <row r="52" spans="1:30" s="1" customFormat="1" ht="18.5" thickBot="1">
      <c r="A52" s="76"/>
      <c r="B52" s="162"/>
      <c r="C52" s="162"/>
      <c r="D52" s="162"/>
      <c r="E52" s="162"/>
      <c r="F52" s="162"/>
      <c r="G52" s="163"/>
      <c r="H52" s="163"/>
      <c r="I52" s="163"/>
      <c r="J52" s="163"/>
      <c r="K52" s="164" t="s">
        <v>62</v>
      </c>
      <c r="L52" s="165"/>
      <c r="M52" s="166"/>
      <c r="N52" s="165"/>
      <c r="O52" s="165"/>
      <c r="P52" s="165"/>
      <c r="Q52" s="167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</row>
    <row r="53" spans="1:30" thickBot="1">
      <c r="B53" s="162"/>
      <c r="C53" s="162"/>
      <c r="D53" s="162"/>
      <c r="E53" s="162"/>
      <c r="F53" s="162"/>
      <c r="G53" s="163"/>
      <c r="H53" s="163"/>
      <c r="I53" s="163"/>
      <c r="J53" s="163"/>
      <c r="K53" s="14"/>
      <c r="L53" s="34"/>
      <c r="M53" s="168">
        <f>(M36-M50)-((L36-L50)-(K36-K50))-C24/$I$17</f>
        <v>1.0658141036401503E-14</v>
      </c>
      <c r="N53" s="169">
        <f>(N36-N50)-(M36-M50)</f>
        <v>3.907985046680551E-14</v>
      </c>
      <c r="O53" s="169">
        <f>(O36-O50)-(N36-N50)</f>
        <v>1.4385278828246366E-7</v>
      </c>
      <c r="P53" s="169">
        <f>(P36-P50)-(O36-O50)</f>
        <v>1.1542171884459065E-6</v>
      </c>
      <c r="Q53" s="170">
        <f>(Q36-Q50)-(P36-P50)</f>
        <v>0</v>
      </c>
      <c r="R53" s="239"/>
      <c r="S53" s="239"/>
      <c r="T53" s="239"/>
      <c r="U53" s="239"/>
      <c r="V53" s="239"/>
      <c r="W53" s="239"/>
      <c r="X53" s="239"/>
    </row>
    <row r="54" spans="1:30" ht="23.25" customHeight="1" thickBot="1">
      <c r="B54" s="162"/>
      <c r="C54" s="162"/>
      <c r="D54" s="162"/>
      <c r="E54" s="162"/>
      <c r="F54" s="162"/>
      <c r="G54" s="163"/>
      <c r="H54" s="163"/>
      <c r="I54" s="163"/>
      <c r="J54" s="163"/>
      <c r="K54" s="171"/>
      <c r="L54" s="171"/>
      <c r="M54" s="171"/>
      <c r="N54" s="171"/>
      <c r="O54" s="171"/>
      <c r="P54" s="171"/>
      <c r="Q54" s="171"/>
      <c r="R54" s="239"/>
      <c r="S54" s="239"/>
      <c r="T54" s="239"/>
      <c r="U54" s="239"/>
      <c r="V54" s="239"/>
      <c r="W54" s="239"/>
      <c r="X54" s="239"/>
    </row>
    <row r="55" spans="1:30" s="1" customFormat="1" ht="18.5" thickBot="1">
      <c r="A55" s="76"/>
      <c r="B55" s="162"/>
      <c r="C55" s="162"/>
      <c r="D55" s="162"/>
      <c r="E55" s="162"/>
      <c r="F55" s="162"/>
      <c r="G55" s="163"/>
      <c r="H55" s="163"/>
      <c r="I55" s="163"/>
      <c r="J55" s="163"/>
      <c r="K55" s="172" t="s">
        <v>37</v>
      </c>
      <c r="L55" s="173"/>
      <c r="M55" s="165"/>
      <c r="N55" s="165"/>
      <c r="O55" s="165"/>
      <c r="P55" s="165"/>
      <c r="Q55" s="165"/>
      <c r="R55" s="165"/>
      <c r="S55" s="165"/>
      <c r="T55" s="165"/>
      <c r="U55" s="165"/>
      <c r="V55" s="174"/>
      <c r="W55" s="175"/>
      <c r="X55" s="239"/>
      <c r="Y55" s="239"/>
      <c r="Z55" s="239"/>
      <c r="AA55" s="239"/>
      <c r="AB55" s="239"/>
    </row>
    <row r="56" spans="1:30" ht="30.25" customHeight="1">
      <c r="B56" s="162"/>
      <c r="C56" s="162"/>
      <c r="D56" s="162"/>
      <c r="E56" s="162"/>
      <c r="G56" s="163"/>
      <c r="H56" s="163"/>
      <c r="I56" s="163"/>
      <c r="J56" s="163"/>
      <c r="K56" s="176"/>
      <c r="L56" s="177"/>
      <c r="M56" s="383" t="s">
        <v>20</v>
      </c>
      <c r="N56" s="384"/>
      <c r="O56" s="384"/>
      <c r="P56" s="384"/>
      <c r="Q56" s="384"/>
      <c r="R56" s="385" t="s">
        <v>19</v>
      </c>
      <c r="S56" s="386"/>
      <c r="T56" s="386"/>
      <c r="U56" s="386"/>
      <c r="V56" s="386"/>
      <c r="W56" s="178"/>
      <c r="X56" s="239"/>
    </row>
    <row r="57" spans="1:30" ht="14.5">
      <c r="B57" s="162"/>
      <c r="C57" s="162"/>
      <c r="D57" s="162"/>
      <c r="E57" s="162"/>
      <c r="F57" s="162"/>
      <c r="G57" s="163"/>
      <c r="H57" s="163"/>
      <c r="I57" s="163"/>
      <c r="J57" s="163"/>
      <c r="K57" s="179"/>
      <c r="L57" s="180"/>
      <c r="M57" s="181" t="s">
        <v>59</v>
      </c>
      <c r="N57" s="182"/>
      <c r="O57" s="182"/>
      <c r="P57" s="182"/>
      <c r="Q57" s="182"/>
      <c r="R57" s="182"/>
      <c r="S57" s="182"/>
      <c r="T57" s="183"/>
      <c r="U57" s="184"/>
      <c r="V57" s="185"/>
      <c r="W57" s="186"/>
      <c r="X57" s="239"/>
    </row>
    <row r="58" spans="1:30" thickBot="1">
      <c r="B58" s="162"/>
      <c r="C58" s="162"/>
      <c r="D58" s="162"/>
      <c r="E58" s="162"/>
      <c r="F58" s="162"/>
      <c r="G58" s="163"/>
      <c r="H58" s="163"/>
      <c r="I58" s="163"/>
      <c r="J58" s="163"/>
      <c r="K58" s="179"/>
      <c r="L58" s="180"/>
      <c r="M58" s="187" t="s">
        <v>5</v>
      </c>
      <c r="N58" s="188" t="s">
        <v>6</v>
      </c>
      <c r="O58" s="188" t="s">
        <v>7</v>
      </c>
      <c r="P58" s="188" t="s">
        <v>9</v>
      </c>
      <c r="Q58" s="188" t="s">
        <v>11</v>
      </c>
      <c r="R58" s="189" t="s">
        <v>13</v>
      </c>
      <c r="S58" s="189" t="s">
        <v>15</v>
      </c>
      <c r="T58" s="189" t="s">
        <v>16</v>
      </c>
      <c r="U58" s="189" t="s">
        <v>17</v>
      </c>
      <c r="V58" s="189" t="s">
        <v>18</v>
      </c>
      <c r="W58" s="190" t="s">
        <v>38</v>
      </c>
      <c r="X58" s="239"/>
    </row>
    <row r="59" spans="1:30" thickBot="1">
      <c r="B59" s="162"/>
      <c r="C59" s="162"/>
      <c r="D59" s="162"/>
      <c r="E59" s="162"/>
      <c r="F59" s="162"/>
      <c r="G59" s="163"/>
      <c r="H59" s="163"/>
      <c r="I59" s="163"/>
      <c r="J59" s="163"/>
      <c r="K59" s="373" t="s">
        <v>5</v>
      </c>
      <c r="L59" s="374"/>
      <c r="M59" s="191"/>
      <c r="N59" s="192">
        <f>'AER - Final Decision'!N59-'END - Revised Proposal'!N52</f>
        <v>-9.9423182824466494E-2</v>
      </c>
      <c r="O59" s="192">
        <f>'AER - Final Decision'!O59-'END - Revised Proposal'!O52</f>
        <v>-9.9423182824466494E-2</v>
      </c>
      <c r="P59" s="192">
        <f>'AER - Final Decision'!P59-'END - Revised Proposal'!P52</f>
        <v>-9.9423182824466494E-2</v>
      </c>
      <c r="Q59" s="192">
        <f>'AER - Final Decision'!Q59-'END - Revised Proposal'!Q52</f>
        <v>-9.9423182824466494E-2</v>
      </c>
      <c r="R59" s="192">
        <f>'AER - Final Decision'!R59-'END - Revised Proposal'!R52</f>
        <v>-9.9423182824466494E-2</v>
      </c>
      <c r="S59" s="196"/>
      <c r="T59" s="196"/>
      <c r="U59" s="196"/>
      <c r="V59" s="196"/>
      <c r="W59" s="197"/>
      <c r="X59" s="239"/>
      <c r="AC59" s="2"/>
      <c r="AD59" s="2"/>
    </row>
    <row r="60" spans="1:30" thickBot="1">
      <c r="B60" s="162"/>
      <c r="C60" s="162"/>
      <c r="D60" s="162"/>
      <c r="E60" s="162"/>
      <c r="F60" s="162"/>
      <c r="G60" s="163"/>
      <c r="H60" s="163"/>
      <c r="I60" s="163"/>
      <c r="J60" s="163"/>
      <c r="K60" s="375" t="s">
        <v>6</v>
      </c>
      <c r="L60" s="376"/>
      <c r="M60" s="191"/>
      <c r="N60" s="191"/>
      <c r="O60" s="192">
        <f>'AER - Final Decision'!O60-'END - Revised Proposal'!O53</f>
        <v>5.7765834395411275E-2</v>
      </c>
      <c r="P60" s="192">
        <f>'AER - Final Decision'!P60-'END - Revised Proposal'!P53</f>
        <v>5.7765834395411275E-2</v>
      </c>
      <c r="Q60" s="192">
        <f>'AER - Final Decision'!Q60-'END - Revised Proposal'!Q53</f>
        <v>5.7765834395411275E-2</v>
      </c>
      <c r="R60" s="192">
        <f>'AER - Final Decision'!R60-'END - Revised Proposal'!R53</f>
        <v>5.7765834395411275E-2</v>
      </c>
      <c r="S60" s="192">
        <f>'AER - Final Decision'!S60-'END - Revised Proposal'!S53</f>
        <v>5.7765834395411275E-2</v>
      </c>
      <c r="T60" s="196"/>
      <c r="U60" s="196"/>
      <c r="V60" s="196"/>
      <c r="W60" s="197"/>
      <c r="X60" s="239"/>
      <c r="AC60" s="2"/>
      <c r="AD60" s="2"/>
    </row>
    <row r="61" spans="1:30" thickBot="1">
      <c r="B61" s="162"/>
      <c r="C61" s="162"/>
      <c r="D61" s="162"/>
      <c r="E61" s="162"/>
      <c r="F61" s="162"/>
      <c r="G61" s="163"/>
      <c r="H61" s="163"/>
      <c r="I61" s="163"/>
      <c r="J61" s="163"/>
      <c r="K61" s="375" t="s">
        <v>7</v>
      </c>
      <c r="L61" s="376"/>
      <c r="M61" s="196"/>
      <c r="N61" s="196"/>
      <c r="O61" s="191"/>
      <c r="P61" s="192">
        <f>'AER - Final Decision'!P61-'END - Revised Proposal'!P54</f>
        <v>-9.507200662011428E-2</v>
      </c>
      <c r="Q61" s="192">
        <f>'AER - Final Decision'!Q61-'END - Revised Proposal'!Q54</f>
        <v>-9.507200662011428E-2</v>
      </c>
      <c r="R61" s="192">
        <f>'AER - Final Decision'!R61-'END - Revised Proposal'!R54</f>
        <v>-9.507200662011428E-2</v>
      </c>
      <c r="S61" s="192">
        <f>'AER - Final Decision'!S61-'END - Revised Proposal'!S54</f>
        <v>-9.507200662011428E-2</v>
      </c>
      <c r="T61" s="192">
        <f>'AER - Final Decision'!T61-'END - Revised Proposal'!T54</f>
        <v>-9.507200662011428E-2</v>
      </c>
      <c r="U61" s="203"/>
      <c r="V61" s="196"/>
      <c r="W61" s="197"/>
      <c r="X61" s="239"/>
      <c r="AC61" s="2"/>
      <c r="AD61" s="2"/>
    </row>
    <row r="62" spans="1:30" thickBot="1">
      <c r="B62" s="162"/>
      <c r="C62" s="162"/>
      <c r="D62" s="162"/>
      <c r="E62" s="162"/>
      <c r="F62" s="162"/>
      <c r="G62" s="163"/>
      <c r="H62" s="163"/>
      <c r="I62" s="163"/>
      <c r="J62" s="163"/>
      <c r="K62" s="375" t="s">
        <v>9</v>
      </c>
      <c r="L62" s="376"/>
      <c r="M62" s="196"/>
      <c r="N62" s="196"/>
      <c r="O62" s="196"/>
      <c r="P62" s="191"/>
      <c r="Q62" s="192">
        <f>'AER - Final Decision'!Q62-'END - Revised Proposal'!Q55</f>
        <v>-2.2055890043702675E-2</v>
      </c>
      <c r="R62" s="192">
        <f>'AER - Final Decision'!R62-'END - Revised Proposal'!R55</f>
        <v>-2.2055890043702675E-2</v>
      </c>
      <c r="S62" s="192">
        <f>'AER - Final Decision'!S62-'END - Revised Proposal'!S55</f>
        <v>-2.2055890043702675E-2</v>
      </c>
      <c r="T62" s="192">
        <f>'AER - Final Decision'!T62-'END - Revised Proposal'!T55</f>
        <v>-2.2055890043702675E-2</v>
      </c>
      <c r="U62" s="192">
        <f>'AER - Final Decision'!U62-'END - Revised Proposal'!U55</f>
        <v>-2.2055890043702675E-2</v>
      </c>
      <c r="V62" s="203"/>
      <c r="W62" s="197"/>
      <c r="X62" s="239"/>
      <c r="AC62" s="2"/>
      <c r="AD62" s="2"/>
    </row>
    <row r="63" spans="1:30" thickBot="1">
      <c r="B63" s="162"/>
      <c r="C63" s="162"/>
      <c r="D63" s="162"/>
      <c r="E63" s="162"/>
      <c r="F63" s="162"/>
      <c r="G63" s="163"/>
      <c r="H63" s="163"/>
      <c r="I63" s="163"/>
      <c r="J63" s="163"/>
      <c r="K63" s="377" t="s">
        <v>11</v>
      </c>
      <c r="L63" s="378"/>
      <c r="M63" s="206"/>
      <c r="N63" s="206"/>
      <c r="O63" s="196"/>
      <c r="P63" s="206"/>
      <c r="Q63" s="191"/>
      <c r="R63" s="192">
        <f>'AER - Final Decision'!R63-'END - Revised Proposal'!R56</f>
        <v>0</v>
      </c>
      <c r="S63" s="192">
        <f>'AER - Final Decision'!S63-'END - Revised Proposal'!S56</f>
        <v>0</v>
      </c>
      <c r="T63" s="192">
        <f>'AER - Final Decision'!T63-'END - Revised Proposal'!T56</f>
        <v>0</v>
      </c>
      <c r="U63" s="192">
        <f>'AER - Final Decision'!U63-'END - Revised Proposal'!U56</f>
        <v>0</v>
      </c>
      <c r="V63" s="192">
        <f>'AER - Final Decision'!V63-'END - Revised Proposal'!V56</f>
        <v>0</v>
      </c>
      <c r="W63" s="197"/>
      <c r="X63" s="239"/>
      <c r="AC63" s="2"/>
      <c r="AD63" s="2"/>
    </row>
    <row r="64" spans="1:30" thickBot="1">
      <c r="B64" s="162"/>
      <c r="C64" s="162"/>
      <c r="D64" s="162"/>
      <c r="E64" s="162"/>
      <c r="F64" s="162"/>
      <c r="G64" s="163"/>
      <c r="H64" s="163"/>
      <c r="I64" s="163"/>
      <c r="J64" s="163"/>
      <c r="K64" s="211" t="s">
        <v>63</v>
      </c>
      <c r="L64" s="212"/>
      <c r="M64" s="213"/>
      <c r="N64" s="213"/>
      <c r="O64" s="213"/>
      <c r="P64" s="213"/>
      <c r="Q64" s="213"/>
      <c r="R64" s="214">
        <f>'AER - Final Decision'!R64-'END - Revised Proposal'!R57</f>
        <v>-0.15878524509287217</v>
      </c>
      <c r="S64" s="214">
        <f>'AER - Final Decision'!S64-'END - Revised Proposal'!S57</f>
        <v>-5.936206226840568E-2</v>
      </c>
      <c r="T64" s="214">
        <f>'AER - Final Decision'!T64-'END - Revised Proposal'!T57</f>
        <v>-0.11712789666381695</v>
      </c>
      <c r="U64" s="214">
        <f>'AER - Final Decision'!U64-'END - Revised Proposal'!U57</f>
        <v>-2.2055890043702675E-2</v>
      </c>
      <c r="V64" s="214">
        <f>'AER - Final Decision'!V64-'END - Revised Proposal'!V57</f>
        <v>0</v>
      </c>
      <c r="W64" s="214">
        <f>+SUM(R64:V64)</f>
        <v>-0.35733109406879748</v>
      </c>
      <c r="X64" s="261"/>
      <c r="AD64" s="2"/>
    </row>
    <row r="65" spans="1:30" thickBot="1">
      <c r="B65" s="162"/>
      <c r="C65" s="162"/>
      <c r="D65" s="162"/>
      <c r="E65" s="162"/>
      <c r="F65" s="162"/>
      <c r="G65" s="163"/>
      <c r="H65" s="163"/>
      <c r="I65" s="163"/>
      <c r="J65" s="163"/>
      <c r="K65" s="215"/>
      <c r="L65" s="215"/>
      <c r="M65" s="215"/>
      <c r="N65" s="215"/>
      <c r="O65" s="215"/>
      <c r="P65" s="215"/>
      <c r="Q65" s="215"/>
      <c r="R65" s="216"/>
      <c r="S65" s="216"/>
      <c r="T65" s="216"/>
      <c r="U65" s="216"/>
      <c r="V65" s="216"/>
      <c r="W65" s="239"/>
      <c r="X65" s="239"/>
      <c r="AD65" s="2"/>
    </row>
    <row r="66" spans="1:30" thickBot="1">
      <c r="B66" s="162"/>
      <c r="C66" s="162"/>
      <c r="D66" s="162"/>
      <c r="E66" s="162"/>
      <c r="F66" s="162"/>
      <c r="G66" s="162"/>
      <c r="H66" s="162"/>
      <c r="I66" s="162"/>
      <c r="J66" s="162"/>
      <c r="K66" s="217" t="s">
        <v>64</v>
      </c>
      <c r="L66" s="218"/>
      <c r="M66" s="219"/>
      <c r="N66" s="219"/>
      <c r="O66" s="219"/>
      <c r="P66" s="219"/>
      <c r="Q66" s="219"/>
      <c r="R66" s="214">
        <f>R64</f>
        <v>-0.15878524509287217</v>
      </c>
      <c r="S66" s="214">
        <f>S64</f>
        <v>-5.936206226840568E-2</v>
      </c>
      <c r="T66" s="214">
        <f>T64</f>
        <v>-0.11712789666381695</v>
      </c>
      <c r="U66" s="214">
        <f>U64</f>
        <v>-2.2055890043702675E-2</v>
      </c>
      <c r="V66" s="214">
        <f>V64</f>
        <v>0</v>
      </c>
      <c r="W66" s="214">
        <f>+SUM(R66:V66)</f>
        <v>-0.35733109406879748</v>
      </c>
      <c r="X66" s="239"/>
      <c r="AD66" s="2"/>
    </row>
    <row r="67" spans="1:30" thickBot="1">
      <c r="B67" s="239"/>
      <c r="C67" s="239"/>
      <c r="D67" s="239"/>
      <c r="E67" s="239"/>
      <c r="F67" s="239"/>
      <c r="G67" s="239"/>
      <c r="H67" s="239"/>
      <c r="I67" s="220"/>
      <c r="J67" s="220"/>
      <c r="K67" s="220"/>
      <c r="L67" s="220"/>
      <c r="M67" s="221"/>
      <c r="N67" s="220"/>
      <c r="O67" s="220"/>
      <c r="P67" s="220"/>
      <c r="Q67" s="221"/>
      <c r="R67" s="221"/>
      <c r="S67" s="221"/>
      <c r="T67" s="222"/>
      <c r="U67" s="222"/>
      <c r="V67" s="239"/>
      <c r="W67" s="239"/>
      <c r="X67" s="239"/>
    </row>
    <row r="68" spans="1:30" s="228" customFormat="1" ht="19" thickBot="1">
      <c r="A68" s="76"/>
      <c r="B68" s="223" t="s">
        <v>39</v>
      </c>
      <c r="C68" s="224"/>
      <c r="D68" s="224"/>
      <c r="E68" s="224"/>
      <c r="F68" s="224"/>
      <c r="G68" s="224"/>
      <c r="H68" s="224"/>
      <c r="I68" s="225"/>
      <c r="J68" s="226"/>
      <c r="K68" s="226"/>
      <c r="L68" s="226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39"/>
      <c r="Y68" s="239"/>
      <c r="Z68" s="239"/>
      <c r="AA68" s="239"/>
      <c r="AB68" s="239"/>
      <c r="AC68" s="239"/>
      <c r="AD68" s="239"/>
    </row>
    <row r="69" spans="1:30" ht="14.5">
      <c r="B69" s="15"/>
      <c r="C69" s="379" t="s">
        <v>44</v>
      </c>
      <c r="D69" s="380"/>
      <c r="E69" s="381" t="s">
        <v>19</v>
      </c>
      <c r="F69" s="381"/>
      <c r="G69" s="381"/>
      <c r="H69" s="381"/>
      <c r="I69" s="382"/>
      <c r="J69" s="220"/>
      <c r="K69" s="220"/>
      <c r="L69" s="220"/>
      <c r="M69" s="16"/>
      <c r="N69" s="17"/>
      <c r="O69" s="17"/>
      <c r="P69" s="17"/>
      <c r="Q69" s="16"/>
      <c r="R69" s="16"/>
      <c r="S69" s="16"/>
      <c r="T69" s="222"/>
      <c r="U69" s="222"/>
      <c r="V69" s="239"/>
      <c r="W69" s="239"/>
      <c r="X69" s="239"/>
    </row>
    <row r="70" spans="1:30" s="92" customFormat="1" thickBot="1">
      <c r="A70" s="76"/>
      <c r="B70" s="15"/>
      <c r="C70" s="370" t="s">
        <v>59</v>
      </c>
      <c r="D70" s="371"/>
      <c r="E70" s="371"/>
      <c r="F70" s="371"/>
      <c r="G70" s="371"/>
      <c r="H70" s="371"/>
      <c r="I70" s="372"/>
      <c r="Y70" s="239"/>
      <c r="Z70" s="239"/>
      <c r="AA70" s="239"/>
      <c r="AB70" s="239"/>
      <c r="AC70" s="239"/>
      <c r="AD70" s="239"/>
    </row>
    <row r="71" spans="1:30" thickBot="1">
      <c r="B71" s="229"/>
      <c r="C71" s="230" t="s">
        <v>9</v>
      </c>
      <c r="D71" s="231" t="s">
        <v>11</v>
      </c>
      <c r="E71" s="232" t="s">
        <v>13</v>
      </c>
      <c r="F71" s="233" t="s">
        <v>15</v>
      </c>
      <c r="G71" s="233" t="s">
        <v>16</v>
      </c>
      <c r="H71" s="233" t="s">
        <v>17</v>
      </c>
      <c r="I71" s="234" t="s">
        <v>18</v>
      </c>
      <c r="J71" s="16"/>
      <c r="K71" s="16"/>
      <c r="L71" s="16"/>
      <c r="M71" s="156"/>
      <c r="N71" s="156"/>
      <c r="O71" s="156"/>
      <c r="P71" s="222"/>
      <c r="Q71" s="222"/>
      <c r="R71" s="239"/>
      <c r="S71" s="239"/>
      <c r="T71" s="239"/>
      <c r="U71" s="239"/>
      <c r="V71" s="239"/>
      <c r="W71" s="239"/>
      <c r="X71" s="239"/>
    </row>
    <row r="72" spans="1:30" ht="14.5">
      <c r="B72" s="235" t="s">
        <v>40</v>
      </c>
      <c r="C72" s="18"/>
      <c r="D72" s="18"/>
      <c r="E72" s="18"/>
      <c r="F72" s="18"/>
      <c r="G72" s="18"/>
      <c r="H72" s="18"/>
      <c r="I72" s="257"/>
      <c r="J72" s="220"/>
      <c r="K72" s="220"/>
      <c r="L72" s="220"/>
      <c r="M72" s="17"/>
      <c r="N72" s="17"/>
      <c r="O72" s="17"/>
      <c r="P72" s="222"/>
      <c r="Q72" s="222"/>
      <c r="R72" s="239"/>
      <c r="S72" s="239"/>
      <c r="T72" s="239"/>
      <c r="U72" s="239"/>
      <c r="V72" s="239"/>
      <c r="W72" s="239"/>
      <c r="X72" s="239"/>
    </row>
    <row r="73" spans="1:30" ht="14.5">
      <c r="B73" s="236" t="s">
        <v>41</v>
      </c>
      <c r="C73" s="73"/>
      <c r="D73" s="73"/>
      <c r="E73" s="73"/>
      <c r="F73" s="74"/>
      <c r="G73" s="74"/>
      <c r="H73" s="74"/>
      <c r="I73" s="75"/>
      <c r="J73" s="220"/>
      <c r="K73" s="220"/>
      <c r="L73" s="220"/>
      <c r="M73" s="16"/>
      <c r="N73" s="16"/>
      <c r="O73" s="16"/>
      <c r="P73" s="237"/>
      <c r="Q73" s="222"/>
      <c r="R73" s="239"/>
      <c r="S73" s="239"/>
      <c r="T73" s="239"/>
      <c r="U73" s="239"/>
      <c r="V73" s="239"/>
      <c r="W73" s="239"/>
      <c r="X73" s="239"/>
    </row>
    <row r="74" spans="1:30" ht="14.5">
      <c r="B74" s="19" t="s">
        <v>50</v>
      </c>
      <c r="C74" s="20"/>
      <c r="D74" s="20"/>
      <c r="E74" s="20"/>
      <c r="F74" s="20"/>
      <c r="G74" s="20"/>
      <c r="H74" s="20"/>
      <c r="I74" s="258"/>
      <c r="J74" s="220"/>
      <c r="K74" s="220"/>
      <c r="L74" s="220"/>
      <c r="M74" s="220"/>
      <c r="N74" s="220"/>
      <c r="O74" s="220"/>
      <c r="P74" s="222"/>
      <c r="Q74" s="237"/>
      <c r="R74" s="239"/>
      <c r="S74" s="239"/>
      <c r="T74" s="239"/>
      <c r="U74" s="239"/>
      <c r="V74" s="239"/>
      <c r="W74" s="239"/>
      <c r="X74" s="239"/>
    </row>
    <row r="75" spans="1:30" ht="14.5">
      <c r="B75" s="22"/>
      <c r="C75" s="20"/>
      <c r="D75" s="20"/>
      <c r="E75" s="20"/>
      <c r="F75" s="21"/>
      <c r="G75" s="21"/>
      <c r="H75" s="21"/>
      <c r="I75" s="39"/>
      <c r="M75" s="220"/>
      <c r="N75" s="220"/>
      <c r="O75" s="220"/>
      <c r="P75" s="222"/>
      <c r="Q75" s="222"/>
      <c r="R75" s="239"/>
      <c r="S75" s="239"/>
      <c r="T75" s="239"/>
      <c r="U75" s="239"/>
      <c r="V75" s="239"/>
      <c r="W75" s="239"/>
      <c r="X75" s="239"/>
    </row>
    <row r="76" spans="1:30" ht="14.5">
      <c r="B76" s="22"/>
      <c r="C76" s="20"/>
      <c r="D76" s="20"/>
      <c r="E76" s="20"/>
      <c r="F76" s="21"/>
      <c r="G76" s="21"/>
      <c r="H76" s="21"/>
      <c r="I76" s="39"/>
      <c r="M76" s="220"/>
      <c r="N76" s="220"/>
      <c r="O76" s="220"/>
      <c r="P76" s="222"/>
      <c r="Q76" s="222"/>
      <c r="R76" s="239"/>
      <c r="S76" s="239"/>
      <c r="T76" s="239"/>
      <c r="U76" s="239"/>
      <c r="V76" s="239"/>
      <c r="W76" s="239"/>
      <c r="X76" s="239"/>
    </row>
    <row r="77" spans="1:30" thickBot="1">
      <c r="B77" s="22"/>
      <c r="C77" s="20"/>
      <c r="D77" s="20"/>
      <c r="E77" s="20"/>
      <c r="F77" s="21"/>
      <c r="G77" s="21"/>
      <c r="H77" s="21"/>
      <c r="I77" s="39"/>
      <c r="Q77" s="222"/>
      <c r="R77" s="239"/>
      <c r="S77" s="239"/>
      <c r="T77" s="239"/>
      <c r="U77" s="239"/>
      <c r="V77" s="239"/>
      <c r="W77" s="239"/>
      <c r="X77" s="239"/>
    </row>
    <row r="78" spans="1:30" thickBot="1">
      <c r="B78" s="238" t="s">
        <v>65</v>
      </c>
      <c r="C78" s="214">
        <f t="shared" ref="C78:D78" si="17">+C72-SUM(C74:C77)</f>
        <v>0</v>
      </c>
      <c r="D78" s="214">
        <f t="shared" si="17"/>
        <v>0</v>
      </c>
      <c r="E78" s="214">
        <f>+E72-SUM(E74:E77)</f>
        <v>0</v>
      </c>
      <c r="F78" s="214">
        <f>+F72-SUM(F74:F77)</f>
        <v>0</v>
      </c>
      <c r="G78" s="214">
        <f>+G72-SUM(G74:G77)</f>
        <v>0</v>
      </c>
      <c r="H78" s="214">
        <f>+H72-SUM(H74:H77)</f>
        <v>0</v>
      </c>
      <c r="I78" s="259">
        <f>+I72-SUM(I74:I77)</f>
        <v>0</v>
      </c>
      <c r="W78" s="239"/>
      <c r="X78" s="239"/>
    </row>
    <row r="79" spans="1:30" ht="14.5"/>
    <row r="80" spans="1:30" ht="14.5"/>
    <row r="81" ht="14.5"/>
    <row r="82" ht="14.5"/>
  </sheetData>
  <mergeCells count="27">
    <mergeCell ref="B8:M8"/>
    <mergeCell ref="C13:L13"/>
    <mergeCell ref="M13:N13"/>
    <mergeCell ref="C26:D26"/>
    <mergeCell ref="E26:I26"/>
    <mergeCell ref="K26:Q26"/>
    <mergeCell ref="M56:Q56"/>
    <mergeCell ref="R56:V56"/>
    <mergeCell ref="C27:D27"/>
    <mergeCell ref="E27:I27"/>
    <mergeCell ref="K27:L27"/>
    <mergeCell ref="M27:Q27"/>
    <mergeCell ref="C39:I39"/>
    <mergeCell ref="K39:Q39"/>
    <mergeCell ref="C40:D40"/>
    <mergeCell ref="E40:I40"/>
    <mergeCell ref="K40:L40"/>
    <mergeCell ref="M40:Q40"/>
    <mergeCell ref="S46:T50"/>
    <mergeCell ref="C70:I70"/>
    <mergeCell ref="K59:L59"/>
    <mergeCell ref="K60:L60"/>
    <mergeCell ref="K61:L61"/>
    <mergeCell ref="K62:L62"/>
    <mergeCell ref="K63:L63"/>
    <mergeCell ref="C69:D69"/>
    <mergeCell ref="E69:I69"/>
  </mergeCells>
  <conditionalFormatting sqref="G73 G75:G77">
    <cfRule type="expression" dxfId="15" priority="8">
      <formula>(dms_FRCPlength_Num)&lt;3</formula>
    </cfRule>
  </conditionalFormatting>
  <conditionalFormatting sqref="H73 H75:H77">
    <cfRule type="expression" dxfId="14" priority="6">
      <formula>(dms_FRCPlength_Num)&lt;4</formula>
    </cfRule>
    <cfRule type="expression" dxfId="13" priority="7">
      <formula>(dms_FRCPlength_Num)&lt;4</formula>
    </cfRule>
  </conditionalFormatting>
  <conditionalFormatting sqref="I73 I75:I77">
    <cfRule type="expression" dxfId="12" priority="5">
      <formula>(dms_FRCPlength_Num)&lt;5</formula>
    </cfRule>
  </conditionalFormatting>
  <conditionalFormatting sqref="C31:I35 C42:H42 C44:H49">
    <cfRule type="expression" dxfId="11" priority="3">
      <formula>dms_TradingName = "Endeavour Energy"</formula>
    </cfRule>
    <cfRule type="expression" dxfId="10" priority="4">
      <formula>dms_TradingName = "TasNetworks (T)"</formula>
    </cfRule>
  </conditionalFormatting>
  <conditionalFormatting sqref="C29:I29">
    <cfRule type="expression" dxfId="9" priority="1">
      <formula>dms_TradingName = "Endeavour Energy"</formula>
    </cfRule>
    <cfRule type="expression" dxfId="8" priority="2">
      <formula>dms_TradingName = "TasNetworks (T)"</formula>
    </cfRule>
  </conditionalFormatting>
  <dataValidations count="5">
    <dataValidation type="custom" allowBlank="1" showInputMessage="1" showErrorMessage="1" error="Must be a number" promptTitle="Excluded costs" prompt="Enter value in $million." sqref="E74:I77" xr:uid="{3EAE70FC-A1DC-4304-B010-8387752D9A3F}">
      <formula1>ISNUMBER(E74)</formula1>
    </dataValidation>
    <dataValidation type="textLength" operator="lessThanOrEqual" allowBlank="1" showInputMessage="1" showErrorMessage="1" prompt="Enter category proposed for exclusion." sqref="B75:B77" xr:uid="{4CDF1BF1-4578-44BF-A6A4-5004167A98E7}">
      <formula1>150</formula1>
    </dataValidation>
    <dataValidation type="custom" allowBlank="1" showInputMessage="1" showErrorMessage="1" error="Must be a number" promptTitle="Opex allowance" prompt="Enter value. _x000a__x000a_As set out in the approved PTRM for the current regulatory control period." sqref="C29:I29" xr:uid="{72CCDE20-075D-40B8-8265-54D37C5E2099}">
      <formula1>ISNUMBER(C29)</formula1>
    </dataValidation>
    <dataValidation type="list" allowBlank="1" showInputMessage="1" showErrorMessage="1" sqref="R50" xr:uid="{0CE4019D-73E3-47C6-ABE1-2EA300FF565A}">
      <formula1>$M$41:$P$41</formula1>
    </dataValidation>
    <dataValidation type="list" allowBlank="1" showInputMessage="1" showErrorMessage="1" sqref="C23" xr:uid="{096510FE-7587-49C5-AB71-357B62B2751C}">
      <formula1>$E$14:$I$14</formula1>
    </dataValidation>
  </dataValidations>
  <pageMargins left="0.7" right="0.7" top="0.75" bottom="0.75" header="0.3" footer="0.3"/>
  <pageSetup paperSize="8" scale="53" fitToWidth="0" orientation="landscape" r:id="rId1"/>
  <rowBreaks count="1" manualBreakCount="1">
    <brk id="50" min="1" max="25" man="1"/>
  </rowBreaks>
  <colBreaks count="1" manualBreakCount="1">
    <brk id="2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96F1A-4164-471C-83D3-44DE8A6398D5}">
  <sheetPr>
    <tabColor theme="5" tint="0.59999389629810485"/>
    <pageSetUpPr fitToPage="1"/>
  </sheetPr>
  <dimension ref="A1:AH66"/>
  <sheetViews>
    <sheetView showGridLines="0" topLeftCell="A16" zoomScale="80" zoomScaleNormal="80" workbookViewId="0">
      <selection activeCell="V25" sqref="V25"/>
    </sheetView>
  </sheetViews>
  <sheetFormatPr defaultColWidth="9.1796875" defaultRowHeight="14.5"/>
  <cols>
    <col min="1" max="1" width="17.26953125" style="76" customWidth="1"/>
    <col min="2" max="2" width="65.7265625" style="2" customWidth="1"/>
    <col min="3" max="24" width="12.26953125" style="2" customWidth="1"/>
    <col min="25" max="29" width="12.26953125" style="239" customWidth="1"/>
    <col min="30" max="30" width="9.1796875" style="239"/>
    <col min="31" max="16384" width="9.1796875" style="2"/>
  </cols>
  <sheetData>
    <row r="1" spans="1:34" s="239" customFormat="1">
      <c r="A1" s="76"/>
      <c r="C1" s="262"/>
      <c r="D1" s="263" t="s">
        <v>66</v>
      </c>
      <c r="E1" s="262"/>
      <c r="F1" s="264" t="s">
        <v>67</v>
      </c>
      <c r="G1" s="262"/>
      <c r="H1" s="265" t="s">
        <v>68</v>
      </c>
    </row>
    <row r="2" spans="1:34" s="239" customFormat="1" ht="15.5">
      <c r="A2" s="76"/>
      <c r="B2" s="266" t="s">
        <v>23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</row>
    <row r="3" spans="1:34" s="92" customFormat="1" ht="15.5">
      <c r="A3" s="76"/>
      <c r="B3" s="266"/>
      <c r="C3" s="421" t="s">
        <v>1</v>
      </c>
      <c r="D3" s="421"/>
      <c r="E3" s="421"/>
      <c r="F3" s="421"/>
      <c r="G3" s="421"/>
      <c r="H3" s="421"/>
      <c r="I3" s="421"/>
      <c r="J3" s="421"/>
      <c r="K3" s="421"/>
      <c r="L3" s="421"/>
      <c r="M3" s="421" t="s">
        <v>24</v>
      </c>
      <c r="N3" s="421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</row>
    <row r="4" spans="1:34" ht="15.5">
      <c r="B4" s="266"/>
      <c r="C4" s="267" t="s">
        <v>69</v>
      </c>
      <c r="D4" s="267" t="s">
        <v>70</v>
      </c>
      <c r="E4" s="267" t="s">
        <v>71</v>
      </c>
      <c r="F4" s="267" t="s">
        <v>72</v>
      </c>
      <c r="G4" s="267" t="s">
        <v>73</v>
      </c>
      <c r="H4" s="267" t="s">
        <v>74</v>
      </c>
      <c r="I4" s="267" t="s">
        <v>75</v>
      </c>
      <c r="J4" s="267" t="s">
        <v>76</v>
      </c>
      <c r="K4" s="267" t="s">
        <v>77</v>
      </c>
      <c r="L4" s="267" t="s">
        <v>78</v>
      </c>
      <c r="M4" s="267" t="s">
        <v>79</v>
      </c>
      <c r="N4" s="267" t="s">
        <v>80</v>
      </c>
      <c r="O4" s="239"/>
      <c r="P4" s="239"/>
      <c r="Q4" s="239"/>
      <c r="R4" s="239"/>
      <c r="S4" s="239"/>
      <c r="T4" s="239"/>
      <c r="U4" s="239"/>
      <c r="V4" s="239"/>
      <c r="W4" s="239"/>
      <c r="X4" s="239"/>
      <c r="AG4" s="239"/>
    </row>
    <row r="5" spans="1:34">
      <c r="B5" s="268"/>
      <c r="C5" s="269"/>
      <c r="D5" s="270"/>
      <c r="E5" s="271"/>
      <c r="F5" s="270"/>
      <c r="G5" s="270"/>
      <c r="H5" s="270"/>
      <c r="I5" s="270"/>
      <c r="J5" s="272"/>
      <c r="K5" s="272"/>
      <c r="L5" s="272"/>
      <c r="M5" s="273"/>
      <c r="N5" s="273"/>
      <c r="O5" s="239"/>
      <c r="P5" s="239"/>
      <c r="Q5" s="239"/>
      <c r="R5" s="239"/>
      <c r="S5" s="239"/>
      <c r="T5" s="239"/>
      <c r="U5" s="239"/>
      <c r="V5" s="239"/>
      <c r="W5" s="239"/>
      <c r="X5" s="239"/>
      <c r="AG5" s="239"/>
      <c r="AH5" s="239"/>
    </row>
    <row r="6" spans="1:34">
      <c r="B6" s="274" t="s">
        <v>81</v>
      </c>
      <c r="C6" s="275"/>
      <c r="D6" s="276">
        <v>105.9</v>
      </c>
      <c r="E6" s="276">
        <v>107.5</v>
      </c>
      <c r="F6" s="276">
        <v>108.6</v>
      </c>
      <c r="G6" s="276">
        <v>110.7</v>
      </c>
      <c r="H6" s="276">
        <v>113</v>
      </c>
      <c r="I6" s="276">
        <v>114.8</v>
      </c>
      <c r="J6" s="276">
        <v>114.4</v>
      </c>
      <c r="K6" s="276">
        <v>118.8</v>
      </c>
      <c r="L6" s="276">
        <v>126.1</v>
      </c>
      <c r="M6" s="276">
        <v>133.69999999999999</v>
      </c>
      <c r="N6" s="277">
        <v>138.51319999999998</v>
      </c>
      <c r="O6" s="239"/>
      <c r="P6" s="239"/>
      <c r="Q6" s="239"/>
      <c r="R6" s="239"/>
      <c r="S6" s="239"/>
      <c r="T6" s="239"/>
      <c r="U6" s="239"/>
      <c r="V6" s="239"/>
      <c r="W6" s="239"/>
      <c r="X6" s="239"/>
      <c r="AG6" s="239"/>
      <c r="AH6" s="239"/>
    </row>
    <row r="7" spans="1:34">
      <c r="B7" s="278" t="s">
        <v>25</v>
      </c>
      <c r="C7" s="275"/>
      <c r="D7" s="279"/>
      <c r="E7" s="279">
        <f>+E6/D6-1</f>
        <v>1.5108593012275628E-2</v>
      </c>
      <c r="F7" s="279">
        <f t="shared" ref="F7" si="0">+F6/E6-1</f>
        <v>1.0232558139534831E-2</v>
      </c>
      <c r="G7" s="279">
        <f>+G6/F6-1</f>
        <v>1.9337016574585641E-2</v>
      </c>
      <c r="H7" s="279">
        <f t="shared" ref="H7:N7" si="1">+H6/G6-1</f>
        <v>2.0776874435411097E-2</v>
      </c>
      <c r="I7" s="279">
        <f t="shared" si="1"/>
        <v>1.5929203539823078E-2</v>
      </c>
      <c r="J7" s="279">
        <f t="shared" si="1"/>
        <v>-3.4843205574912606E-3</v>
      </c>
      <c r="K7" s="279">
        <f t="shared" si="1"/>
        <v>3.8461538461538325E-2</v>
      </c>
      <c r="L7" s="279">
        <f t="shared" si="1"/>
        <v>6.1447811447811418E-2</v>
      </c>
      <c r="M7" s="279">
        <f t="shared" si="1"/>
        <v>6.0269627279936566E-2</v>
      </c>
      <c r="N7" s="279">
        <f t="shared" si="1"/>
        <v>3.6000000000000032E-2</v>
      </c>
      <c r="O7" s="239"/>
      <c r="P7" s="239"/>
      <c r="Q7" s="239"/>
      <c r="R7" s="239"/>
      <c r="S7" s="239"/>
      <c r="T7" s="239"/>
      <c r="U7" s="239"/>
      <c r="V7" s="239"/>
      <c r="W7" s="239"/>
      <c r="X7" s="239"/>
    </row>
    <row r="8" spans="1:34">
      <c r="B8" s="278" t="s">
        <v>82</v>
      </c>
      <c r="C8" s="275"/>
      <c r="D8" s="280">
        <f t="shared" ref="D8:L8" si="2">E8/(1+E7)</f>
        <v>0.76454807195270913</v>
      </c>
      <c r="E8" s="280">
        <f t="shared" si="2"/>
        <v>0.7760993176101626</v>
      </c>
      <c r="F8" s="280">
        <f t="shared" si="2"/>
        <v>0.78404079899966195</v>
      </c>
      <c r="G8" s="280">
        <f t="shared" si="2"/>
        <v>0.79920180892506976</v>
      </c>
      <c r="H8" s="280">
        <f t="shared" si="2"/>
        <v>0.81580672455765935</v>
      </c>
      <c r="I8" s="280">
        <f t="shared" si="2"/>
        <v>0.82880187592229471</v>
      </c>
      <c r="J8" s="280">
        <f t="shared" si="2"/>
        <v>0.82591406450793137</v>
      </c>
      <c r="K8" s="280">
        <f t="shared" si="2"/>
        <v>0.85767999006592865</v>
      </c>
      <c r="L8" s="280">
        <f t="shared" si="2"/>
        <v>0.91038254837806065</v>
      </c>
      <c r="M8" s="280">
        <f>N8/(1+N7)</f>
        <v>0.96525096525096521</v>
      </c>
      <c r="N8" s="281">
        <v>1</v>
      </c>
      <c r="O8" s="239"/>
      <c r="P8" s="239"/>
      <c r="Q8" s="239"/>
      <c r="R8" s="239"/>
      <c r="S8" s="239"/>
      <c r="T8" s="239"/>
      <c r="U8" s="239"/>
      <c r="V8" s="239"/>
      <c r="W8" s="239"/>
      <c r="X8" s="239"/>
    </row>
    <row r="9" spans="1:34">
      <c r="B9" s="104"/>
      <c r="C9" s="105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7"/>
      <c r="P9" s="7"/>
      <c r="Q9" s="7"/>
      <c r="R9" s="7"/>
      <c r="S9" s="107"/>
      <c r="T9" s="107"/>
      <c r="U9" s="107"/>
      <c r="V9" s="107"/>
      <c r="W9" s="107"/>
    </row>
    <row r="10" spans="1:34">
      <c r="B10" s="104"/>
      <c r="C10" s="105"/>
      <c r="D10" s="105"/>
      <c r="E10" s="105"/>
      <c r="F10" s="105"/>
      <c r="G10" s="105"/>
      <c r="H10" s="105"/>
      <c r="I10" s="105"/>
      <c r="J10" s="7"/>
      <c r="K10" s="239"/>
      <c r="L10" s="239"/>
      <c r="M10" s="239"/>
      <c r="N10" s="239"/>
      <c r="O10" s="239"/>
      <c r="P10" s="239"/>
      <c r="Q10" s="239"/>
      <c r="R10" s="7"/>
      <c r="S10" s="107"/>
      <c r="T10" s="107"/>
      <c r="U10" s="107"/>
      <c r="V10" s="107"/>
      <c r="W10" s="107"/>
    </row>
    <row r="11" spans="1:34">
      <c r="B11" s="104"/>
      <c r="C11" s="105"/>
      <c r="D11" s="105"/>
      <c r="E11" s="105"/>
      <c r="F11" s="105"/>
      <c r="G11" s="105"/>
      <c r="H11" s="105"/>
      <c r="I11" s="105"/>
      <c r="J11" s="7"/>
      <c r="K11" s="107"/>
      <c r="L11" s="7"/>
      <c r="M11" s="8"/>
      <c r="N11" s="107"/>
      <c r="O11" s="7"/>
      <c r="P11" s="7"/>
      <c r="Q11" s="7"/>
      <c r="R11" s="7"/>
      <c r="S11" s="107"/>
      <c r="T11" s="107"/>
      <c r="U11" s="107"/>
      <c r="V11" s="107"/>
      <c r="W11" s="107"/>
    </row>
    <row r="12" spans="1:34" s="110" customFormat="1" ht="18.5">
      <c r="A12" s="76"/>
      <c r="B12" s="283" t="s">
        <v>42</v>
      </c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39"/>
      <c r="Z12" s="239"/>
      <c r="AA12" s="239"/>
      <c r="AB12" s="239"/>
      <c r="AC12" s="239"/>
      <c r="AD12" s="239"/>
    </row>
    <row r="13" spans="1:34" s="239" customFormat="1">
      <c r="A13" s="76"/>
    </row>
    <row r="14" spans="1:34" s="116" customFormat="1" ht="15.5">
      <c r="A14" s="76"/>
      <c r="B14" s="285" t="s">
        <v>26</v>
      </c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39"/>
      <c r="S14" s="239"/>
      <c r="T14" s="239"/>
      <c r="U14" s="239"/>
      <c r="V14" s="239"/>
      <c r="Y14" s="239"/>
      <c r="Z14" s="239"/>
      <c r="AA14" s="239"/>
      <c r="AB14" s="239"/>
      <c r="AC14" s="239"/>
      <c r="AD14" s="239"/>
    </row>
    <row r="15" spans="1:34">
      <c r="B15" s="286"/>
      <c r="C15" s="422" t="s">
        <v>57</v>
      </c>
      <c r="D15" s="422"/>
      <c r="E15" s="422" t="s">
        <v>58</v>
      </c>
      <c r="F15" s="422"/>
      <c r="G15" s="422"/>
      <c r="H15" s="422"/>
      <c r="I15" s="422"/>
      <c r="J15" s="8"/>
      <c r="K15" s="418" t="s">
        <v>59</v>
      </c>
      <c r="L15" s="418"/>
      <c r="M15" s="418"/>
      <c r="N15" s="418"/>
      <c r="O15" s="418"/>
      <c r="P15" s="418"/>
      <c r="Q15" s="418"/>
      <c r="R15" s="239"/>
      <c r="S15" s="239"/>
      <c r="T15" s="239"/>
      <c r="U15" s="239"/>
      <c r="V15" s="239"/>
      <c r="W15" s="239"/>
      <c r="X15" s="239"/>
    </row>
    <row r="16" spans="1:34">
      <c r="B16" s="286"/>
      <c r="C16" s="419" t="s">
        <v>27</v>
      </c>
      <c r="D16" s="419"/>
      <c r="E16" s="420" t="s">
        <v>20</v>
      </c>
      <c r="F16" s="420"/>
      <c r="G16" s="420"/>
      <c r="H16" s="420"/>
      <c r="I16" s="420"/>
      <c r="J16" s="8"/>
      <c r="K16" s="419" t="s">
        <v>27</v>
      </c>
      <c r="L16" s="419"/>
      <c r="M16" s="420" t="s">
        <v>20</v>
      </c>
      <c r="N16" s="420"/>
      <c r="O16" s="420"/>
      <c r="P16" s="420"/>
      <c r="Q16" s="420"/>
      <c r="R16" s="239"/>
      <c r="S16" s="239"/>
      <c r="T16" s="239"/>
      <c r="U16" s="239"/>
      <c r="V16" s="239"/>
      <c r="W16" s="239"/>
      <c r="X16" s="239"/>
    </row>
    <row r="17" spans="1:30">
      <c r="B17" s="286"/>
      <c r="C17" s="287" t="s">
        <v>74</v>
      </c>
      <c r="D17" s="287" t="s">
        <v>75</v>
      </c>
      <c r="E17" s="288" t="s">
        <v>76</v>
      </c>
      <c r="F17" s="288" t="s">
        <v>77</v>
      </c>
      <c r="G17" s="288" t="s">
        <v>78</v>
      </c>
      <c r="H17" s="288" t="s">
        <v>79</v>
      </c>
      <c r="I17" s="288" t="s">
        <v>80</v>
      </c>
      <c r="J17" s="8"/>
      <c r="K17" s="287" t="s">
        <v>74</v>
      </c>
      <c r="L17" s="287" t="s">
        <v>75</v>
      </c>
      <c r="M17" s="288" t="s">
        <v>76</v>
      </c>
      <c r="N17" s="288" t="s">
        <v>77</v>
      </c>
      <c r="O17" s="288" t="s">
        <v>78</v>
      </c>
      <c r="P17" s="288" t="s">
        <v>79</v>
      </c>
      <c r="Q17" s="288" t="s">
        <v>80</v>
      </c>
      <c r="R17" s="239"/>
      <c r="S17" s="239"/>
      <c r="T17" s="239"/>
      <c r="U17" s="239"/>
      <c r="V17" s="239"/>
      <c r="W17" s="239"/>
      <c r="X17" s="239"/>
    </row>
    <row r="18" spans="1:30">
      <c r="B18" s="274" t="s">
        <v>28</v>
      </c>
      <c r="C18" s="289">
        <v>250.59155439971204</v>
      </c>
      <c r="D18" s="289">
        <v>255.3839093147626</v>
      </c>
      <c r="E18" s="289">
        <v>287.4045864326676</v>
      </c>
      <c r="F18" s="289">
        <v>296.01645214999905</v>
      </c>
      <c r="G18" s="289">
        <v>285.59329746203485</v>
      </c>
      <c r="H18" s="289">
        <v>291.63594524329972</v>
      </c>
      <c r="I18" s="289">
        <v>297.53172229113142</v>
      </c>
      <c r="J18" s="8"/>
      <c r="K18" s="290">
        <f>+C18/$D$8</f>
        <v>327.76428794030403</v>
      </c>
      <c r="L18" s="290">
        <f t="shared" ref="L18:L25" si="3">+D18/$D$8</f>
        <v>334.03250715484023</v>
      </c>
      <c r="M18" s="291">
        <f>+E18/$I$8</f>
        <v>346.77115820091791</v>
      </c>
      <c r="N18" s="291">
        <f>+F18/$I$8</f>
        <v>357.16189930264159</v>
      </c>
      <c r="O18" s="291">
        <f>+G18/$I$8</f>
        <v>344.58572761340008</v>
      </c>
      <c r="P18" s="291">
        <f>+H18/$I$8</f>
        <v>351.87655061562913</v>
      </c>
      <c r="Q18" s="291">
        <f>+I18/$I$8</f>
        <v>358.99016512243855</v>
      </c>
      <c r="R18" s="239"/>
      <c r="S18" s="239"/>
      <c r="T18" s="292"/>
      <c r="U18" s="292"/>
      <c r="V18" s="292"/>
      <c r="W18" s="292"/>
      <c r="X18" s="292"/>
      <c r="Y18" s="292"/>
      <c r="Z18" s="292"/>
    </row>
    <row r="19" spans="1:30">
      <c r="B19" s="293" t="s">
        <v>29</v>
      </c>
      <c r="C19" s="294"/>
      <c r="D19" s="294"/>
      <c r="E19" s="294"/>
      <c r="F19" s="294"/>
      <c r="G19" s="294"/>
      <c r="H19" s="294"/>
      <c r="I19" s="294"/>
      <c r="J19" s="105"/>
      <c r="K19" s="295"/>
      <c r="L19" s="295"/>
      <c r="M19" s="295"/>
      <c r="N19" s="295"/>
      <c r="O19" s="295"/>
      <c r="P19" s="295"/>
      <c r="Q19" s="295"/>
      <c r="R19" s="239"/>
      <c r="S19" s="239"/>
      <c r="T19" s="292"/>
      <c r="U19" s="292"/>
      <c r="V19" s="292"/>
      <c r="W19" s="292"/>
      <c r="X19" s="292"/>
      <c r="Y19" s="292"/>
      <c r="Z19" s="292"/>
    </row>
    <row r="20" spans="1:30">
      <c r="B20" s="296" t="s">
        <v>50</v>
      </c>
      <c r="C20" s="289">
        <v>-3.097764042378802</v>
      </c>
      <c r="D20" s="289">
        <v>-3.1262886445326421</v>
      </c>
      <c r="E20" s="289">
        <v>-3.2049933152350896</v>
      </c>
      <c r="F20" s="289">
        <v>-3.2599236847061195</v>
      </c>
      <c r="G20" s="289">
        <v>-3.2913462102519069</v>
      </c>
      <c r="H20" s="289">
        <v>-3.3200273682863792</v>
      </c>
      <c r="I20" s="289">
        <v>-3.3547617125258893</v>
      </c>
      <c r="J20" s="105"/>
      <c r="K20" s="297">
        <f t="shared" ref="K20:K25" si="4">+C20/$D$8</f>
        <v>-4.0517583602910623</v>
      </c>
      <c r="L20" s="297">
        <f t="shared" si="3"/>
        <v>-4.0890674624917738</v>
      </c>
      <c r="M20" s="298">
        <f>E20/$I$8</f>
        <v>-3.8670198612527966</v>
      </c>
      <c r="N20" s="298">
        <f t="shared" ref="N20:Q25" si="5">F20/$I$8</f>
        <v>-3.9332967014323668</v>
      </c>
      <c r="O20" s="298">
        <f t="shared" si="5"/>
        <v>-3.9712098945110146</v>
      </c>
      <c r="P20" s="298">
        <f t="shared" si="5"/>
        <v>-4.0058154605307053</v>
      </c>
      <c r="Q20" s="298">
        <f t="shared" si="5"/>
        <v>-4.0477245648034934</v>
      </c>
      <c r="R20" s="239"/>
      <c r="S20" s="239"/>
      <c r="T20" s="292"/>
      <c r="U20" s="292"/>
      <c r="V20" s="292"/>
      <c r="W20" s="292"/>
      <c r="X20" s="292"/>
      <c r="Y20" s="292"/>
      <c r="Z20" s="292"/>
    </row>
    <row r="21" spans="1:30">
      <c r="B21" s="296" t="s">
        <v>51</v>
      </c>
      <c r="C21" s="299"/>
      <c r="D21" s="299"/>
      <c r="E21" s="299"/>
      <c r="F21" s="300"/>
      <c r="G21" s="300"/>
      <c r="H21" s="300"/>
      <c r="I21" s="300"/>
      <c r="J21" s="105"/>
      <c r="K21" s="297">
        <f t="shared" si="4"/>
        <v>0</v>
      </c>
      <c r="L21" s="297">
        <f t="shared" si="3"/>
        <v>0</v>
      </c>
      <c r="M21" s="298">
        <f t="shared" ref="M21:M25" si="6">E21/$I$8</f>
        <v>0</v>
      </c>
      <c r="N21" s="298">
        <f t="shared" si="5"/>
        <v>0</v>
      </c>
      <c r="O21" s="298">
        <f t="shared" si="5"/>
        <v>0</v>
      </c>
      <c r="P21" s="298">
        <f t="shared" si="5"/>
        <v>0</v>
      </c>
      <c r="Q21" s="298">
        <f t="shared" si="5"/>
        <v>0</v>
      </c>
      <c r="R21" s="239"/>
      <c r="S21" s="239"/>
      <c r="T21" s="292"/>
      <c r="U21" s="292"/>
      <c r="V21" s="292"/>
      <c r="W21" s="292"/>
      <c r="X21" s="292"/>
      <c r="Y21" s="292"/>
      <c r="Z21" s="292"/>
    </row>
    <row r="22" spans="1:30">
      <c r="B22" s="296" t="s">
        <v>83</v>
      </c>
      <c r="C22" s="299"/>
      <c r="D22" s="299"/>
      <c r="E22" s="299"/>
      <c r="F22" s="300"/>
      <c r="G22" s="300"/>
      <c r="H22" s="300"/>
      <c r="I22" s="300"/>
      <c r="J22" s="105"/>
      <c r="K22" s="297">
        <f t="shared" si="4"/>
        <v>0</v>
      </c>
      <c r="L22" s="297">
        <f t="shared" si="3"/>
        <v>0</v>
      </c>
      <c r="M22" s="298">
        <f t="shared" si="6"/>
        <v>0</v>
      </c>
      <c r="N22" s="298">
        <f t="shared" si="5"/>
        <v>0</v>
      </c>
      <c r="O22" s="298">
        <f t="shared" si="5"/>
        <v>0</v>
      </c>
      <c r="P22" s="298">
        <f t="shared" si="5"/>
        <v>0</v>
      </c>
      <c r="Q22" s="298">
        <f t="shared" si="5"/>
        <v>0</v>
      </c>
      <c r="R22" s="239"/>
      <c r="S22" s="239"/>
      <c r="T22" s="292"/>
      <c r="U22" s="292"/>
      <c r="V22" s="292"/>
      <c r="W22" s="292"/>
      <c r="X22" s="292"/>
      <c r="Y22" s="292"/>
      <c r="Z22" s="292"/>
    </row>
    <row r="23" spans="1:30">
      <c r="B23" s="301" t="s">
        <v>84</v>
      </c>
      <c r="C23" s="300"/>
      <c r="D23" s="300"/>
      <c r="E23" s="300"/>
      <c r="F23" s="300"/>
      <c r="G23" s="300"/>
      <c r="H23" s="300"/>
      <c r="I23" s="300"/>
      <c r="J23" s="129"/>
      <c r="K23" s="297">
        <f t="shared" si="4"/>
        <v>0</v>
      </c>
      <c r="L23" s="297">
        <f t="shared" si="3"/>
        <v>0</v>
      </c>
      <c r="M23" s="298">
        <f t="shared" si="6"/>
        <v>0</v>
      </c>
      <c r="N23" s="298">
        <f t="shared" si="5"/>
        <v>0</v>
      </c>
      <c r="O23" s="298">
        <f t="shared" si="5"/>
        <v>0</v>
      </c>
      <c r="P23" s="298">
        <f t="shared" si="5"/>
        <v>0</v>
      </c>
      <c r="Q23" s="298">
        <f t="shared" si="5"/>
        <v>0</v>
      </c>
      <c r="R23" s="239"/>
      <c r="S23" s="239"/>
      <c r="T23" s="292"/>
      <c r="U23" s="292"/>
      <c r="V23" s="292"/>
      <c r="W23" s="292"/>
      <c r="X23" s="292"/>
      <c r="Y23" s="292"/>
      <c r="Z23" s="292"/>
    </row>
    <row r="24" spans="1:30">
      <c r="B24" s="302" t="s">
        <v>85</v>
      </c>
      <c r="C24" s="300"/>
      <c r="D24" s="300"/>
      <c r="E24" s="300"/>
      <c r="F24" s="300"/>
      <c r="G24" s="300"/>
      <c r="H24" s="300"/>
      <c r="I24" s="300"/>
      <c r="J24" s="129"/>
      <c r="K24" s="297">
        <f t="shared" si="4"/>
        <v>0</v>
      </c>
      <c r="L24" s="297">
        <f t="shared" si="3"/>
        <v>0</v>
      </c>
      <c r="M24" s="298">
        <f t="shared" si="6"/>
        <v>0</v>
      </c>
      <c r="N24" s="298">
        <f t="shared" si="5"/>
        <v>0</v>
      </c>
      <c r="O24" s="298">
        <f t="shared" si="5"/>
        <v>0</v>
      </c>
      <c r="P24" s="298">
        <f t="shared" si="5"/>
        <v>0</v>
      </c>
      <c r="Q24" s="298">
        <f t="shared" si="5"/>
        <v>0</v>
      </c>
      <c r="R24" s="239"/>
      <c r="S24" s="239"/>
      <c r="T24" s="292"/>
      <c r="U24" s="292"/>
      <c r="V24" s="292"/>
      <c r="W24" s="292"/>
      <c r="X24" s="292"/>
      <c r="Y24" s="292"/>
      <c r="Z24" s="292"/>
    </row>
    <row r="25" spans="1:30">
      <c r="B25" s="274" t="s">
        <v>43</v>
      </c>
      <c r="C25" s="300"/>
      <c r="D25" s="300"/>
      <c r="E25" s="300"/>
      <c r="F25" s="300"/>
      <c r="G25" s="300"/>
      <c r="H25" s="300"/>
      <c r="I25" s="300"/>
      <c r="J25" s="105"/>
      <c r="K25" s="297">
        <f t="shared" si="4"/>
        <v>0</v>
      </c>
      <c r="L25" s="297">
        <f t="shared" si="3"/>
        <v>0</v>
      </c>
      <c r="M25" s="298">
        <f t="shared" si="6"/>
        <v>0</v>
      </c>
      <c r="N25" s="298">
        <f t="shared" si="5"/>
        <v>0</v>
      </c>
      <c r="O25" s="298">
        <f t="shared" si="5"/>
        <v>0</v>
      </c>
      <c r="P25" s="298">
        <f t="shared" si="5"/>
        <v>0</v>
      </c>
      <c r="Q25" s="298">
        <f t="shared" si="5"/>
        <v>0</v>
      </c>
      <c r="R25" s="239"/>
      <c r="S25" s="239"/>
      <c r="T25" s="292"/>
      <c r="U25" s="292"/>
      <c r="V25" s="292"/>
      <c r="W25" s="292"/>
      <c r="X25" s="292"/>
      <c r="Y25" s="292"/>
      <c r="Z25" s="292"/>
    </row>
    <row r="26" spans="1:30">
      <c r="B26" s="303" t="s">
        <v>30</v>
      </c>
      <c r="C26" s="304">
        <f>C18+SUM(C20:C25)</f>
        <v>247.49379035733324</v>
      </c>
      <c r="D26" s="304">
        <f t="shared" ref="D26:I26" si="7">D18+SUM(D20:D25)</f>
        <v>252.25762067022995</v>
      </c>
      <c r="E26" s="304">
        <f t="shared" si="7"/>
        <v>284.19959311743253</v>
      </c>
      <c r="F26" s="304">
        <f t="shared" si="7"/>
        <v>292.75652846529294</v>
      </c>
      <c r="G26" s="304">
        <f t="shared" si="7"/>
        <v>282.30195125178295</v>
      </c>
      <c r="H26" s="304">
        <f t="shared" si="7"/>
        <v>288.31591787501333</v>
      </c>
      <c r="I26" s="304">
        <f t="shared" si="7"/>
        <v>294.17696057860553</v>
      </c>
      <c r="J26" s="105"/>
      <c r="K26" s="304">
        <f t="shared" ref="K26" si="8">+SUM(K18:K25)</f>
        <v>323.71252958001298</v>
      </c>
      <c r="L26" s="304">
        <f t="shared" ref="L26" si="9">+SUM(L18:L25)</f>
        <v>329.94343969234848</v>
      </c>
      <c r="M26" s="304">
        <f t="shared" ref="M26:Q26" si="10">+SUM(M18:M25)</f>
        <v>342.90413833966511</v>
      </c>
      <c r="N26" s="304">
        <f t="shared" si="10"/>
        <v>353.22860260120922</v>
      </c>
      <c r="O26" s="304">
        <f t="shared" si="10"/>
        <v>340.61451771888909</v>
      </c>
      <c r="P26" s="304">
        <f t="shared" si="10"/>
        <v>347.87073515509843</v>
      </c>
      <c r="Q26" s="304">
        <f t="shared" si="10"/>
        <v>354.94244055763505</v>
      </c>
      <c r="R26" s="239"/>
      <c r="S26" s="239"/>
      <c r="T26" s="292"/>
      <c r="U26" s="292"/>
      <c r="V26" s="292"/>
      <c r="W26" s="292"/>
      <c r="X26" s="292"/>
      <c r="Y26" s="292"/>
      <c r="Z26" s="292"/>
    </row>
    <row r="27" spans="1:30">
      <c r="B27" s="132"/>
      <c r="C27" s="132"/>
      <c r="D27" s="133"/>
      <c r="E27" s="133"/>
      <c r="F27" s="133"/>
      <c r="G27" s="133"/>
      <c r="H27" s="133"/>
      <c r="I27" s="133"/>
      <c r="J27" s="105"/>
      <c r="K27" s="132"/>
      <c r="L27" s="132"/>
      <c r="M27" s="132"/>
      <c r="N27" s="132"/>
      <c r="O27" s="132"/>
      <c r="P27" s="132"/>
      <c r="Q27" s="132"/>
      <c r="R27" s="239"/>
      <c r="S27" s="239"/>
      <c r="T27" s="239"/>
      <c r="U27" s="239"/>
      <c r="V27" s="239"/>
      <c r="W27" s="12"/>
      <c r="X27" s="239"/>
    </row>
    <row r="28" spans="1:30" s="116" customFormat="1" ht="15.5">
      <c r="A28" s="76"/>
      <c r="B28" s="285" t="s">
        <v>31</v>
      </c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39"/>
      <c r="S28" s="239"/>
      <c r="T28" s="239"/>
      <c r="U28" s="239"/>
      <c r="V28" s="239"/>
      <c r="Y28" s="239"/>
      <c r="Z28" s="239"/>
      <c r="AA28" s="239"/>
      <c r="AB28" s="239"/>
      <c r="AC28" s="239"/>
      <c r="AD28" s="239"/>
    </row>
    <row r="29" spans="1:30">
      <c r="B29" s="305"/>
      <c r="C29" s="417" t="s">
        <v>32</v>
      </c>
      <c r="D29" s="417"/>
      <c r="E29" s="417"/>
      <c r="F29" s="417"/>
      <c r="G29" s="417"/>
      <c r="H29" s="417"/>
      <c r="I29" s="417"/>
      <c r="J29" s="136"/>
      <c r="K29" s="418" t="s">
        <v>59</v>
      </c>
      <c r="L29" s="418"/>
      <c r="M29" s="418"/>
      <c r="N29" s="418"/>
      <c r="O29" s="418"/>
      <c r="P29" s="418"/>
      <c r="Q29" s="418"/>
      <c r="R29" s="239"/>
      <c r="S29" s="239"/>
      <c r="T29" s="239"/>
      <c r="U29" s="239"/>
      <c r="V29" s="239"/>
      <c r="W29" s="239"/>
      <c r="X29" s="239"/>
    </row>
    <row r="30" spans="1:30">
      <c r="B30" s="305"/>
      <c r="C30" s="419" t="s">
        <v>27</v>
      </c>
      <c r="D30" s="419"/>
      <c r="E30" s="420" t="s">
        <v>20</v>
      </c>
      <c r="F30" s="420"/>
      <c r="G30" s="420"/>
      <c r="H30" s="420"/>
      <c r="I30" s="420"/>
      <c r="J30" s="136"/>
      <c r="K30" s="419" t="s">
        <v>27</v>
      </c>
      <c r="L30" s="419"/>
      <c r="M30" s="420" t="s">
        <v>20</v>
      </c>
      <c r="N30" s="420"/>
      <c r="O30" s="420"/>
      <c r="P30" s="420"/>
      <c r="Q30" s="420"/>
      <c r="R30" s="239"/>
      <c r="S30" s="239"/>
      <c r="T30" s="239"/>
      <c r="U30" s="239"/>
      <c r="V30" s="239"/>
      <c r="W30" s="239"/>
      <c r="X30" s="239"/>
    </row>
    <row r="31" spans="1:30">
      <c r="B31" s="274"/>
      <c r="C31" s="287" t="s">
        <v>74</v>
      </c>
      <c r="D31" s="287" t="s">
        <v>75</v>
      </c>
      <c r="E31" s="288" t="s">
        <v>76</v>
      </c>
      <c r="F31" s="288" t="s">
        <v>77</v>
      </c>
      <c r="G31" s="288" t="s">
        <v>78</v>
      </c>
      <c r="H31" s="288" t="s">
        <v>79</v>
      </c>
      <c r="I31" s="288" t="s">
        <v>80</v>
      </c>
      <c r="J31" s="129"/>
      <c r="K31" s="287" t="s">
        <v>74</v>
      </c>
      <c r="L31" s="287" t="s">
        <v>75</v>
      </c>
      <c r="M31" s="288" t="s">
        <v>76</v>
      </c>
      <c r="N31" s="288" t="s">
        <v>77</v>
      </c>
      <c r="O31" s="288" t="s">
        <v>78</v>
      </c>
      <c r="P31" s="288" t="s">
        <v>79</v>
      </c>
      <c r="Q31" s="288" t="s">
        <v>80</v>
      </c>
      <c r="R31" s="239"/>
      <c r="S31" s="239"/>
      <c r="T31" s="239"/>
      <c r="U31" s="239"/>
      <c r="V31" s="239"/>
    </row>
    <row r="32" spans="1:30">
      <c r="B32" s="274" t="s">
        <v>33</v>
      </c>
      <c r="C32" s="289">
        <v>257.32289818438034</v>
      </c>
      <c r="D32" s="289">
        <v>248.95563635370019</v>
      </c>
      <c r="E32" s="289">
        <v>226.77279477854387</v>
      </c>
      <c r="F32" s="289">
        <v>244.84338044527689</v>
      </c>
      <c r="G32" s="289">
        <v>245.425105</v>
      </c>
      <c r="H32" s="289">
        <v>250.39992167000005</v>
      </c>
      <c r="I32" s="306"/>
      <c r="J32" s="129"/>
      <c r="K32" s="307">
        <f t="shared" ref="K32" si="11">+C32/H$8*(1+H$7)^0.5</f>
        <v>318.68128863523049</v>
      </c>
      <c r="L32" s="307">
        <f>+D32/I$8*(1+I$7)^0.5</f>
        <v>302.76311164464818</v>
      </c>
      <c r="M32" s="307">
        <f>+E32/J$8*(1+J$7)^0.5</f>
        <v>274.09313536220719</v>
      </c>
      <c r="N32" s="307">
        <f>+F32/K$8*(1+K$7)^0.5</f>
        <v>290.90976339238625</v>
      </c>
      <c r="O32" s="307">
        <f>+G32/L$8*(1+L$7)^0.5</f>
        <v>277.74380732268139</v>
      </c>
      <c r="P32" s="307">
        <f>+H32/M$8*(1+M$7)^0.5</f>
        <v>267.11735423673241</v>
      </c>
      <c r="Q32" s="308"/>
      <c r="R32" s="239"/>
      <c r="S32" s="239"/>
      <c r="T32" s="239"/>
      <c r="U32" s="292"/>
      <c r="V32" s="292"/>
      <c r="W32" s="292"/>
      <c r="X32" s="292"/>
      <c r="Y32" s="292"/>
      <c r="Z32" s="292"/>
    </row>
    <row r="33" spans="1:30">
      <c r="B33" s="293" t="s">
        <v>34</v>
      </c>
      <c r="C33" s="309"/>
      <c r="D33" s="309"/>
      <c r="E33" s="309"/>
      <c r="F33" s="309"/>
      <c r="G33" s="309"/>
      <c r="H33" s="309"/>
      <c r="I33" s="306"/>
      <c r="J33" s="105"/>
      <c r="K33" s="295"/>
      <c r="L33" s="295"/>
      <c r="M33" s="295"/>
      <c r="N33" s="295"/>
      <c r="O33" s="295"/>
      <c r="P33" s="295"/>
      <c r="Q33" s="310"/>
      <c r="R33" s="239"/>
      <c r="S33" s="239"/>
      <c r="T33" s="239"/>
      <c r="U33" s="292"/>
      <c r="V33" s="292"/>
      <c r="W33" s="292"/>
      <c r="X33" s="292"/>
      <c r="Y33" s="292"/>
      <c r="Z33" s="292"/>
    </row>
    <row r="34" spans="1:30">
      <c r="B34" s="311" t="str">
        <f>B20</f>
        <v>Debt raising costs</v>
      </c>
      <c r="C34" s="300"/>
      <c r="D34" s="300"/>
      <c r="E34" s="300"/>
      <c r="F34" s="300"/>
      <c r="G34" s="300"/>
      <c r="H34" s="300"/>
      <c r="I34" s="306"/>
      <c r="J34" s="129"/>
      <c r="K34" s="312">
        <f t="shared" ref="K34:P42" si="12">+C34/H$8*(1+H$7)^0.5</f>
        <v>0</v>
      </c>
      <c r="L34" s="312">
        <f t="shared" si="12"/>
        <v>0</v>
      </c>
      <c r="M34" s="312">
        <f t="shared" si="12"/>
        <v>0</v>
      </c>
      <c r="N34" s="312">
        <f t="shared" si="12"/>
        <v>0</v>
      </c>
      <c r="O34" s="312">
        <f t="shared" si="12"/>
        <v>0</v>
      </c>
      <c r="P34" s="312">
        <f t="shared" si="12"/>
        <v>0</v>
      </c>
      <c r="Q34" s="313"/>
      <c r="R34" s="239"/>
      <c r="S34" s="239"/>
      <c r="T34" s="239"/>
      <c r="U34" s="292"/>
      <c r="V34" s="292"/>
      <c r="W34" s="292"/>
      <c r="X34" s="292"/>
      <c r="Y34" s="292"/>
      <c r="Z34" s="292"/>
    </row>
    <row r="35" spans="1:30">
      <c r="B35" s="311" t="s">
        <v>86</v>
      </c>
      <c r="C35" s="300"/>
      <c r="D35" s="300"/>
      <c r="E35" s="300"/>
      <c r="F35" s="300"/>
      <c r="G35" s="300"/>
      <c r="H35" s="300"/>
      <c r="I35" s="306"/>
      <c r="J35" s="129"/>
      <c r="K35" s="312">
        <f t="shared" si="12"/>
        <v>0</v>
      </c>
      <c r="L35" s="312">
        <f t="shared" si="12"/>
        <v>0</v>
      </c>
      <c r="M35" s="312">
        <f t="shared" si="12"/>
        <v>0</v>
      </c>
      <c r="N35" s="312">
        <f t="shared" si="12"/>
        <v>0</v>
      </c>
      <c r="O35" s="312">
        <f t="shared" si="12"/>
        <v>0</v>
      </c>
      <c r="P35" s="312">
        <f t="shared" si="12"/>
        <v>0</v>
      </c>
      <c r="Q35" s="313"/>
      <c r="R35" s="239"/>
      <c r="S35" s="239"/>
      <c r="T35" s="239"/>
      <c r="U35" s="292"/>
      <c r="V35" s="292"/>
      <c r="W35" s="292"/>
      <c r="X35" s="292"/>
      <c r="Y35" s="292"/>
      <c r="Z35" s="292"/>
    </row>
    <row r="36" spans="1:30">
      <c r="B36" s="311" t="s">
        <v>87</v>
      </c>
      <c r="C36" s="300"/>
      <c r="D36" s="300"/>
      <c r="E36" s="300"/>
      <c r="F36" s="300"/>
      <c r="G36" s="300"/>
      <c r="H36" s="300"/>
      <c r="I36" s="306"/>
      <c r="J36" s="129"/>
      <c r="K36" s="312">
        <f t="shared" si="12"/>
        <v>0</v>
      </c>
      <c r="L36" s="312">
        <f t="shared" si="12"/>
        <v>0</v>
      </c>
      <c r="M36" s="312">
        <f t="shared" si="12"/>
        <v>0</v>
      </c>
      <c r="N36" s="312">
        <f t="shared" si="12"/>
        <v>0</v>
      </c>
      <c r="O36" s="312">
        <f t="shared" si="12"/>
        <v>0</v>
      </c>
      <c r="P36" s="312">
        <f t="shared" si="12"/>
        <v>0</v>
      </c>
      <c r="Q36" s="313"/>
      <c r="R36" s="239"/>
      <c r="S36" s="239"/>
      <c r="T36" s="239"/>
      <c r="U36" s="292"/>
      <c r="V36" s="292"/>
      <c r="W36" s="292"/>
      <c r="X36" s="292"/>
      <c r="Y36" s="292"/>
      <c r="Z36" s="292"/>
    </row>
    <row r="37" spans="1:30">
      <c r="B37" s="311" t="s">
        <v>88</v>
      </c>
      <c r="C37" s="300"/>
      <c r="D37" s="300"/>
      <c r="E37" s="300"/>
      <c r="F37" s="300"/>
      <c r="G37" s="300"/>
      <c r="H37" s="300"/>
      <c r="I37" s="306"/>
      <c r="J37" s="129"/>
      <c r="K37" s="312">
        <f t="shared" si="12"/>
        <v>0</v>
      </c>
      <c r="L37" s="312">
        <f t="shared" si="12"/>
        <v>0</v>
      </c>
      <c r="M37" s="312">
        <f t="shared" si="12"/>
        <v>0</v>
      </c>
      <c r="N37" s="312">
        <f t="shared" si="12"/>
        <v>0</v>
      </c>
      <c r="O37" s="312">
        <f t="shared" si="12"/>
        <v>0</v>
      </c>
      <c r="P37" s="312">
        <f t="shared" si="12"/>
        <v>0</v>
      </c>
      <c r="Q37" s="313"/>
      <c r="R37" s="239"/>
      <c r="S37" s="239"/>
      <c r="T37" s="239"/>
      <c r="U37" s="292"/>
      <c r="V37" s="292"/>
      <c r="W37" s="292"/>
      <c r="X37" s="292"/>
      <c r="Y37" s="292"/>
      <c r="Z37" s="292"/>
    </row>
    <row r="38" spans="1:30">
      <c r="B38" s="311" t="s">
        <v>51</v>
      </c>
      <c r="C38" s="289">
        <v>-0.693415</v>
      </c>
      <c r="D38" s="289">
        <v>-0.183174</v>
      </c>
      <c r="E38" s="289">
        <v>-0.2099</v>
      </c>
      <c r="F38" s="289">
        <v>-2.7799999999999998E-2</v>
      </c>
      <c r="G38" s="289">
        <v>-6.6659999999999997E-2</v>
      </c>
      <c r="H38" s="289">
        <v>-4.1360000000000001E-2</v>
      </c>
      <c r="I38" s="306"/>
      <c r="J38" s="105"/>
      <c r="K38" s="312">
        <f t="shared" si="12"/>
        <v>-0.85875912061529802</v>
      </c>
      <c r="L38" s="312">
        <f t="shared" si="12"/>
        <v>-0.22276390695410953</v>
      </c>
      <c r="M38" s="312">
        <f t="shared" si="12"/>
        <v>-0.25369951968317278</v>
      </c>
      <c r="N38" s="312">
        <f t="shared" si="12"/>
        <v>-3.3030467916268076E-2</v>
      </c>
      <c r="O38" s="312">
        <f t="shared" si="12"/>
        <v>-7.5438094224834662E-2</v>
      </c>
      <c r="P38" s="312">
        <f t="shared" si="12"/>
        <v>-4.4121314805326835E-2</v>
      </c>
      <c r="Q38" s="313"/>
      <c r="R38" s="239"/>
      <c r="S38" s="239"/>
      <c r="T38" s="239"/>
      <c r="U38" s="292"/>
      <c r="V38" s="292"/>
      <c r="W38" s="292"/>
      <c r="X38" s="292"/>
      <c r="Y38" s="292"/>
      <c r="Z38" s="292"/>
    </row>
    <row r="39" spans="1:30" ht="15" customHeight="1">
      <c r="B39" s="274" t="s">
        <v>84</v>
      </c>
      <c r="C39" s="300"/>
      <c r="D39" s="300"/>
      <c r="E39" s="300"/>
      <c r="F39" s="300"/>
      <c r="G39" s="300"/>
      <c r="H39" s="300"/>
      <c r="I39" s="306"/>
      <c r="J39" s="154"/>
      <c r="K39" s="312">
        <f t="shared" si="12"/>
        <v>0</v>
      </c>
      <c r="L39" s="312">
        <f t="shared" si="12"/>
        <v>0</v>
      </c>
      <c r="M39" s="312">
        <f t="shared" si="12"/>
        <v>0</v>
      </c>
      <c r="N39" s="312">
        <f t="shared" si="12"/>
        <v>0</v>
      </c>
      <c r="O39" s="312">
        <f t="shared" si="12"/>
        <v>0</v>
      </c>
      <c r="P39" s="312">
        <f t="shared" si="12"/>
        <v>0</v>
      </c>
      <c r="Q39" s="314"/>
      <c r="R39" s="239"/>
      <c r="S39" s="398" t="s">
        <v>60</v>
      </c>
      <c r="T39" s="399"/>
      <c r="U39" s="292"/>
      <c r="V39" s="292"/>
      <c r="W39" s="292"/>
      <c r="X39" s="292"/>
      <c r="Y39" s="292"/>
      <c r="Z39" s="292"/>
    </row>
    <row r="40" spans="1:30" ht="15" customHeight="1">
      <c r="B40" s="274" t="s">
        <v>35</v>
      </c>
      <c r="C40" s="289">
        <v>2.4447202205550318</v>
      </c>
      <c r="D40" s="289">
        <v>-3.662070191900483</v>
      </c>
      <c r="E40" s="289">
        <v>-1.5082779588533644</v>
      </c>
      <c r="F40" s="289">
        <v>11.396430743323458</v>
      </c>
      <c r="G40" s="289">
        <v>-11.721836804958706</v>
      </c>
      <c r="H40" s="289">
        <v>-2.8414006257914055</v>
      </c>
      <c r="I40" s="306"/>
      <c r="J40" s="154"/>
      <c r="K40" s="312">
        <f t="shared" si="12"/>
        <v>3.0276613380937487</v>
      </c>
      <c r="L40" s="312">
        <f t="shared" si="12"/>
        <v>-4.453563625230311</v>
      </c>
      <c r="M40" s="312">
        <f t="shared" si="12"/>
        <v>-1.8230080691272736</v>
      </c>
      <c r="N40" s="312">
        <f t="shared" si="12"/>
        <v>13.540627339112111</v>
      </c>
      <c r="O40" s="312">
        <f t="shared" si="12"/>
        <v>-13.265421982907435</v>
      </c>
      <c r="P40" s="312">
        <f t="shared" si="12"/>
        <v>-3.0311008582832515</v>
      </c>
      <c r="Q40" s="314"/>
      <c r="R40" s="239"/>
      <c r="S40" s="400"/>
      <c r="T40" s="401"/>
      <c r="U40" s="292"/>
      <c r="V40" s="292"/>
      <c r="W40" s="292"/>
      <c r="X40" s="292"/>
      <c r="Y40" s="292"/>
      <c r="Z40" s="292"/>
    </row>
    <row r="41" spans="1:30" ht="15" customHeight="1">
      <c r="B41" s="274" t="s">
        <v>43</v>
      </c>
      <c r="C41" s="300"/>
      <c r="D41" s="300"/>
      <c r="E41" s="289">
        <v>6.2542</v>
      </c>
      <c r="F41" s="289">
        <v>4.5712000000000002</v>
      </c>
      <c r="G41" s="289">
        <v>0</v>
      </c>
      <c r="H41" s="289">
        <v>0</v>
      </c>
      <c r="I41" s="306"/>
      <c r="J41" s="154"/>
      <c r="K41" s="312">
        <f t="shared" si="12"/>
        <v>0</v>
      </c>
      <c r="L41" s="312">
        <f t="shared" si="12"/>
        <v>0</v>
      </c>
      <c r="M41" s="312">
        <f t="shared" si="12"/>
        <v>7.5592545783825589</v>
      </c>
      <c r="N41" s="312">
        <f t="shared" si="12"/>
        <v>5.4312544942030456</v>
      </c>
      <c r="O41" s="312">
        <f t="shared" si="12"/>
        <v>0</v>
      </c>
      <c r="P41" s="312">
        <f t="shared" si="12"/>
        <v>0</v>
      </c>
      <c r="Q41" s="314"/>
      <c r="R41" s="239"/>
      <c r="S41" s="400"/>
      <c r="T41" s="401"/>
      <c r="U41" s="292"/>
      <c r="V41" s="292"/>
      <c r="W41" s="292"/>
      <c r="X41" s="292"/>
      <c r="Y41" s="292"/>
      <c r="Z41" s="292"/>
    </row>
    <row r="42" spans="1:30" ht="15.75" customHeight="1">
      <c r="B42" s="274" t="s">
        <v>89</v>
      </c>
      <c r="C42" s="300"/>
      <c r="D42" s="300"/>
      <c r="E42" s="300"/>
      <c r="F42" s="300"/>
      <c r="G42" s="300"/>
      <c r="H42" s="300"/>
      <c r="I42" s="306"/>
      <c r="J42" s="154"/>
      <c r="K42" s="312">
        <f t="shared" si="12"/>
        <v>0</v>
      </c>
      <c r="L42" s="312">
        <f t="shared" si="12"/>
        <v>0</v>
      </c>
      <c r="M42" s="312">
        <f t="shared" si="12"/>
        <v>0</v>
      </c>
      <c r="N42" s="312">
        <f t="shared" si="12"/>
        <v>0</v>
      </c>
      <c r="O42" s="312">
        <f t="shared" si="12"/>
        <v>0</v>
      </c>
      <c r="P42" s="312">
        <f t="shared" si="12"/>
        <v>0</v>
      </c>
      <c r="Q42" s="314"/>
      <c r="R42" s="239"/>
      <c r="S42" s="400"/>
      <c r="T42" s="401"/>
      <c r="U42" s="292"/>
      <c r="V42" s="292"/>
      <c r="W42" s="292"/>
      <c r="X42" s="292"/>
      <c r="Y42" s="292"/>
      <c r="Z42" s="292"/>
    </row>
    <row r="43" spans="1:30" ht="15.75" customHeight="1">
      <c r="B43" s="315" t="s">
        <v>36</v>
      </c>
      <c r="C43" s="304">
        <f>SUM(C32:C42)</f>
        <v>259.07420340493536</v>
      </c>
      <c r="D43" s="304">
        <f t="shared" ref="D43:H43" si="13">SUM(D32:D42)</f>
        <v>245.11039216179969</v>
      </c>
      <c r="E43" s="304">
        <f t="shared" si="13"/>
        <v>231.30881681969049</v>
      </c>
      <c r="F43" s="304">
        <f t="shared" si="13"/>
        <v>260.78321118860032</v>
      </c>
      <c r="G43" s="304">
        <f t="shared" si="13"/>
        <v>233.63660819504128</v>
      </c>
      <c r="H43" s="304">
        <f t="shared" si="13"/>
        <v>247.51716104420865</v>
      </c>
      <c r="I43" s="304"/>
      <c r="J43" s="105"/>
      <c r="K43" s="304">
        <f t="shared" ref="K43:P43" si="14">K32+SUM(K34:K42)</f>
        <v>320.85019085270892</v>
      </c>
      <c r="L43" s="304">
        <f t="shared" si="14"/>
        <v>298.08678411246376</v>
      </c>
      <c r="M43" s="304">
        <f t="shared" si="14"/>
        <v>279.57568235177928</v>
      </c>
      <c r="N43" s="304">
        <f t="shared" si="14"/>
        <v>309.84861475778513</v>
      </c>
      <c r="O43" s="304">
        <f t="shared" si="14"/>
        <v>264.40294724554911</v>
      </c>
      <c r="P43" s="304">
        <f t="shared" si="14"/>
        <v>264.04213206364381</v>
      </c>
      <c r="Q43" s="304">
        <f>IF(R43="FY23", Q26-(P26-P43), Q26-(O26-O43))</f>
        <v>271.11383746618043</v>
      </c>
      <c r="R43" s="316" t="s">
        <v>79</v>
      </c>
      <c r="S43" s="402"/>
      <c r="T43" s="403"/>
      <c r="U43" s="292"/>
      <c r="V43" s="292"/>
      <c r="W43" s="292"/>
      <c r="X43" s="292"/>
      <c r="Y43" s="292"/>
      <c r="Z43" s="292"/>
    </row>
    <row r="44" spans="1:30" s="239" customFormat="1" ht="40.5" customHeight="1">
      <c r="A44" s="76"/>
    </row>
    <row r="45" spans="1:30" s="1" customFormat="1" ht="18">
      <c r="A45" s="76"/>
      <c r="K45" s="317" t="s">
        <v>62</v>
      </c>
      <c r="L45" s="318"/>
      <c r="M45" s="318"/>
      <c r="N45" s="318"/>
      <c r="O45" s="318"/>
      <c r="P45" s="318"/>
      <c r="Q45" s="318"/>
      <c r="R45" s="239"/>
      <c r="S45" s="239"/>
      <c r="T45" s="239"/>
      <c r="U45" s="239"/>
      <c r="V45" s="239"/>
      <c r="W45" s="239"/>
      <c r="Y45" s="239"/>
      <c r="Z45" s="239"/>
      <c r="AA45" s="239"/>
      <c r="AB45" s="239"/>
      <c r="AC45" s="239"/>
      <c r="AD45" s="239"/>
    </row>
    <row r="46" spans="1:30">
      <c r="B46" s="8"/>
      <c r="C46" s="8"/>
      <c r="D46" s="8"/>
      <c r="E46" s="8"/>
      <c r="F46" s="8"/>
      <c r="G46" s="8"/>
      <c r="H46" s="8"/>
      <c r="I46" s="8"/>
      <c r="J46" s="319"/>
      <c r="K46" s="320"/>
      <c r="L46" s="320"/>
      <c r="M46" s="321">
        <f>(M26-M43)-(L26-L43)+(K26-K43)</f>
        <v>34.334139135305179</v>
      </c>
      <c r="N46" s="321">
        <f>(N26-N43)-(M26-M43)</f>
        <v>-19.948468144461742</v>
      </c>
      <c r="O46" s="321">
        <f>(O26-O43)-(N26-N43)</f>
        <v>32.831582629915886</v>
      </c>
      <c r="P46" s="321">
        <f>(P26-P43)-(O26-O43)</f>
        <v>7.6170326181146493</v>
      </c>
      <c r="Q46" s="321">
        <f>(Q26-Q43)-(P26-P43)</f>
        <v>0</v>
      </c>
      <c r="R46" s="239"/>
      <c r="S46" s="239"/>
      <c r="T46" s="239"/>
      <c r="U46" s="239"/>
      <c r="V46" s="239"/>
      <c r="W46" s="239"/>
      <c r="X46" s="239"/>
    </row>
    <row r="47" spans="1:30" ht="23.25" customHeight="1">
      <c r="C47" s="322"/>
      <c r="D47" s="8"/>
      <c r="E47" s="8"/>
      <c r="F47" s="8"/>
      <c r="G47" s="8"/>
      <c r="H47" s="8"/>
      <c r="I47" s="8"/>
      <c r="J47" s="8"/>
      <c r="K47" s="171"/>
      <c r="L47" s="171"/>
      <c r="M47" s="171"/>
      <c r="N47" s="171"/>
      <c r="O47" s="171"/>
      <c r="P47" s="171"/>
      <c r="Q47" s="171"/>
      <c r="R47" s="239"/>
      <c r="S47" s="239"/>
      <c r="T47" s="239"/>
      <c r="U47" s="239"/>
      <c r="V47" s="239"/>
      <c r="W47" s="239"/>
    </row>
    <row r="48" spans="1:30" s="1" customFormat="1" ht="18">
      <c r="A48" s="76"/>
      <c r="K48" s="317" t="s">
        <v>37</v>
      </c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7"/>
      <c r="W48" s="317"/>
      <c r="X48" s="239"/>
      <c r="Y48" s="239"/>
      <c r="Z48" s="239"/>
      <c r="AA48" s="239"/>
      <c r="AB48" s="239"/>
    </row>
    <row r="49" spans="2:30" ht="30" customHeight="1">
      <c r="C49" s="322"/>
      <c r="D49" s="8"/>
      <c r="E49" s="8"/>
      <c r="F49" s="8"/>
      <c r="G49" s="8"/>
      <c r="H49" s="8"/>
      <c r="I49" s="8"/>
      <c r="J49" s="8"/>
      <c r="K49" s="323"/>
      <c r="L49" s="323"/>
      <c r="M49" s="415" t="s">
        <v>20</v>
      </c>
      <c r="N49" s="415"/>
      <c r="O49" s="415"/>
      <c r="P49" s="415"/>
      <c r="Q49" s="415"/>
      <c r="R49" s="416" t="s">
        <v>19</v>
      </c>
      <c r="S49" s="416"/>
      <c r="T49" s="416"/>
      <c r="U49" s="416"/>
      <c r="V49" s="416"/>
      <c r="W49" s="324"/>
    </row>
    <row r="50" spans="2:30">
      <c r="C50" s="322"/>
      <c r="D50" s="8"/>
      <c r="E50" s="8"/>
      <c r="F50" s="8"/>
      <c r="G50" s="8"/>
      <c r="H50" s="8"/>
      <c r="I50" s="8"/>
      <c r="J50" s="8"/>
      <c r="K50" s="323"/>
      <c r="L50" s="323"/>
      <c r="M50" s="325" t="s">
        <v>59</v>
      </c>
      <c r="N50" s="325"/>
      <c r="O50" s="325"/>
      <c r="P50" s="325"/>
      <c r="Q50" s="325"/>
      <c r="R50" s="325"/>
      <c r="S50" s="325"/>
      <c r="T50" s="325"/>
      <c r="U50" s="325"/>
      <c r="V50" s="325"/>
      <c r="W50" s="326"/>
    </row>
    <row r="51" spans="2:30">
      <c r="C51" s="322"/>
      <c r="D51" s="8"/>
      <c r="E51" s="8"/>
      <c r="F51" s="8"/>
      <c r="G51" s="8"/>
      <c r="H51" s="8"/>
      <c r="I51" s="8"/>
      <c r="J51" s="8"/>
      <c r="K51" s="323"/>
      <c r="L51" s="323"/>
      <c r="M51" s="327" t="s">
        <v>76</v>
      </c>
      <c r="N51" s="327" t="s">
        <v>77</v>
      </c>
      <c r="O51" s="327" t="s">
        <v>78</v>
      </c>
      <c r="P51" s="327" t="s">
        <v>79</v>
      </c>
      <c r="Q51" s="327" t="s">
        <v>80</v>
      </c>
      <c r="R51" s="328" t="s">
        <v>90</v>
      </c>
      <c r="S51" s="328" t="s">
        <v>91</v>
      </c>
      <c r="T51" s="328" t="s">
        <v>92</v>
      </c>
      <c r="U51" s="328" t="s">
        <v>93</v>
      </c>
      <c r="V51" s="328" t="s">
        <v>94</v>
      </c>
      <c r="W51" s="329" t="s">
        <v>38</v>
      </c>
    </row>
    <row r="52" spans="2:30">
      <c r="B52" s="8"/>
      <c r="C52" s="8"/>
      <c r="D52" s="8"/>
      <c r="E52" s="8"/>
      <c r="F52" s="8"/>
      <c r="G52" s="8"/>
      <c r="H52" s="8"/>
      <c r="I52" s="8"/>
      <c r="J52" s="8"/>
      <c r="K52" s="414" t="s">
        <v>76</v>
      </c>
      <c r="L52" s="414"/>
      <c r="M52" s="330"/>
      <c r="N52" s="312">
        <f>$M$46</f>
        <v>34.334139135305179</v>
      </c>
      <c r="O52" s="312">
        <f>$M$46</f>
        <v>34.334139135305179</v>
      </c>
      <c r="P52" s="312">
        <f>$M$46</f>
        <v>34.334139135305179</v>
      </c>
      <c r="Q52" s="312">
        <f>$M$46</f>
        <v>34.334139135305179</v>
      </c>
      <c r="R52" s="312">
        <f>$M$46</f>
        <v>34.334139135305179</v>
      </c>
      <c r="S52" s="331"/>
      <c r="T52" s="331"/>
      <c r="U52" s="331"/>
      <c r="V52" s="331"/>
      <c r="W52" s="332"/>
      <c r="X52" s="239"/>
      <c r="AC52" s="2"/>
      <c r="AD52" s="2"/>
    </row>
    <row r="53" spans="2:30">
      <c r="B53" s="8"/>
      <c r="C53" s="8"/>
      <c r="D53" s="8"/>
      <c r="E53" s="8"/>
      <c r="F53" s="8"/>
      <c r="G53" s="8"/>
      <c r="H53" s="8"/>
      <c r="I53" s="8"/>
      <c r="J53" s="8"/>
      <c r="K53" s="414" t="s">
        <v>77</v>
      </c>
      <c r="L53" s="414"/>
      <c r="M53" s="330"/>
      <c r="N53" s="330"/>
      <c r="O53" s="312">
        <f>$N$46</f>
        <v>-19.948468144461742</v>
      </c>
      <c r="P53" s="312">
        <f>$N$46</f>
        <v>-19.948468144461742</v>
      </c>
      <c r="Q53" s="312">
        <f>$N$46</f>
        <v>-19.948468144461742</v>
      </c>
      <c r="R53" s="312">
        <f>$N$46</f>
        <v>-19.948468144461742</v>
      </c>
      <c r="S53" s="312">
        <f>$N$46</f>
        <v>-19.948468144461742</v>
      </c>
      <c r="T53" s="331"/>
      <c r="U53" s="331"/>
      <c r="V53" s="331"/>
      <c r="W53" s="332"/>
      <c r="X53" s="239"/>
      <c r="AC53" s="2"/>
      <c r="AD53" s="2"/>
    </row>
    <row r="54" spans="2:30">
      <c r="B54" s="8"/>
      <c r="C54" s="8"/>
      <c r="D54" s="8"/>
      <c r="E54" s="8"/>
      <c r="F54" s="8"/>
      <c r="G54" s="8"/>
      <c r="H54" s="8"/>
      <c r="I54" s="8"/>
      <c r="J54" s="8"/>
      <c r="K54" s="414" t="s">
        <v>78</v>
      </c>
      <c r="L54" s="414"/>
      <c r="M54" s="331"/>
      <c r="N54" s="331"/>
      <c r="O54" s="330"/>
      <c r="P54" s="312">
        <f>$O$46</f>
        <v>32.831582629915886</v>
      </c>
      <c r="Q54" s="312">
        <f>$O$46</f>
        <v>32.831582629915886</v>
      </c>
      <c r="R54" s="312">
        <f>$O$46</f>
        <v>32.831582629915886</v>
      </c>
      <c r="S54" s="312">
        <f>$O$46</f>
        <v>32.831582629915886</v>
      </c>
      <c r="T54" s="312">
        <f>$O$46</f>
        <v>32.831582629915886</v>
      </c>
      <c r="U54" s="331"/>
      <c r="V54" s="331"/>
      <c r="W54" s="332"/>
      <c r="X54" s="239"/>
      <c r="AC54" s="2"/>
      <c r="AD54" s="2"/>
    </row>
    <row r="55" spans="2:30">
      <c r="B55" s="8"/>
      <c r="C55" s="8"/>
      <c r="D55" s="8"/>
      <c r="E55" s="8"/>
      <c r="F55" s="8"/>
      <c r="G55" s="8"/>
      <c r="H55" s="8"/>
      <c r="I55" s="8"/>
      <c r="J55" s="8"/>
      <c r="K55" s="414" t="s">
        <v>79</v>
      </c>
      <c r="L55" s="414"/>
      <c r="M55" s="331"/>
      <c r="N55" s="331"/>
      <c r="O55" s="331"/>
      <c r="P55" s="330"/>
      <c r="Q55" s="312">
        <f>$P$46</f>
        <v>7.6170326181146493</v>
      </c>
      <c r="R55" s="312">
        <f>$P$46</f>
        <v>7.6170326181146493</v>
      </c>
      <c r="S55" s="312">
        <f>$P$46</f>
        <v>7.6170326181146493</v>
      </c>
      <c r="T55" s="312">
        <f>$P$46</f>
        <v>7.6170326181146493</v>
      </c>
      <c r="U55" s="312">
        <f>$P$46</f>
        <v>7.6170326181146493</v>
      </c>
      <c r="V55" s="331"/>
      <c r="W55" s="332"/>
      <c r="X55" s="239"/>
      <c r="AC55" s="2"/>
      <c r="AD55" s="2"/>
    </row>
    <row r="56" spans="2:30">
      <c r="B56" s="162"/>
      <c r="C56" s="162"/>
      <c r="D56" s="162"/>
      <c r="E56" s="162"/>
      <c r="F56" s="162"/>
      <c r="G56" s="163"/>
      <c r="H56" s="163"/>
      <c r="I56" s="163"/>
      <c r="J56" s="163"/>
      <c r="K56" s="414" t="s">
        <v>80</v>
      </c>
      <c r="L56" s="414"/>
      <c r="M56" s="333"/>
      <c r="N56" s="333"/>
      <c r="O56" s="333"/>
      <c r="P56" s="333"/>
      <c r="Q56" s="334"/>
      <c r="R56" s="335">
        <v>0</v>
      </c>
      <c r="S56" s="335">
        <v>0</v>
      </c>
      <c r="T56" s="335">
        <v>0</v>
      </c>
      <c r="U56" s="335">
        <v>0</v>
      </c>
      <c r="V56" s="335">
        <v>0</v>
      </c>
      <c r="W56" s="332"/>
      <c r="X56" s="239"/>
      <c r="AC56" s="2"/>
      <c r="AD56" s="2"/>
    </row>
    <row r="57" spans="2:30">
      <c r="B57" s="162"/>
      <c r="C57" s="162"/>
      <c r="D57" s="162"/>
      <c r="E57" s="162"/>
      <c r="F57" s="162"/>
      <c r="G57" s="163"/>
      <c r="H57" s="163"/>
      <c r="I57" s="163"/>
      <c r="J57" s="163"/>
      <c r="K57" s="336" t="s">
        <v>63</v>
      </c>
      <c r="L57" s="337"/>
      <c r="M57" s="338"/>
      <c r="N57" s="338"/>
      <c r="O57" s="338"/>
      <c r="P57" s="338"/>
      <c r="Q57" s="338"/>
      <c r="R57" s="338">
        <f>+SUM(R52:R56)</f>
        <v>54.834286238873972</v>
      </c>
      <c r="S57" s="338">
        <f>+SUM(S53:S56)</f>
        <v>20.500147103568793</v>
      </c>
      <c r="T57" s="338">
        <f>+SUM(T54:T56)</f>
        <v>40.448615248030535</v>
      </c>
      <c r="U57" s="338">
        <f>+SUM(U55:U56)</f>
        <v>7.6170326181146493</v>
      </c>
      <c r="V57" s="338">
        <f>+SUM(V56)</f>
        <v>0</v>
      </c>
      <c r="W57" s="338">
        <f>+SUM(R57:V57)</f>
        <v>123.40008120858795</v>
      </c>
      <c r="X57" s="239"/>
      <c r="AD57" s="2"/>
    </row>
    <row r="58" spans="2:30">
      <c r="B58" s="162"/>
      <c r="C58" s="162"/>
      <c r="D58" s="162"/>
      <c r="E58" s="162"/>
      <c r="F58" s="162"/>
      <c r="G58" s="163"/>
      <c r="H58" s="163"/>
      <c r="I58" s="163"/>
      <c r="J58" s="163"/>
      <c r="K58" s="339"/>
      <c r="L58" s="339"/>
      <c r="M58" s="339"/>
      <c r="N58" s="339"/>
      <c r="O58" s="339"/>
      <c r="P58" s="339"/>
      <c r="Q58" s="339"/>
      <c r="R58" s="216"/>
      <c r="S58" s="216"/>
      <c r="T58" s="216"/>
      <c r="U58" s="216"/>
      <c r="V58" s="216"/>
      <c r="W58" s="239"/>
      <c r="X58" s="239"/>
      <c r="AD58" s="2"/>
    </row>
    <row r="59" spans="2:30">
      <c r="B59" s="162"/>
      <c r="C59" s="162"/>
      <c r="D59" s="162"/>
      <c r="E59" s="162"/>
      <c r="F59" s="162"/>
      <c r="G59" s="162"/>
      <c r="H59" s="162"/>
      <c r="I59" s="162"/>
      <c r="J59" s="162"/>
      <c r="K59" s="340" t="s">
        <v>64</v>
      </c>
      <c r="L59" s="340"/>
      <c r="M59" s="341"/>
      <c r="N59" s="341"/>
      <c r="O59" s="341"/>
      <c r="P59" s="341"/>
      <c r="Q59" s="341"/>
      <c r="R59" s="342">
        <f>R57</f>
        <v>54.834286238873972</v>
      </c>
      <c r="S59" s="342">
        <f>S57</f>
        <v>20.500147103568793</v>
      </c>
      <c r="T59" s="342">
        <f>T57</f>
        <v>40.448615248030535</v>
      </c>
      <c r="U59" s="342">
        <f>U57</f>
        <v>7.6170326181146493</v>
      </c>
      <c r="V59" s="342">
        <f>V57</f>
        <v>0</v>
      </c>
      <c r="W59" s="338">
        <f>+SUM(R59:V59)</f>
        <v>123.40008120858795</v>
      </c>
      <c r="X59" s="239"/>
      <c r="AD59" s="2"/>
    </row>
    <row r="66" spans="18:23">
      <c r="R66" s="343"/>
      <c r="S66" s="343"/>
      <c r="T66" s="343"/>
      <c r="U66" s="343"/>
      <c r="V66" s="343"/>
      <c r="W66" s="343"/>
    </row>
  </sheetData>
  <sheetProtection autoFilter="0"/>
  <mergeCells count="23">
    <mergeCell ref="C16:D16"/>
    <mergeCell ref="E16:I16"/>
    <mergeCell ref="K16:L16"/>
    <mergeCell ref="M16:Q16"/>
    <mergeCell ref="C3:L3"/>
    <mergeCell ref="M3:N3"/>
    <mergeCell ref="C15:D15"/>
    <mergeCell ref="E15:I15"/>
    <mergeCell ref="K15:Q15"/>
    <mergeCell ref="C29:I29"/>
    <mergeCell ref="K29:Q29"/>
    <mergeCell ref="C30:D30"/>
    <mergeCell ref="E30:I30"/>
    <mergeCell ref="K30:L30"/>
    <mergeCell ref="M30:Q30"/>
    <mergeCell ref="K55:L55"/>
    <mergeCell ref="K56:L56"/>
    <mergeCell ref="S39:T43"/>
    <mergeCell ref="M49:Q49"/>
    <mergeCell ref="R49:V49"/>
    <mergeCell ref="K52:L52"/>
    <mergeCell ref="K53:L53"/>
    <mergeCell ref="K54:L54"/>
  </mergeCells>
  <conditionalFormatting sqref="E18:I18 E20:I25 C32:H32 C34:H42">
    <cfRule type="expression" dxfId="7" priority="3">
      <formula>dms_TradingName = "Endeavour Energy"</formula>
    </cfRule>
    <cfRule type="expression" dxfId="6" priority="4">
      <formula>dms_TradingName = "TasNetworks (T)"</formula>
    </cfRule>
  </conditionalFormatting>
  <conditionalFormatting sqref="C18:D18 C20:D25">
    <cfRule type="expression" dxfId="5" priority="1">
      <formula>dms_TradingName = "Endeavour Energy"</formula>
    </cfRule>
    <cfRule type="expression" dxfId="4" priority="2">
      <formula>dms_TradingName = "TasNetworks (T)"</formula>
    </cfRule>
  </conditionalFormatting>
  <dataValidations disablePrompts="1" count="2">
    <dataValidation type="list" allowBlank="1" showInputMessage="1" showErrorMessage="1" sqref="R43" xr:uid="{3BD87595-16E0-48C2-AFEC-F41A9B090749}">
      <formula1>$O$31:$P$31</formula1>
    </dataValidation>
    <dataValidation type="custom" allowBlank="1" showInputMessage="1" showErrorMessage="1" error="Must be a number" promptTitle="Opex allowance" prompt="Enter value. _x000a__x000a_As set out in the approved PTRM for the current regulatory control period." sqref="C18:I18" xr:uid="{1F18F552-0D1E-4E89-9482-C35065BAC2C3}">
      <formula1>ISNUMBER(C18)</formula1>
    </dataValidation>
  </dataValidations>
  <pageMargins left="0.7" right="0.7" top="0.75" bottom="0.75" header="0.3" footer="0.3"/>
  <pageSetup paperSize="8" scale="42" fitToWidth="0" orientation="landscape" r:id="rId1"/>
  <rowBreaks count="1" manualBreakCount="1">
    <brk id="43" min="1" max="25" man="1"/>
  </rowBreaks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AER - Final Decision</vt:lpstr>
      <vt:lpstr>Difference</vt:lpstr>
      <vt:lpstr>END - Revised Proposal</vt:lpstr>
      <vt:lpstr>'AER - Final Decision'!dms_PRCP_BaseYear</vt:lpstr>
      <vt:lpstr>Difference!dms_PRCP_BaseYear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keywords/>
  <dc:description/>
  <cp:lastModifiedBy/>
  <dcterms:created xsi:type="dcterms:W3CDTF">2024-04-22T00:59:50Z</dcterms:created>
  <dcterms:modified xsi:type="dcterms:W3CDTF">2024-04-22T01:03:08Z</dcterms:modified>
  <cp:category/>
  <cp:contentStatus/>
</cp:coreProperties>
</file>