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T:\AER\STPIS annual compliance\Reset NSW ACT TAS PWC FY2024_29\Final decision\STPIS models\"/>
    </mc:Choice>
  </mc:AlternateContent>
  <xr:revisionPtr revIDLastSave="0" documentId="13_ncr:1_{5A1E70D5-FA4E-49DD-A1E2-63C1E7F27565}" xr6:coauthVersionLast="47" xr6:coauthVersionMax="47" xr10:uidLastSave="{00000000-0000-0000-0000-000000000000}"/>
  <bookViews>
    <workbookView xWindow="-120" yWindow="-120" windowWidth="29040" windowHeight="15840" tabRatio="811" activeTab="2" xr2:uid="{00000000-000D-0000-FFFF-FFFF00000000}"/>
  </bookViews>
  <sheets>
    <sheet name="Cover" sheetId="20" r:id="rId1"/>
    <sheet name="Output I Decision tables" sheetId="19" r:id="rId2"/>
    <sheet name="STPIS inputs" sheetId="21" r:id="rId3"/>
    <sheet name="Annual performance and targets" sheetId="17" r:id="rId4"/>
    <sheet name="Incentive rates calc" sheetId="14" r:id="rId5"/>
    <sheet name="change log" sheetId="2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8" i="17" l="1"/>
  <c r="D36" i="17"/>
  <c r="E36" i="17"/>
  <c r="F36" i="17"/>
  <c r="G36" i="17"/>
  <c r="D37" i="17"/>
  <c r="E37" i="17"/>
  <c r="F37" i="17"/>
  <c r="G37" i="17"/>
  <c r="C37" i="17"/>
  <c r="C36" i="17"/>
  <c r="AA18" i="17"/>
  <c r="T18" i="17"/>
  <c r="H19" i="17"/>
  <c r="H18" i="17"/>
  <c r="Q19" i="17"/>
  <c r="Q18" i="17"/>
  <c r="G45" i="17"/>
  <c r="I19" i="17" l="1"/>
  <c r="I18" i="17"/>
  <c r="R19" i="17"/>
  <c r="R18" i="17"/>
  <c r="Q9" i="17"/>
  <c r="H9" i="17"/>
  <c r="P37" i="17"/>
  <c r="P36" i="17"/>
  <c r="I9" i="17"/>
  <c r="Z9" i="17"/>
  <c r="C4" i="21"/>
  <c r="E14" i="19"/>
  <c r="T36" i="17"/>
  <c r="X36" i="17"/>
  <c r="W36" i="17"/>
  <c r="V36" i="17"/>
  <c r="R10" i="17" l="1"/>
  <c r="P46" i="17"/>
  <c r="AA9" i="17"/>
  <c r="Y36" i="17"/>
  <c r="I10" i="17"/>
  <c r="G46" i="17"/>
  <c r="R9" i="17"/>
  <c r="P45" i="17"/>
  <c r="U36" i="17"/>
  <c r="Z36" i="17" l="1"/>
  <c r="AA36" i="17"/>
  <c r="D10" i="14" s="1"/>
  <c r="L37" i="17"/>
  <c r="M37" i="17"/>
  <c r="N37" i="17"/>
  <c r="O37" i="17"/>
  <c r="M36" i="17"/>
  <c r="N36" i="17"/>
  <c r="O36" i="17"/>
  <c r="L36" i="17"/>
  <c r="C45" i="17"/>
  <c r="C22" i="19" l="1"/>
  <c r="R36" i="17"/>
  <c r="R37" i="17"/>
  <c r="I36" i="17"/>
  <c r="I37" i="17"/>
  <c r="E45" i="17"/>
  <c r="M45" i="17"/>
  <c r="D45" i="17"/>
  <c r="M46" i="17"/>
  <c r="F45" i="17"/>
  <c r="C46" i="17"/>
  <c r="L46" i="17"/>
  <c r="L45" i="17"/>
  <c r="C19" i="19" l="1"/>
  <c r="E8" i="14"/>
  <c r="D19" i="19"/>
  <c r="F8" i="14"/>
  <c r="F9" i="14"/>
  <c r="D18" i="19"/>
  <c r="E9" i="14"/>
  <c r="C18" i="19"/>
  <c r="H45" i="17"/>
  <c r="E46" i="17" l="1"/>
  <c r="D46" i="17"/>
  <c r="N45" i="17"/>
  <c r="N46" i="17"/>
  <c r="O45" i="17"/>
  <c r="Q45" i="17" l="1"/>
  <c r="Q37" i="17"/>
  <c r="O46" i="17"/>
  <c r="Q46" i="17" s="1"/>
  <c r="F46" i="17"/>
  <c r="H46" i="17" s="1"/>
  <c r="Q10" i="17"/>
  <c r="R46" i="17" l="1"/>
  <c r="R45" i="17"/>
  <c r="Q36" i="17"/>
  <c r="E6" i="14" l="1"/>
  <c r="F6" i="14"/>
  <c r="E5" i="14"/>
  <c r="F5" i="14"/>
  <c r="C11" i="21" l="1"/>
  <c r="E12" i="14" s="1"/>
  <c r="C26" i="19" s="1"/>
  <c r="E7" i="14" l="1"/>
  <c r="E13" i="14" s="1"/>
  <c r="C12" i="19" s="1"/>
  <c r="F7" i="14"/>
  <c r="F12" i="14"/>
  <c r="D26" i="19" s="1"/>
  <c r="F13" i="14" l="1"/>
  <c r="D12" i="19" s="1"/>
  <c r="H36" i="17" l="1"/>
  <c r="H37" i="17"/>
  <c r="F14" i="14" l="1"/>
  <c r="D13" i="19" s="1"/>
  <c r="E14" i="14"/>
  <c r="C13" i="19" s="1"/>
  <c r="I45" i="17"/>
  <c r="H10" i="17"/>
  <c r="I46" i="17" s="1"/>
</calcChain>
</file>

<file path=xl/sharedStrings.xml><?xml version="1.0" encoding="utf-8"?>
<sst xmlns="http://schemas.openxmlformats.org/spreadsheetml/2006/main" count="244" uniqueCount="96">
  <si>
    <t>Classification</t>
  </si>
  <si>
    <t>Urban</t>
  </si>
  <si>
    <t>R</t>
  </si>
  <si>
    <t>Beta</t>
  </si>
  <si>
    <t>Average unplanned SAIFI target</t>
  </si>
  <si>
    <t>Average unplanned SAIDI target</t>
  </si>
  <si>
    <t>CPI</t>
  </si>
  <si>
    <t>SAIFI</t>
  </si>
  <si>
    <t>SAIDI</t>
  </si>
  <si>
    <t>Network</t>
  </si>
  <si>
    <t>2018/19</t>
  </si>
  <si>
    <t>2019/20</t>
  </si>
  <si>
    <t>2020/21</t>
  </si>
  <si>
    <t>2021/22</t>
  </si>
  <si>
    <t>Short rural</t>
  </si>
  <si>
    <t>2022/23</t>
  </si>
  <si>
    <t>Revenue proposal</t>
  </si>
  <si>
    <t>Annual compliance actual</t>
  </si>
  <si>
    <t>Draft decision</t>
  </si>
  <si>
    <t>Final decision</t>
  </si>
  <si>
    <t>Decision</t>
  </si>
  <si>
    <t>Revenue at Risk</t>
  </si>
  <si>
    <t>Feeders classifications</t>
  </si>
  <si>
    <t>Short rual</t>
  </si>
  <si>
    <t>STPIS Targets and incentive rates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</si>
  <si>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</si>
  <si>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</si>
  <si>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</si>
  <si>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</si>
  <si>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</si>
  <si>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VCR</t>
  </si>
  <si>
    <t>Inputs</t>
  </si>
  <si>
    <t>ABS</t>
  </si>
  <si>
    <t>Historical STPIS performance and adjustments</t>
  </si>
  <si>
    <t>Log normal</t>
  </si>
  <si>
    <t>Evoenergy</t>
  </si>
  <si>
    <t>2024-25</t>
  </si>
  <si>
    <t>2025-26</t>
  </si>
  <si>
    <t>2026-27</t>
  </si>
  <si>
    <t>2027-28</t>
  </si>
  <si>
    <t>2028-29</t>
  </si>
  <si>
    <t>Change</t>
  </si>
  <si>
    <t>STPIS Incentive rates for FY2024-29 period</t>
  </si>
  <si>
    <t>STPIS performance targets for the 2024-29 period</t>
  </si>
  <si>
    <t>Value of customer reliablity ($/MWh)</t>
  </si>
  <si>
    <t>Telephone answering</t>
  </si>
  <si>
    <t>Telephone answering parameter</t>
  </si>
  <si>
    <t>± 5.0 %</t>
  </si>
  <si>
    <t>SAIFI*</t>
  </si>
  <si>
    <t>SAIDI (minutes)</t>
  </si>
  <si>
    <t>SAIFI (interruptions)</t>
  </si>
  <si>
    <t>Average unplanned telephone answering target</t>
  </si>
  <si>
    <t>Telephone Incentive rates</t>
  </si>
  <si>
    <t>Percentage of calls within 30 seconds</t>
  </si>
  <si>
    <t>Changelog (to detail completion of inputs, and any changes to inputs)</t>
  </si>
  <si>
    <t>Version</t>
  </si>
  <si>
    <t>Cell range</t>
  </si>
  <si>
    <t>Description</t>
  </si>
  <si>
    <t>v1.01</t>
  </si>
  <si>
    <t>Changed format of decision tables tab</t>
  </si>
  <si>
    <t>Used Evoenergy data to calculate targets</t>
  </si>
  <si>
    <t>Annual performance and targets</t>
  </si>
  <si>
    <t>Tab</t>
  </si>
  <si>
    <t>C41-F41; C42-F41; L41-O41; L42-O42.</t>
  </si>
  <si>
    <t>Decision tables</t>
  </si>
  <si>
    <t>Value of Customer Reliability (VCR) for NSW ($/MWh)</t>
  </si>
  <si>
    <t>Average annual energy consumption by network type (MWh)</t>
  </si>
  <si>
    <t>Average smoothed revenue requirement ($)</t>
  </si>
  <si>
    <t>Revenue Smoothing ($ Real 2023-24)</t>
  </si>
  <si>
    <t>Provides output including incentive rates, targets and VCR by feeders type</t>
  </si>
  <si>
    <t>STPIS inputs</t>
  </si>
  <si>
    <t>Inputs average smoothed revenus, average annual energy consumptions, CPI and network feeders type</t>
  </si>
  <si>
    <t>Calculates targets based on historical performance and adjusment by STPIS paramteres and network feeder types</t>
  </si>
  <si>
    <t>Incentive rates calculations</t>
  </si>
  <si>
    <t>Calculates incentive rates by STPIS paramteres and network feeder types</t>
  </si>
  <si>
    <t>Change log</t>
  </si>
  <si>
    <t>Provides log of updates made to the model template (rather than changes between preliminary and final model submissions)</t>
  </si>
  <si>
    <t>Output I Decision tables</t>
  </si>
  <si>
    <t>C21, C22, L21, L22</t>
  </si>
  <si>
    <t>Updated data based on Evoenergy's advice 4/09/2023</t>
  </si>
  <si>
    <t>Adjustments</t>
  </si>
  <si>
    <t>AER Decision STPIS for 2024-29</t>
  </si>
  <si>
    <t>2024-29</t>
  </si>
  <si>
    <t>Average</t>
  </si>
  <si>
    <t>VCR ($/MWh)</t>
  </si>
  <si>
    <t>Incentive rate attributes</t>
  </si>
  <si>
    <r>
      <rPr>
        <i/>
        <sz val="10"/>
        <rFont val="Arial"/>
        <family val="2"/>
      </rPr>
      <t xml:space="preserve">ir </t>
    </r>
    <r>
      <rPr>
        <sz val="10"/>
        <rFont val="Arial"/>
        <family val="2"/>
      </rPr>
      <t>- SAIDI</t>
    </r>
  </si>
  <si>
    <r>
      <rPr>
        <i/>
        <sz val="10"/>
        <rFont val="Arial"/>
        <family val="2"/>
      </rPr>
      <t xml:space="preserve">ir </t>
    </r>
    <r>
      <rPr>
        <sz val="10"/>
        <rFont val="Arial"/>
        <family val="2"/>
      </rPr>
      <t>- SAIFI</t>
    </r>
  </si>
  <si>
    <r>
      <rPr>
        <i/>
        <sz val="10"/>
        <rFont val="Arial"/>
        <family val="2"/>
      </rPr>
      <t xml:space="preserve">ir </t>
    </r>
    <r>
      <rPr>
        <sz val="10"/>
        <rFont val="Arial"/>
        <family val="2"/>
      </rPr>
      <t>- Telephone answering</t>
    </r>
  </si>
  <si>
    <r>
      <t>VCR</t>
    </r>
    <r>
      <rPr>
        <vertAlign val="subscript"/>
        <sz val="10"/>
        <color theme="1"/>
        <rFont val="Arial"/>
        <family val="2"/>
      </rPr>
      <t>n</t>
    </r>
  </si>
  <si>
    <r>
      <t>C</t>
    </r>
    <r>
      <rPr>
        <vertAlign val="subscript"/>
        <sz val="10"/>
        <color theme="1"/>
        <rFont val="Arial"/>
        <family val="2"/>
      </rPr>
      <t>n</t>
    </r>
  </si>
  <si>
    <r>
      <t>SAIFI</t>
    </r>
    <r>
      <rPr>
        <vertAlign val="subscript"/>
        <sz val="10"/>
        <color theme="1"/>
        <rFont val="Arial"/>
        <family val="2"/>
      </rPr>
      <t>n</t>
    </r>
  </si>
  <si>
    <r>
      <t>SAIDI</t>
    </r>
    <r>
      <rPr>
        <vertAlign val="subscript"/>
        <sz val="10"/>
        <color theme="1"/>
        <rFont val="Arial"/>
        <family val="2"/>
      </rPr>
      <t>n</t>
    </r>
  </si>
  <si>
    <r>
      <t>w</t>
    </r>
    <r>
      <rPr>
        <vertAlign val="subscript"/>
        <sz val="10"/>
        <color theme="1"/>
        <rFont val="Arial"/>
        <family val="2"/>
      </rPr>
      <t>n</t>
    </r>
  </si>
  <si>
    <t>Network type weighting</t>
  </si>
  <si>
    <t>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</si>
</sst>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;\-&quot;$&quot;#,##0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_-* #,##0.000_-;\-* #,##0.000_-;_-* &quot;-&quot;??_-;_-@_-"/>
    <numFmt numFmtId="168" formatCode="0.0000"/>
    <numFmt numFmtId="169" formatCode="_-* #,##0.0000_-;\-* #,##0.0000_-;_-* &quot;-&quot;??_-;_-@_-"/>
    <numFmt numFmtId="170" formatCode="_-* #,##0_-;\-* #,##0_-;_-* &quot;-&quot;??_-;_-@_-"/>
    <numFmt numFmtId="171" formatCode="_-* #,##0.0_-;\-* #,##0.0_-;_-* &quot;-&quot;??_-;_-@_-"/>
    <numFmt numFmtId="172" formatCode="_(* #,##0_);_(* \(#,##0\);_(* &quot;-&quot;??_);_(@_)"/>
    <numFmt numFmtId="173" formatCode="_(* #,##0.0000_);_(* \(#,##0.0000\);_(* &quot;-&quot;??_);_(@_)"/>
  </numFmts>
  <fonts count="3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u/>
      <sz val="9"/>
      <color theme="10"/>
      <name val="Calibri"/>
      <family val="2"/>
      <scheme val="minor"/>
    </font>
    <font>
      <i/>
      <sz val="9"/>
      <name val="Arial"/>
      <family val="2"/>
    </font>
    <font>
      <sz val="9"/>
      <name val="TimesNewRoman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8" tint="-0.249977111117893"/>
      <name val="Arial"/>
      <family val="2"/>
    </font>
    <font>
      <i/>
      <sz val="10"/>
      <color theme="8" tint="-0.249977111117893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3" borderId="2">
      <alignment vertical="center"/>
    </xf>
    <xf numFmtId="0" fontId="5" fillId="4" borderId="0">
      <alignment horizontal="left" vertical="center"/>
      <protection locked="0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0">
    <xf numFmtId="0" fontId="0" fillId="0" borderId="0" xfId="0"/>
    <xf numFmtId="0" fontId="7" fillId="0" borderId="0" xfId="0" applyFont="1"/>
    <xf numFmtId="0" fontId="0" fillId="6" borderId="0" xfId="0" applyFill="1"/>
    <xf numFmtId="0" fontId="3" fillId="6" borderId="0" xfId="0" applyFont="1" applyFill="1"/>
    <xf numFmtId="0" fontId="9" fillId="6" borderId="0" xfId="0" applyFont="1" applyFill="1"/>
    <xf numFmtId="0" fontId="10" fillId="0" borderId="0" xfId="0" applyFont="1" applyAlignment="1">
      <alignment vertical="center"/>
    </xf>
    <xf numFmtId="0" fontId="3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3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4" xfId="0" applyFont="1" applyBorder="1"/>
    <xf numFmtId="0" fontId="13" fillId="0" borderId="3" xfId="0" applyFont="1" applyBorder="1" applyAlignment="1">
      <alignment horizontal="left"/>
    </xf>
    <xf numFmtId="17" fontId="13" fillId="0" borderId="3" xfId="0" quotePrefix="1" applyNumberFormat="1" applyFont="1" applyBorder="1"/>
    <xf numFmtId="0" fontId="13" fillId="0" borderId="3" xfId="0" applyFont="1" applyBorder="1"/>
    <xf numFmtId="0" fontId="13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15" fillId="0" borderId="0" xfId="0" applyFont="1"/>
    <xf numFmtId="17" fontId="13" fillId="0" borderId="0" xfId="0" quotePrefix="1" applyNumberFormat="1" applyFont="1"/>
    <xf numFmtId="0" fontId="14" fillId="6" borderId="0" xfId="0" applyFont="1" applyFill="1"/>
    <xf numFmtId="0" fontId="16" fillId="7" borderId="0" xfId="0" applyFont="1" applyFill="1"/>
    <xf numFmtId="0" fontId="12" fillId="7" borderId="0" xfId="0" applyFont="1" applyFill="1"/>
    <xf numFmtId="0" fontId="8" fillId="7" borderId="5" xfId="9" applyFont="1" applyFill="1" applyBorder="1"/>
    <xf numFmtId="170" fontId="17" fillId="0" borderId="0" xfId="9" applyNumberFormat="1" applyFont="1"/>
    <xf numFmtId="170" fontId="13" fillId="0" borderId="0" xfId="12" applyNumberFormat="1" applyFont="1" applyAlignment="1" applyProtection="1"/>
    <xf numFmtId="170" fontId="19" fillId="0" borderId="0" xfId="9" applyNumberFormat="1" applyFont="1"/>
    <xf numFmtId="171" fontId="19" fillId="0" borderId="0" xfId="9" applyNumberFormat="1" applyFont="1"/>
    <xf numFmtId="0" fontId="19" fillId="0" borderId="0" xfId="9" applyFont="1"/>
    <xf numFmtId="0" fontId="19" fillId="0" borderId="0" xfId="9" applyFont="1" applyAlignment="1">
      <alignment wrapText="1"/>
    </xf>
    <xf numFmtId="170" fontId="20" fillId="0" borderId="4" xfId="12" applyNumberFormat="1" applyFont="1" applyBorder="1" applyAlignment="1" applyProtection="1"/>
    <xf numFmtId="170" fontId="21" fillId="0" borderId="4" xfId="9" applyNumberFormat="1" applyFont="1" applyBorder="1"/>
    <xf numFmtId="170" fontId="19" fillId="0" borderId="4" xfId="9" applyNumberFormat="1" applyFont="1" applyBorder="1"/>
    <xf numFmtId="171" fontId="19" fillId="0" borderId="4" xfId="9" applyNumberFormat="1" applyFont="1" applyBorder="1"/>
    <xf numFmtId="0" fontId="19" fillId="0" borderId="4" xfId="9" applyFont="1" applyBorder="1"/>
    <xf numFmtId="0" fontId="13" fillId="6" borderId="0" xfId="0" applyFont="1" applyFill="1"/>
    <xf numFmtId="0" fontId="22" fillId="6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/>
    <xf numFmtId="0" fontId="23" fillId="6" borderId="0" xfId="12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0" fontId="25" fillId="0" borderId="0" xfId="0" applyFont="1" applyAlignment="1">
      <alignment vertical="center"/>
    </xf>
    <xf numFmtId="0" fontId="22" fillId="0" borderId="0" xfId="0" quotePrefix="1" applyFont="1" applyAlignment="1">
      <alignment horizontal="left" vertical="center"/>
    </xf>
    <xf numFmtId="17" fontId="22" fillId="0" borderId="0" xfId="0" quotePrefix="1" applyNumberFormat="1" applyFont="1" applyAlignment="1">
      <alignment vertical="center"/>
    </xf>
    <xf numFmtId="0" fontId="23" fillId="6" borderId="0" xfId="12" quotePrefix="1" applyFont="1" applyFill="1" applyAlignment="1">
      <alignment vertical="center"/>
    </xf>
    <xf numFmtId="0" fontId="24" fillId="0" borderId="0" xfId="12" applyNumberFormat="1" applyFont="1" applyAlignment="1" applyProtection="1">
      <alignment horizontal="left" vertical="center" indent="1"/>
    </xf>
    <xf numFmtId="0" fontId="3" fillId="6" borderId="0" xfId="9" applyFill="1" applyAlignment="1">
      <alignment wrapText="1"/>
    </xf>
    <xf numFmtId="0" fontId="3" fillId="6" borderId="0" xfId="9" applyFill="1"/>
    <xf numFmtId="0" fontId="3" fillId="0" borderId="0" xfId="9"/>
    <xf numFmtId="0" fontId="26" fillId="0" borderId="0" xfId="0" applyFont="1"/>
    <xf numFmtId="0" fontId="3" fillId="7" borderId="5" xfId="9" applyFill="1" applyBorder="1"/>
    <xf numFmtId="0" fontId="27" fillId="7" borderId="0" xfId="0" applyFont="1" applyFill="1"/>
    <xf numFmtId="0" fontId="28" fillId="7" borderId="0" xfId="9" applyFont="1" applyFill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29" fillId="1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5" fontId="29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9" fillId="0" borderId="3" xfId="0" applyFont="1" applyBorder="1" applyAlignment="1">
      <alignment vertical="center"/>
    </xf>
    <xf numFmtId="5" fontId="29" fillId="0" borderId="3" xfId="0" applyNumberFormat="1" applyFont="1" applyBorder="1" applyAlignment="1">
      <alignment horizontal="center" vertical="center"/>
    </xf>
    <xf numFmtId="5" fontId="29" fillId="0" borderId="5" xfId="0" applyNumberFormat="1" applyFont="1" applyBorder="1" applyAlignment="1">
      <alignment horizontal="center" vertical="center"/>
    </xf>
    <xf numFmtId="5" fontId="29" fillId="0" borderId="0" xfId="0" applyNumberFormat="1" applyFont="1" applyAlignment="1">
      <alignment horizontal="center" vertical="center"/>
    </xf>
    <xf numFmtId="0" fontId="29" fillId="9" borderId="4" xfId="0" applyFont="1" applyFill="1" applyBorder="1" applyAlignment="1">
      <alignment vertical="center"/>
    </xf>
    <xf numFmtId="10" fontId="29" fillId="9" borderId="4" xfId="0" applyNumberFormat="1" applyFont="1" applyFill="1" applyBorder="1" applyAlignment="1">
      <alignment horizontal="right" vertical="center"/>
    </xf>
    <xf numFmtId="10" fontId="29" fillId="9" borderId="8" xfId="0" applyNumberFormat="1" applyFont="1" applyFill="1" applyBorder="1" applyAlignment="1">
      <alignment horizontal="right" vertical="center"/>
    </xf>
    <xf numFmtId="10" fontId="29" fillId="10" borderId="1" xfId="0" applyNumberFormat="1" applyFont="1" applyFill="1" applyBorder="1" applyAlignment="1">
      <alignment horizontal="center" vertical="center"/>
    </xf>
    <xf numFmtId="10" fontId="29" fillId="9" borderId="0" xfId="0" applyNumberFormat="1" applyFont="1" applyFill="1" applyAlignment="1">
      <alignment horizontal="right" vertical="center"/>
    </xf>
    <xf numFmtId="167" fontId="29" fillId="9" borderId="0" xfId="0" applyNumberFormat="1" applyFont="1" applyFill="1" applyAlignment="1">
      <alignment vertical="center"/>
    </xf>
    <xf numFmtId="0" fontId="31" fillId="9" borderId="0" xfId="0" applyFont="1" applyFill="1" applyAlignment="1">
      <alignment horizontal="left" vertical="center"/>
    </xf>
    <xf numFmtId="0" fontId="29" fillId="9" borderId="0" xfId="0" applyFont="1" applyFill="1" applyAlignment="1">
      <alignment vertical="center"/>
    </xf>
    <xf numFmtId="37" fontId="29" fillId="0" borderId="1" xfId="1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right" vertical="center"/>
    </xf>
    <xf numFmtId="37" fontId="29" fillId="0" borderId="1" xfId="0" applyNumberFormat="1" applyFont="1" applyBorder="1" applyAlignment="1">
      <alignment horizontal="center" vertical="center"/>
    </xf>
    <xf numFmtId="37" fontId="29" fillId="0" borderId="0" xfId="1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right" vertical="center"/>
    </xf>
    <xf numFmtId="37" fontId="29" fillId="0" borderId="0" xfId="0" applyNumberFormat="1" applyFont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29" fillId="9" borderId="0" xfId="0" applyFont="1" applyFill="1" applyAlignment="1">
      <alignment horizontal="right" vertical="center"/>
    </xf>
    <xf numFmtId="0" fontId="29" fillId="9" borderId="0" xfId="0" applyFont="1" applyFill="1"/>
    <xf numFmtId="0" fontId="29" fillId="9" borderId="0" xfId="0" applyFont="1" applyFill="1" applyAlignment="1">
      <alignment horizontal="right"/>
    </xf>
    <xf numFmtId="0" fontId="31" fillId="9" borderId="0" xfId="0" applyFont="1" applyFill="1" applyAlignment="1">
      <alignment horizontal="left" indent="1"/>
    </xf>
    <xf numFmtId="168" fontId="29" fillId="0" borderId="1" xfId="0" applyNumberFormat="1" applyFont="1" applyBorder="1" applyAlignment="1">
      <alignment horizontal="center" vertical="center"/>
    </xf>
    <xf numFmtId="0" fontId="28" fillId="0" borderId="0" xfId="0" applyFont="1"/>
    <xf numFmtId="17" fontId="29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169" fontId="29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/>
    </xf>
    <xf numFmtId="10" fontId="29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29" fillId="7" borderId="1" xfId="9" applyFont="1" applyFill="1" applyBorder="1" applyAlignment="1">
      <alignment vertical="center"/>
    </xf>
    <xf numFmtId="0" fontId="29" fillId="7" borderId="1" xfId="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indent="2"/>
    </xf>
    <xf numFmtId="0" fontId="28" fillId="7" borderId="6" xfId="9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0" fontId="28" fillId="7" borderId="1" xfId="9" applyFont="1" applyFill="1" applyBorder="1" applyAlignment="1">
      <alignment vertical="center"/>
    </xf>
    <xf numFmtId="3" fontId="29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8" fillId="7" borderId="0" xfId="9" applyFont="1" applyFill="1" applyAlignment="1">
      <alignment horizontal="center" vertical="center"/>
    </xf>
    <xf numFmtId="0" fontId="29" fillId="7" borderId="0" xfId="9" applyFont="1" applyFill="1" applyAlignment="1">
      <alignment horizontal="center" vertical="center"/>
    </xf>
    <xf numFmtId="0" fontId="29" fillId="0" borderId="0" xfId="0" applyFont="1" applyAlignment="1">
      <alignment horizontal="center"/>
    </xf>
    <xf numFmtId="0" fontId="28" fillId="7" borderId="5" xfId="9" applyFont="1" applyFill="1" applyBorder="1" applyAlignment="1">
      <alignment vertical="center"/>
    </xf>
    <xf numFmtId="0" fontId="29" fillId="7" borderId="5" xfId="9" applyFont="1" applyFill="1" applyBorder="1" applyAlignment="1">
      <alignment horizontal="center" vertical="center"/>
    </xf>
    <xf numFmtId="0" fontId="28" fillId="7" borderId="5" xfId="9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left" vertical="center"/>
    </xf>
    <xf numFmtId="165" fontId="34" fillId="0" borderId="0" xfId="1" applyFont="1" applyAlignment="1">
      <alignment horizontal="center" vertical="center"/>
    </xf>
    <xf numFmtId="165" fontId="29" fillId="0" borderId="0" xfId="1" applyFont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65" fontId="28" fillId="2" borderId="1" xfId="1" applyFont="1" applyFill="1" applyBorder="1" applyAlignment="1">
      <alignment horizontal="left" vertical="center"/>
    </xf>
    <xf numFmtId="0" fontId="31" fillId="0" borderId="0" xfId="0" applyFont="1" applyAlignment="1">
      <alignment horizontal="left" indent="1"/>
    </xf>
    <xf numFmtId="166" fontId="29" fillId="0" borderId="1" xfId="0" applyNumberFormat="1" applyFont="1" applyBorder="1" applyAlignment="1">
      <alignment horizontal="center" vertical="center"/>
    </xf>
    <xf numFmtId="166" fontId="29" fillId="5" borderId="1" xfId="0" applyNumberFormat="1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/>
    </xf>
    <xf numFmtId="10" fontId="29" fillId="0" borderId="1" xfId="1" applyNumberFormat="1" applyFont="1" applyBorder="1" applyAlignment="1">
      <alignment horizontal="center" vertical="center"/>
    </xf>
    <xf numFmtId="10" fontId="29" fillId="5" borderId="1" xfId="1" applyNumberFormat="1" applyFont="1" applyFill="1" applyBorder="1" applyAlignment="1">
      <alignment horizontal="center" vertical="center"/>
    </xf>
    <xf numFmtId="10" fontId="28" fillId="5" borderId="1" xfId="1" applyNumberFormat="1" applyFont="1" applyFill="1" applyBorder="1" applyAlignment="1">
      <alignment horizontal="center" vertical="center"/>
    </xf>
    <xf numFmtId="167" fontId="29" fillId="0" borderId="1" xfId="1" applyNumberFormat="1" applyFont="1" applyBorder="1" applyAlignment="1">
      <alignment horizontal="center" vertical="center"/>
    </xf>
    <xf numFmtId="167" fontId="29" fillId="5" borderId="1" xfId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vertical="center"/>
    </xf>
    <xf numFmtId="165" fontId="29" fillId="0" borderId="0" xfId="1" applyFont="1" applyAlignment="1">
      <alignment vertical="center"/>
    </xf>
    <xf numFmtId="166" fontId="29" fillId="0" borderId="1" xfId="0" applyNumberFormat="1" applyFont="1" applyBorder="1" applyAlignment="1">
      <alignment vertical="center"/>
    </xf>
    <xf numFmtId="10" fontId="29" fillId="5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10" fontId="28" fillId="5" borderId="1" xfId="11" applyNumberFormat="1" applyFont="1" applyFill="1" applyBorder="1" applyAlignment="1">
      <alignment horizontal="center" vertical="center"/>
    </xf>
    <xf numFmtId="167" fontId="29" fillId="0" borderId="1" xfId="1" applyNumberFormat="1" applyFont="1" applyBorder="1" applyAlignment="1">
      <alignment vertical="center"/>
    </xf>
    <xf numFmtId="0" fontId="28" fillId="7" borderId="0" xfId="9" applyFont="1" applyFill="1" applyAlignment="1">
      <alignment horizontal="center"/>
    </xf>
    <xf numFmtId="0" fontId="28" fillId="7" borderId="0" xfId="9" applyFont="1" applyFill="1"/>
    <xf numFmtId="0" fontId="32" fillId="0" borderId="0" xfId="0" applyFont="1"/>
    <xf numFmtId="0" fontId="29" fillId="0" borderId="0" xfId="0" applyFont="1" applyAlignment="1">
      <alignment horizontal="left" indent="1"/>
    </xf>
    <xf numFmtId="0" fontId="29" fillId="0" borderId="1" xfId="0" applyFont="1" applyBorder="1" applyAlignment="1">
      <alignment horizontal="left" vertical="center"/>
    </xf>
    <xf numFmtId="165" fontId="29" fillId="0" borderId="1" xfId="1" applyFont="1" applyBorder="1" applyAlignment="1">
      <alignment horizontal="center" vertical="center"/>
    </xf>
    <xf numFmtId="172" fontId="29" fillId="0" borderId="1" xfId="1" applyNumberFormat="1" applyFont="1" applyBorder="1" applyAlignment="1">
      <alignment horizontal="left" vertical="center"/>
    </xf>
    <xf numFmtId="170" fontId="29" fillId="0" borderId="1" xfId="1" applyNumberFormat="1" applyFont="1" applyBorder="1" applyAlignment="1">
      <alignment horizontal="center" vertical="center"/>
    </xf>
    <xf numFmtId="170" fontId="29" fillId="0" borderId="1" xfId="1" applyNumberFormat="1" applyFont="1" applyBorder="1" applyAlignment="1">
      <alignment horizontal="left" vertical="center"/>
    </xf>
    <xf numFmtId="170" fontId="29" fillId="0" borderId="1" xfId="2" applyNumberFormat="1" applyFont="1" applyBorder="1" applyAlignment="1">
      <alignment horizontal="center" vertical="center"/>
    </xf>
    <xf numFmtId="170" fontId="29" fillId="0" borderId="1" xfId="2" applyNumberFormat="1" applyFont="1" applyBorder="1" applyAlignment="1">
      <alignment horizontal="left" vertical="center"/>
    </xf>
    <xf numFmtId="169" fontId="29" fillId="0" borderId="1" xfId="0" applyNumberFormat="1" applyFont="1" applyBorder="1" applyAlignment="1">
      <alignment horizontal="center" vertical="center"/>
    </xf>
    <xf numFmtId="10" fontId="29" fillId="0" borderId="1" xfId="11" applyNumberFormat="1" applyFont="1" applyBorder="1" applyAlignment="1">
      <alignment horizontal="right" vertical="center"/>
    </xf>
    <xf numFmtId="165" fontId="29" fillId="0" borderId="1" xfId="0" applyNumberFormat="1" applyFont="1" applyBorder="1" applyAlignment="1">
      <alignment horizontal="left" vertical="center"/>
    </xf>
    <xf numFmtId="168" fontId="29" fillId="0" borderId="1" xfId="11" applyNumberFormat="1" applyFont="1" applyBorder="1" applyAlignment="1">
      <alignment horizontal="center" vertical="center"/>
    </xf>
    <xf numFmtId="2" fontId="29" fillId="0" borderId="1" xfId="11" applyNumberFormat="1" applyFont="1" applyBorder="1" applyAlignment="1">
      <alignment horizontal="right" vertical="center"/>
    </xf>
    <xf numFmtId="168" fontId="29" fillId="0" borderId="1" xfId="11" applyNumberFormat="1" applyFont="1" applyBorder="1" applyAlignment="1">
      <alignment horizontal="right" vertical="center"/>
    </xf>
    <xf numFmtId="165" fontId="29" fillId="0" borderId="0" xfId="0" applyNumberFormat="1" applyFont="1" applyAlignment="1">
      <alignment horizontal="left" indent="1"/>
    </xf>
    <xf numFmtId="165" fontId="29" fillId="0" borderId="0" xfId="0" applyNumberFormat="1" applyFont="1"/>
    <xf numFmtId="0" fontId="29" fillId="9" borderId="1" xfId="0" applyFont="1" applyFill="1" applyBorder="1" applyAlignment="1">
      <alignment horizontal="left" vertical="center"/>
    </xf>
    <xf numFmtId="173" fontId="29" fillId="0" borderId="1" xfId="1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0" fontId="29" fillId="0" borderId="6" xfId="0" applyNumberFormat="1" applyFont="1" applyBorder="1" applyAlignment="1">
      <alignment horizontal="center" vertical="center"/>
    </xf>
    <xf numFmtId="10" fontId="29" fillId="0" borderId="7" xfId="0" applyNumberFormat="1" applyFont="1" applyBorder="1" applyAlignment="1">
      <alignment horizontal="center" vertical="center"/>
    </xf>
    <xf numFmtId="0" fontId="29" fillId="7" borderId="6" xfId="9" applyFont="1" applyFill="1" applyBorder="1" applyAlignment="1">
      <alignment horizontal="center" vertical="center"/>
    </xf>
    <xf numFmtId="0" fontId="29" fillId="7" borderId="7" xfId="9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168" fontId="3" fillId="9" borderId="1" xfId="0" applyNumberFormat="1" applyFont="1" applyFill="1" applyBorder="1" applyAlignment="1">
      <alignment horizontal="center" vertical="center"/>
    </xf>
    <xf numFmtId="168" fontId="29" fillId="9" borderId="1" xfId="0" applyNumberFormat="1" applyFont="1" applyFill="1" applyBorder="1" applyAlignment="1">
      <alignment horizontal="center" vertical="center"/>
    </xf>
    <xf numFmtId="169" fontId="29" fillId="9" borderId="1" xfId="0" applyNumberFormat="1" applyFont="1" applyFill="1" applyBorder="1" applyAlignment="1">
      <alignment horizontal="left" vertical="center"/>
    </xf>
  </cellXfs>
  <cellStyles count="13">
    <cellStyle name="Comma" xfId="1" builtinId="3"/>
    <cellStyle name="Comma 2" xfId="3" xr:uid="{00000000-0005-0000-0000-000002000000}"/>
    <cellStyle name="Comma 3" xfId="5" xr:uid="{00000000-0005-0000-0000-000003000000}"/>
    <cellStyle name="Currency" xfId="2" builtinId="4"/>
    <cellStyle name="Currency 2" xfId="4" xr:uid="{00000000-0005-0000-0000-000005000000}"/>
    <cellStyle name="Currency 3" xfId="6" xr:uid="{00000000-0005-0000-0000-000006000000}"/>
    <cellStyle name="dms_1" xfId="7" xr:uid="{00000000-0005-0000-0000-000007000000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145678</xdr:rowOff>
    </xdr:from>
    <xdr:to>
      <xdr:col>7</xdr:col>
      <xdr:colOff>9525</xdr:colOff>
      <xdr:row>10</xdr:row>
      <xdr:rowOff>93659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664" y="1564903"/>
          <a:ext cx="3139886" cy="1443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263038</xdr:colOff>
      <xdr:row>2</xdr:row>
      <xdr:rowOff>111505</xdr:rowOff>
    </xdr:from>
    <xdr:to>
      <xdr:col>14</xdr:col>
      <xdr:colOff>73453</xdr:colOff>
      <xdr:row>35</xdr:row>
      <xdr:rowOff>137966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1656" y="470093"/>
          <a:ext cx="5648455" cy="8045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A32"/>
  <sheetViews>
    <sheetView showGridLines="0" zoomScaleNormal="100" workbookViewId="0">
      <selection activeCell="I10" sqref="I10"/>
    </sheetView>
  </sheetViews>
  <sheetFormatPr defaultColWidth="8.7109375" defaultRowHeight="15"/>
  <cols>
    <col min="1" max="4" width="9.28515625" customWidth="1"/>
    <col min="5" max="5" width="11.28515625" customWidth="1"/>
    <col min="8" max="8" width="7.28515625" customWidth="1"/>
    <col min="13" max="13" width="10.7109375" bestFit="1" customWidth="1"/>
  </cols>
  <sheetData>
    <row r="1" spans="1:27"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46.5">
      <c r="C2" s="12"/>
      <c r="D2" s="12"/>
      <c r="E2" s="12"/>
      <c r="F2" s="12"/>
      <c r="G2" s="12"/>
      <c r="H2" s="12"/>
      <c r="I2" s="12"/>
      <c r="J2" s="27" t="s">
        <v>29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0.25">
      <c r="C3" s="12"/>
      <c r="D3" s="12"/>
      <c r="E3" s="12"/>
      <c r="F3" s="12"/>
      <c r="G3" s="12"/>
      <c r="H3" s="12"/>
      <c r="I3" s="12"/>
      <c r="J3" s="28" t="s">
        <v>28</v>
      </c>
      <c r="K3" s="12"/>
      <c r="L3" s="12"/>
      <c r="M3" s="12"/>
      <c r="N3" s="12"/>
      <c r="O3" s="12"/>
      <c r="P3" s="12"/>
      <c r="Q3" s="12"/>
      <c r="R3" s="12"/>
      <c r="S3" s="28" t="s">
        <v>35</v>
      </c>
      <c r="T3" s="12"/>
      <c r="U3" s="12"/>
      <c r="V3" s="59" t="s">
        <v>82</v>
      </c>
      <c r="W3" s="12"/>
      <c r="X3" s="12"/>
      <c r="Y3" s="12"/>
      <c r="Z3" s="12"/>
      <c r="AA3" s="12"/>
    </row>
    <row r="4" spans="1:27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8" spans="1:27" ht="52.5">
      <c r="I8" s="7"/>
      <c r="J8" s="8"/>
    </row>
    <row r="9" spans="1:27" ht="20.25">
      <c r="L9" s="9"/>
      <c r="M9" s="10"/>
    </row>
    <row r="11" spans="1:27" ht="44.25">
      <c r="A11" s="2"/>
      <c r="B11" s="2"/>
      <c r="C11" s="2"/>
      <c r="E11" s="3"/>
      <c r="F11" s="4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7" s="6" customFormat="1" ht="12.75">
      <c r="A12" s="3"/>
      <c r="B12" s="3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s="6" customFormat="1" ht="12.75">
      <c r="A13" s="3"/>
      <c r="B13" s="3"/>
      <c r="C13" s="3"/>
      <c r="D13" s="19"/>
      <c r="E13" s="20"/>
      <c r="F13" s="20"/>
      <c r="G13" s="21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7" s="6" customFormat="1" ht="12.75">
      <c r="A14" s="3"/>
      <c r="B14" s="3"/>
      <c r="C14" s="3"/>
      <c r="D14" s="22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7" s="6" customFormat="1" ht="12.75">
      <c r="A15" s="3"/>
      <c r="B15" s="3"/>
      <c r="C15" s="42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16"/>
      <c r="S15" s="16"/>
      <c r="T15" s="16"/>
      <c r="U15" s="16"/>
      <c r="V15" s="16"/>
    </row>
    <row r="16" spans="1:27" s="6" customFormat="1" ht="12.75">
      <c r="A16" s="3"/>
      <c r="B16" s="41"/>
      <c r="C16" s="45" t="s">
        <v>77</v>
      </c>
      <c r="D16" s="46"/>
      <c r="E16" s="47"/>
      <c r="F16" s="47"/>
      <c r="G16" s="47"/>
      <c r="H16" s="48" t="s">
        <v>69</v>
      </c>
      <c r="I16" s="47"/>
      <c r="J16" s="47"/>
      <c r="K16" s="47"/>
      <c r="L16" s="47"/>
      <c r="M16" s="47"/>
      <c r="N16" s="47"/>
      <c r="O16" s="47"/>
      <c r="P16" s="47"/>
      <c r="Q16" s="47"/>
      <c r="R16" s="16"/>
      <c r="S16" s="16"/>
      <c r="T16" s="16"/>
      <c r="U16" s="16"/>
      <c r="V16" s="16"/>
    </row>
    <row r="17" spans="1:23" s="6" customFormat="1" ht="12.75">
      <c r="A17" s="3"/>
      <c r="B17" s="41"/>
      <c r="C17" s="45" t="s">
        <v>70</v>
      </c>
      <c r="D17" s="46"/>
      <c r="E17" s="49"/>
      <c r="F17" s="47"/>
      <c r="G17" s="47"/>
      <c r="H17" s="48" t="s">
        <v>71</v>
      </c>
      <c r="I17" s="47"/>
      <c r="J17" s="47"/>
      <c r="K17" s="47"/>
      <c r="L17" s="47"/>
      <c r="M17" s="47"/>
      <c r="N17" s="47"/>
      <c r="O17" s="47"/>
      <c r="P17" s="47"/>
      <c r="Q17" s="47"/>
      <c r="R17" s="16"/>
      <c r="S17" s="16"/>
      <c r="T17" s="16"/>
      <c r="U17" s="16"/>
      <c r="V17" s="16"/>
    </row>
    <row r="18" spans="1:23" s="6" customFormat="1" ht="12.75">
      <c r="A18" s="3"/>
      <c r="B18" s="41"/>
      <c r="C18" s="45" t="s">
        <v>61</v>
      </c>
      <c r="D18" s="50"/>
      <c r="E18" s="51"/>
      <c r="F18" s="47"/>
      <c r="G18" s="47"/>
      <c r="H18" s="48" t="s">
        <v>72</v>
      </c>
      <c r="I18" s="47"/>
      <c r="J18" s="47"/>
      <c r="K18" s="47"/>
      <c r="L18" s="47"/>
      <c r="M18" s="47"/>
      <c r="N18" s="47"/>
      <c r="O18" s="47"/>
      <c r="P18" s="47"/>
      <c r="Q18" s="47"/>
      <c r="R18" s="16"/>
      <c r="S18" s="16"/>
      <c r="T18" s="16"/>
      <c r="U18" s="16"/>
      <c r="V18" s="16"/>
    </row>
    <row r="19" spans="1:23" s="6" customFormat="1" ht="12.75">
      <c r="A19" s="3"/>
      <c r="B19" s="41"/>
      <c r="C19" s="52" t="s">
        <v>73</v>
      </c>
      <c r="D19" s="46"/>
      <c r="E19" s="47"/>
      <c r="F19" s="47"/>
      <c r="G19" s="47"/>
      <c r="H19" s="48" t="s">
        <v>74</v>
      </c>
      <c r="I19" s="47"/>
      <c r="J19" s="47"/>
      <c r="K19" s="47"/>
      <c r="L19" s="47"/>
      <c r="M19" s="47"/>
      <c r="N19" s="47"/>
      <c r="O19" s="47"/>
      <c r="P19" s="47"/>
      <c r="Q19" s="47"/>
      <c r="R19" s="16"/>
      <c r="S19" s="16"/>
      <c r="T19" s="16"/>
      <c r="U19" s="16"/>
      <c r="V19" s="16"/>
    </row>
    <row r="20" spans="1:23" s="6" customFormat="1" ht="12.75">
      <c r="A20" s="3"/>
      <c r="B20" s="41"/>
      <c r="C20" s="52" t="s">
        <v>75</v>
      </c>
      <c r="D20" s="46"/>
      <c r="E20" s="47"/>
      <c r="F20" s="47"/>
      <c r="G20" s="47"/>
      <c r="H20" s="53" t="s">
        <v>76</v>
      </c>
      <c r="I20" s="47"/>
      <c r="J20" s="47"/>
      <c r="K20" s="47"/>
      <c r="L20" s="47"/>
      <c r="M20" s="47"/>
      <c r="N20" s="47"/>
      <c r="O20" s="47"/>
      <c r="P20" s="47"/>
      <c r="Q20" s="47"/>
      <c r="R20" s="16"/>
      <c r="S20" s="16"/>
      <c r="T20" s="16"/>
      <c r="U20" s="16"/>
      <c r="V20" s="16"/>
    </row>
    <row r="21" spans="1:23" s="6" customFormat="1" ht="12.75">
      <c r="A21" s="3"/>
      <c r="B21" s="3"/>
      <c r="C21" s="3"/>
      <c r="D21" s="22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3" s="6" customFormat="1" ht="12.75">
      <c r="A22" s="3"/>
      <c r="B22" s="3"/>
      <c r="C22" s="3"/>
      <c r="D22" s="22"/>
      <c r="E22" s="2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3" s="6" customFormat="1" ht="12.75">
      <c r="A23" s="3"/>
      <c r="B23" s="3"/>
      <c r="C23" s="3"/>
      <c r="D23" s="17"/>
      <c r="E23" s="17"/>
      <c r="F23" s="17"/>
      <c r="G23" s="16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6"/>
      <c r="V23" s="16"/>
    </row>
    <row r="24" spans="1:23">
      <c r="A24" s="2"/>
      <c r="B24" s="2"/>
      <c r="C24" s="2"/>
      <c r="D24" s="17"/>
      <c r="E24" s="17"/>
      <c r="F24" s="17"/>
      <c r="G24" s="16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>
      <c r="A25" s="2"/>
      <c r="B25" s="2"/>
      <c r="C25" s="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3">
      <c r="A26" s="2"/>
      <c r="B26" s="2"/>
      <c r="C26" s="2"/>
      <c r="D26" s="23"/>
      <c r="E26" s="25"/>
      <c r="F26" s="16"/>
      <c r="G26" s="16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3">
      <c r="A27" s="2"/>
      <c r="B27" s="2"/>
      <c r="C27" s="2"/>
      <c r="D27" s="22"/>
      <c r="E27" s="16"/>
      <c r="F27" s="16"/>
      <c r="G27" s="16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3">
      <c r="A28" s="2"/>
      <c r="B28" s="2"/>
      <c r="C28" s="2"/>
      <c r="D28" s="22"/>
      <c r="E28" s="16"/>
      <c r="F28" s="16"/>
      <c r="G28" s="16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6"/>
      <c r="T28" s="26"/>
      <c r="U28" s="26"/>
      <c r="V28" s="26"/>
      <c r="W28" s="2"/>
    </row>
    <row r="29" spans="1:23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3">
      <c r="D30" s="23"/>
      <c r="E30" s="25"/>
      <c r="F30" s="16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3">
      <c r="D31" s="15"/>
      <c r="E31" s="6"/>
      <c r="F31" s="6"/>
      <c r="G31" s="6"/>
      <c r="H31" s="6"/>
    </row>
    <row r="32" spans="1:23">
      <c r="D32" s="15"/>
      <c r="E32" s="6"/>
      <c r="F32" s="6"/>
      <c r="G32" s="6"/>
      <c r="H32" s="6"/>
    </row>
  </sheetData>
  <hyperlinks>
    <hyperlink ref="C20" location="'change log'!A1" display="Change log" xr:uid="{6003631F-5D1A-47EB-A2EE-9981EBDA6FAE}"/>
    <hyperlink ref="C19" location="'Incentive rates calc'!A1" display="'Incentive rates calculation" xr:uid="{BFA10116-420F-4345-A0C8-BC308902029B}"/>
    <hyperlink ref="C18" location="'Annual performance and targets'!A1" display="Annual performance and targets" xr:uid="{90A99CDE-E76E-494C-BB95-2958A9FBC00C}"/>
    <hyperlink ref="C17" location="'STPIS inputs'!A1" display="STPIS inputs" xr:uid="{0C9173C1-7039-433D-9B25-C88A93638034}"/>
    <hyperlink ref="C16" location="'Output I Decision tables'!A1" display="Output I Decision tables" xr:uid="{D3FE7451-3764-445E-8B39-97F98F11B689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2:H26"/>
  <sheetViews>
    <sheetView showGridLines="0" zoomScaleNormal="100" workbookViewId="0">
      <selection activeCell="F23" sqref="F23"/>
    </sheetView>
  </sheetViews>
  <sheetFormatPr defaultColWidth="9.28515625" defaultRowHeight="16.5" customHeight="1"/>
  <cols>
    <col min="1" max="1" width="2.7109375" style="62" customWidth="1"/>
    <col min="2" max="2" width="40.28515625" style="62" customWidth="1"/>
    <col min="3" max="3" width="24.7109375" style="95" customWidth="1"/>
    <col min="4" max="4" width="18.5703125" style="95" customWidth="1"/>
    <col min="5" max="5" width="21.42578125" style="95" customWidth="1"/>
    <col min="6" max="6" width="18.5703125" style="62" customWidth="1"/>
    <col min="7" max="7" width="13.7109375" style="62" customWidth="1"/>
    <col min="8" max="8" width="14.28515625" style="62" customWidth="1"/>
    <col min="9" max="9" width="18.28515625" style="62" customWidth="1"/>
    <col min="10" max="16384" width="9.28515625" style="62"/>
  </cols>
  <sheetData>
    <row r="2" spans="2:6" ht="21.75" customHeight="1">
      <c r="B2" s="60" t="s">
        <v>81</v>
      </c>
      <c r="C2" s="60"/>
      <c r="D2" s="60"/>
      <c r="E2" s="60"/>
      <c r="F2" s="60"/>
    </row>
    <row r="3" spans="2:6" ht="13.9" customHeight="1"/>
    <row r="4" spans="2:6" s="61" customFormat="1" ht="21.75" customHeight="1">
      <c r="B4" s="64" t="s">
        <v>21</v>
      </c>
      <c r="C4" s="96" t="s">
        <v>47</v>
      </c>
      <c r="D4" s="95"/>
      <c r="E4" s="95"/>
      <c r="F4" s="95"/>
    </row>
    <row r="5" spans="2:6" s="61" customFormat="1" ht="21.75" customHeight="1">
      <c r="B5" s="64" t="s">
        <v>3</v>
      </c>
      <c r="C5" s="97">
        <v>2.5</v>
      </c>
      <c r="D5" s="96" t="s">
        <v>34</v>
      </c>
      <c r="E5" s="95"/>
      <c r="F5" s="95"/>
    </row>
    <row r="6" spans="2:6" s="61" customFormat="1" ht="21.75" customHeight="1">
      <c r="B6" s="64" t="s">
        <v>22</v>
      </c>
      <c r="C6" s="93" t="s">
        <v>1</v>
      </c>
      <c r="D6" s="93" t="s">
        <v>23</v>
      </c>
      <c r="E6" s="95"/>
      <c r="F6" s="95"/>
    </row>
    <row r="7" spans="2:6" ht="13.9" customHeight="1">
      <c r="B7" s="91"/>
    </row>
    <row r="8" spans="2:6" ht="21.75" customHeight="1">
      <c r="B8" s="60" t="s">
        <v>24</v>
      </c>
      <c r="C8" s="60"/>
      <c r="D8" s="60"/>
      <c r="E8" s="60"/>
    </row>
    <row r="9" spans="2:6" ht="13.9" customHeight="1">
      <c r="B9" s="91"/>
      <c r="C9" s="98"/>
      <c r="D9" s="98"/>
    </row>
    <row r="10" spans="2:6" ht="21.75" customHeight="1">
      <c r="B10" s="99" t="s">
        <v>42</v>
      </c>
      <c r="C10" s="100"/>
      <c r="D10" s="100"/>
    </row>
    <row r="11" spans="2:6" s="61" customFormat="1" ht="21.75" customHeight="1">
      <c r="B11" s="101" t="s">
        <v>0</v>
      </c>
      <c r="C11" s="102" t="s">
        <v>1</v>
      </c>
      <c r="D11" s="102" t="s">
        <v>14</v>
      </c>
      <c r="E11" s="102" t="s">
        <v>45</v>
      </c>
    </row>
    <row r="12" spans="2:6" s="61" customFormat="1" ht="21.75" customHeight="1">
      <c r="B12" s="103" t="s">
        <v>86</v>
      </c>
      <c r="C12" s="167">
        <f>'Incentive rates calc'!$E$13</f>
        <v>8.4523808446543836E-2</v>
      </c>
      <c r="D12" s="167">
        <f>'Incentive rates calc'!$F$13</f>
        <v>1.92627932805483E-2</v>
      </c>
      <c r="E12" s="104"/>
    </row>
    <row r="13" spans="2:6" s="61" customFormat="1" ht="21.75" customHeight="1">
      <c r="B13" s="103" t="s">
        <v>87</v>
      </c>
      <c r="C13" s="167">
        <f>'Incentive rates calc'!$E$14</f>
        <v>3.5171660852405773</v>
      </c>
      <c r="D13" s="167">
        <f>'Incentive rates calc'!$F$14</f>
        <v>0.88837330924207303</v>
      </c>
      <c r="E13" s="104"/>
    </row>
    <row r="14" spans="2:6" s="61" customFormat="1" ht="21.75" customHeight="1">
      <c r="B14" s="103" t="s">
        <v>88</v>
      </c>
      <c r="C14" s="104"/>
      <c r="D14" s="104"/>
      <c r="E14" s="104">
        <f>+'Incentive rates calc'!D15</f>
        <v>-0.04</v>
      </c>
    </row>
    <row r="15" spans="2:6" ht="13.9" customHeight="1"/>
    <row r="16" spans="2:6" ht="21.75" customHeight="1">
      <c r="B16" s="99" t="s">
        <v>43</v>
      </c>
      <c r="C16" s="100"/>
      <c r="D16" s="100"/>
    </row>
    <row r="17" spans="2:8" s="61" customFormat="1" ht="21.75" customHeight="1">
      <c r="B17" s="101" t="s">
        <v>0</v>
      </c>
      <c r="C17" s="102" t="s">
        <v>1</v>
      </c>
      <c r="D17" s="102" t="s">
        <v>14</v>
      </c>
      <c r="E17" s="95"/>
    </row>
    <row r="18" spans="2:8" s="61" customFormat="1" ht="21.75" customHeight="1">
      <c r="B18" s="103" t="s">
        <v>49</v>
      </c>
      <c r="C18" s="168">
        <f>'Annual performance and targets'!R36</f>
        <v>34.397663074788397</v>
      </c>
      <c r="D18" s="168">
        <f>'Annual performance and targets'!$R$37</f>
        <v>52.141334087289167</v>
      </c>
      <c r="E18" s="95"/>
    </row>
    <row r="19" spans="2:8" s="61" customFormat="1" ht="21.75" customHeight="1">
      <c r="B19" s="103" t="s">
        <v>50</v>
      </c>
      <c r="C19" s="168">
        <f>'Annual performance and targets'!$I$36</f>
        <v>0.55109168656035545</v>
      </c>
      <c r="D19" s="168">
        <f>'Annual performance and targets'!$I$37</f>
        <v>0.75372798758243054</v>
      </c>
      <c r="E19" s="95"/>
    </row>
    <row r="20" spans="2:8" s="61" customFormat="1" ht="13.9" customHeight="1">
      <c r="B20" s="105"/>
      <c r="C20" s="95"/>
      <c r="D20" s="95"/>
      <c r="E20" s="95"/>
    </row>
    <row r="21" spans="2:8" s="61" customFormat="1" ht="21.75" customHeight="1">
      <c r="B21" s="106"/>
      <c r="C21" s="164" t="s">
        <v>46</v>
      </c>
      <c r="D21" s="165"/>
      <c r="E21" s="95"/>
    </row>
    <row r="22" spans="2:8" s="61" customFormat="1" ht="21.75" customHeight="1">
      <c r="B22" s="107" t="s">
        <v>53</v>
      </c>
      <c r="C22" s="162">
        <f>+'Annual performance and targets'!$AA$36</f>
        <v>0.73887281608416344</v>
      </c>
      <c r="D22" s="163"/>
      <c r="E22" s="95"/>
    </row>
    <row r="23" spans="2:8" ht="13.9" customHeight="1">
      <c r="H23" s="61"/>
    </row>
    <row r="24" spans="2:8" ht="21.75" customHeight="1">
      <c r="B24" s="99" t="s">
        <v>44</v>
      </c>
      <c r="C24" s="100"/>
      <c r="D24" s="100"/>
      <c r="H24" s="61"/>
    </row>
    <row r="25" spans="2:8" ht="21.75" customHeight="1">
      <c r="B25" s="108"/>
      <c r="C25" s="102" t="s">
        <v>1</v>
      </c>
      <c r="D25" s="102" t="s">
        <v>14</v>
      </c>
      <c r="H25" s="61"/>
    </row>
    <row r="26" spans="2:8" s="110" customFormat="1" ht="21.75" customHeight="1">
      <c r="B26" s="103" t="s">
        <v>30</v>
      </c>
      <c r="C26" s="109">
        <f>+'Incentive rates calc'!E5*(1+'Incentive rates calc'!E12)</f>
        <v>49333.32185886403</v>
      </c>
      <c r="D26" s="109">
        <f>'Incentive rates calc'!F5*(1+'Incentive rates calc'!F12)</f>
        <v>49333.32185886403</v>
      </c>
      <c r="E26" s="95"/>
      <c r="F26" s="99"/>
      <c r="H26" s="61"/>
    </row>
  </sheetData>
  <mergeCells count="2">
    <mergeCell ref="C22:D22"/>
    <mergeCell ref="C21: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2:M16"/>
  <sheetViews>
    <sheetView showGridLines="0" tabSelected="1" zoomScaleNormal="100" workbookViewId="0">
      <selection activeCell="B7" sqref="B7"/>
    </sheetView>
  </sheetViews>
  <sheetFormatPr defaultColWidth="9.28515625" defaultRowHeight="15" customHeight="1"/>
  <cols>
    <col min="1" max="1" width="3.7109375" style="62" customWidth="1"/>
    <col min="2" max="2" width="61.28515625" style="62" customWidth="1"/>
    <col min="3" max="8" width="15.7109375" style="62" customWidth="1"/>
    <col min="9" max="9" width="12" style="62" bestFit="1" customWidth="1"/>
    <col min="10" max="16384" width="9.28515625" style="62"/>
  </cols>
  <sheetData>
    <row r="2" spans="2:13" s="61" customFormat="1" ht="22.15" customHeight="1">
      <c r="B2" s="60" t="s">
        <v>31</v>
      </c>
      <c r="C2" s="60"/>
      <c r="D2" s="60"/>
      <c r="E2" s="60"/>
      <c r="F2" s="60"/>
      <c r="G2" s="60"/>
      <c r="H2" s="60"/>
    </row>
    <row r="3" spans="2:13" ht="18" customHeight="1">
      <c r="C3" s="63" t="s">
        <v>83</v>
      </c>
      <c r="D3" s="63" t="s">
        <v>36</v>
      </c>
      <c r="E3" s="63" t="s">
        <v>37</v>
      </c>
      <c r="F3" s="63" t="s">
        <v>38</v>
      </c>
      <c r="G3" s="63" t="s">
        <v>39</v>
      </c>
      <c r="H3" s="63" t="s">
        <v>40</v>
      </c>
      <c r="I3" s="166"/>
      <c r="J3" s="166"/>
      <c r="K3" s="166"/>
      <c r="L3" s="166"/>
      <c r="M3" s="166"/>
    </row>
    <row r="4" spans="2:13" s="61" customFormat="1" ht="18" customHeight="1">
      <c r="B4" s="64" t="s">
        <v>68</v>
      </c>
      <c r="C4" s="65">
        <f>AVERAGE(D4:H4)</f>
        <v>170385850.07235035</v>
      </c>
      <c r="D4" s="65">
        <v>158063094.63760778</v>
      </c>
      <c r="E4" s="65">
        <v>168797939.69144246</v>
      </c>
      <c r="F4" s="65">
        <v>180261841.06670403</v>
      </c>
      <c r="G4" s="65">
        <v>174970974.59208167</v>
      </c>
      <c r="H4" s="65">
        <v>169835400.37391597</v>
      </c>
      <c r="I4" s="66"/>
    </row>
    <row r="5" spans="2:13" s="61" customFormat="1" ht="18" customHeight="1">
      <c r="B5" s="67"/>
      <c r="C5" s="68"/>
      <c r="D5" s="68"/>
      <c r="E5" s="69"/>
      <c r="F5" s="69"/>
      <c r="G5" s="68"/>
      <c r="H5" s="70"/>
      <c r="I5" s="66"/>
    </row>
    <row r="6" spans="2:13" s="78" customFormat="1" ht="18" customHeight="1">
      <c r="B6" s="71"/>
      <c r="C6" s="72"/>
      <c r="D6" s="73"/>
      <c r="E6" s="74" t="s">
        <v>1</v>
      </c>
      <c r="F6" s="74" t="s">
        <v>14</v>
      </c>
      <c r="G6" s="75"/>
      <c r="H6" s="76">
        <v>0</v>
      </c>
      <c r="I6" s="77"/>
    </row>
    <row r="7" spans="2:13" s="61" customFormat="1" ht="18" customHeight="1">
      <c r="B7" s="64" t="s">
        <v>66</v>
      </c>
      <c r="C7" s="79"/>
      <c r="D7" s="80"/>
      <c r="E7" s="81">
        <v>2559020.0530120139</v>
      </c>
      <c r="F7" s="81">
        <v>583195.13978269859</v>
      </c>
      <c r="G7" s="75"/>
      <c r="I7" s="66"/>
    </row>
    <row r="8" spans="2:13" s="61" customFormat="1" ht="18" customHeight="1">
      <c r="C8" s="82"/>
      <c r="D8" s="83"/>
      <c r="E8" s="84"/>
      <c r="F8" s="84"/>
      <c r="G8" s="75"/>
      <c r="I8" s="66"/>
    </row>
    <row r="9" spans="2:13" s="61" customFormat="1" ht="18" customHeight="1">
      <c r="B9" s="64" t="s">
        <v>84</v>
      </c>
      <c r="C9" s="85"/>
      <c r="D9" s="80"/>
      <c r="E9" s="81">
        <v>42120</v>
      </c>
      <c r="F9" s="81">
        <v>42120</v>
      </c>
      <c r="G9" s="86"/>
      <c r="I9" s="66"/>
    </row>
    <row r="10" spans="2:13" s="87" customFormat="1" ht="18" customHeight="1">
      <c r="C10" s="88"/>
      <c r="I10" s="89"/>
    </row>
    <row r="11" spans="2:13" s="61" customFormat="1" ht="18" customHeight="1">
      <c r="B11" s="64" t="s">
        <v>6</v>
      </c>
      <c r="C11" s="90">
        <f>C15/C14-1</f>
        <v>0.17125645438898451</v>
      </c>
    </row>
    <row r="12" spans="2:13" ht="18" customHeight="1"/>
    <row r="13" spans="2:13" ht="18" customHeight="1">
      <c r="B13" s="91" t="s">
        <v>32</v>
      </c>
    </row>
    <row r="14" spans="2:13" s="61" customFormat="1" ht="18" customHeight="1">
      <c r="B14" s="92">
        <v>43800</v>
      </c>
      <c r="C14" s="93">
        <v>116.2</v>
      </c>
      <c r="D14" s="78"/>
      <c r="E14" s="78"/>
      <c r="I14" s="66"/>
    </row>
    <row r="15" spans="2:13" s="61" customFormat="1" ht="18" customHeight="1">
      <c r="B15" s="92">
        <v>45261</v>
      </c>
      <c r="C15" s="93">
        <v>136.1</v>
      </c>
      <c r="D15" s="78"/>
      <c r="E15" s="78"/>
      <c r="F15" s="94"/>
      <c r="I15" s="66"/>
    </row>
    <row r="16" spans="2:13" ht="13.5" customHeight="1"/>
  </sheetData>
  <mergeCells count="1">
    <mergeCell ref="I3:M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D49"/>
  <sheetViews>
    <sheetView showGridLines="0" topLeftCell="G1" zoomScale="85" zoomScaleNormal="85" workbookViewId="0">
      <selection activeCell="U36" sqref="U36"/>
    </sheetView>
  </sheetViews>
  <sheetFormatPr defaultColWidth="9.28515625" defaultRowHeight="16.5" customHeight="1"/>
  <cols>
    <col min="1" max="1" width="3.42578125" style="62" customWidth="1"/>
    <col min="2" max="2" width="18" style="62" customWidth="1"/>
    <col min="3" max="7" width="13.5703125" style="62" customWidth="1"/>
    <col min="8" max="9" width="18" style="113" customWidth="1"/>
    <col min="10" max="10" width="2.7109375" style="62" customWidth="1"/>
    <col min="11" max="11" width="18" style="62" customWidth="1"/>
    <col min="12" max="16" width="13.5703125" style="95" customWidth="1"/>
    <col min="17" max="18" width="18" style="113" customWidth="1"/>
    <col min="19" max="19" width="3.5703125" style="62" customWidth="1"/>
    <col min="20" max="20" width="25" style="62" customWidth="1"/>
    <col min="21" max="25" width="13.5703125" style="113" customWidth="1"/>
    <col min="26" max="27" width="18" style="113" customWidth="1"/>
    <col min="28" max="16384" width="9.28515625" style="62"/>
  </cols>
  <sheetData>
    <row r="2" spans="2:30" ht="20.25" customHeight="1">
      <c r="B2" s="60" t="s">
        <v>33</v>
      </c>
      <c r="C2" s="111"/>
      <c r="D2" s="111"/>
      <c r="E2" s="111"/>
      <c r="F2" s="111"/>
      <c r="G2" s="111"/>
      <c r="H2" s="112"/>
      <c r="I2" s="111"/>
      <c r="J2" s="60"/>
      <c r="K2" s="60"/>
      <c r="L2" s="111"/>
      <c r="M2" s="111"/>
      <c r="N2" s="111"/>
      <c r="O2" s="111"/>
      <c r="P2" s="111"/>
      <c r="Q2" s="112"/>
      <c r="R2" s="111"/>
    </row>
    <row r="3" spans="2:30" ht="10.9" customHeight="1"/>
    <row r="4" spans="2:30" ht="10.9" customHeight="1"/>
    <row r="5" spans="2:30" ht="20.25" customHeight="1">
      <c r="B5" s="114" t="s">
        <v>17</v>
      </c>
      <c r="C5" s="114"/>
      <c r="D5" s="114"/>
      <c r="E5" s="114"/>
      <c r="F5" s="114"/>
      <c r="G5" s="114"/>
      <c r="H5" s="115"/>
      <c r="I5" s="116"/>
      <c r="J5" s="61"/>
      <c r="K5" s="114" t="s">
        <v>17</v>
      </c>
      <c r="L5" s="116"/>
      <c r="M5" s="116"/>
      <c r="N5" s="116"/>
      <c r="O5" s="116"/>
      <c r="P5" s="116"/>
      <c r="Q5" s="115"/>
      <c r="R5" s="116"/>
      <c r="S5" s="61"/>
      <c r="T5" s="114" t="s">
        <v>17</v>
      </c>
      <c r="U5" s="116"/>
      <c r="V5" s="116"/>
      <c r="W5" s="116"/>
      <c r="X5" s="116"/>
      <c r="Y5" s="116"/>
      <c r="Z5" s="115"/>
      <c r="AA5" s="116"/>
      <c r="AB5" s="61"/>
    </row>
    <row r="6" spans="2:30" ht="10.9" customHeight="1">
      <c r="B6" s="61"/>
      <c r="C6" s="61"/>
      <c r="D6" s="61"/>
      <c r="E6" s="61"/>
      <c r="F6" s="61"/>
      <c r="G6" s="61"/>
      <c r="H6" s="95"/>
      <c r="I6" s="95"/>
      <c r="J6" s="61"/>
      <c r="K6" s="61"/>
      <c r="Q6" s="95"/>
      <c r="R6" s="95"/>
      <c r="S6" s="61"/>
      <c r="T6" s="61"/>
      <c r="U6" s="95"/>
      <c r="V6" s="95"/>
      <c r="W6" s="95"/>
      <c r="X6" s="95"/>
      <c r="Y6" s="95"/>
      <c r="Z6" s="95"/>
      <c r="AA6" s="95"/>
      <c r="AB6" s="61"/>
    </row>
    <row r="7" spans="2:30" ht="20.25" customHeight="1">
      <c r="B7" s="117" t="s">
        <v>7</v>
      </c>
      <c r="C7" s="61"/>
      <c r="D7" s="61"/>
      <c r="E7" s="61"/>
      <c r="F7" s="61"/>
      <c r="G7" s="61"/>
      <c r="H7" s="95"/>
      <c r="I7" s="95"/>
      <c r="J7" s="61"/>
      <c r="K7" s="117" t="s">
        <v>8</v>
      </c>
      <c r="L7" s="118"/>
      <c r="M7" s="119"/>
      <c r="N7" s="119"/>
      <c r="O7" s="119"/>
      <c r="P7" s="119"/>
      <c r="Q7" s="119"/>
      <c r="R7" s="119"/>
      <c r="S7" s="61"/>
      <c r="T7" s="117" t="s">
        <v>45</v>
      </c>
      <c r="U7" s="118"/>
      <c r="V7" s="119"/>
      <c r="W7" s="119"/>
      <c r="X7" s="119"/>
      <c r="Y7" s="119"/>
      <c r="Z7" s="119"/>
      <c r="AA7" s="119"/>
      <c r="AB7" s="61"/>
    </row>
    <row r="8" spans="2:30" ht="20.25" customHeight="1">
      <c r="B8" s="120" t="s">
        <v>0</v>
      </c>
      <c r="C8" s="121" t="s">
        <v>10</v>
      </c>
      <c r="D8" s="121" t="s">
        <v>11</v>
      </c>
      <c r="E8" s="121" t="s">
        <v>12</v>
      </c>
      <c r="F8" s="121" t="s">
        <v>13</v>
      </c>
      <c r="G8" s="121" t="s">
        <v>15</v>
      </c>
      <c r="H8" s="121" t="s">
        <v>18</v>
      </c>
      <c r="I8" s="122" t="s">
        <v>19</v>
      </c>
      <c r="J8" s="61"/>
      <c r="K8" s="123" t="s">
        <v>0</v>
      </c>
      <c r="L8" s="121" t="s">
        <v>10</v>
      </c>
      <c r="M8" s="121" t="s">
        <v>11</v>
      </c>
      <c r="N8" s="121" t="s">
        <v>12</v>
      </c>
      <c r="O8" s="121" t="s">
        <v>13</v>
      </c>
      <c r="P8" s="121" t="s">
        <v>15</v>
      </c>
      <c r="Q8" s="121" t="s">
        <v>18</v>
      </c>
      <c r="R8" s="122" t="s">
        <v>19</v>
      </c>
      <c r="S8" s="61"/>
      <c r="T8" s="123" t="s">
        <v>0</v>
      </c>
      <c r="U8" s="121" t="s">
        <v>10</v>
      </c>
      <c r="V8" s="121" t="s">
        <v>11</v>
      </c>
      <c r="W8" s="121" t="s">
        <v>12</v>
      </c>
      <c r="X8" s="121" t="s">
        <v>13</v>
      </c>
      <c r="Y8" s="121" t="s">
        <v>15</v>
      </c>
      <c r="Z8" s="121" t="s">
        <v>18</v>
      </c>
      <c r="AA8" s="122" t="s">
        <v>19</v>
      </c>
      <c r="AB8" s="61"/>
      <c r="AD8" s="124"/>
    </row>
    <row r="9" spans="2:30" ht="20.25" customHeight="1">
      <c r="B9" s="64" t="s">
        <v>1</v>
      </c>
      <c r="C9" s="125">
        <v>0.60147746537702351</v>
      </c>
      <c r="D9" s="125">
        <v>0.44461709603941185</v>
      </c>
      <c r="E9" s="125">
        <v>0.46189907839204641</v>
      </c>
      <c r="F9" s="125">
        <v>0.82214876632362532</v>
      </c>
      <c r="G9" s="125">
        <v>0.46320834016371926</v>
      </c>
      <c r="H9" s="126">
        <f>AVERAGE($C9:F9)</f>
        <v>0.58253560153302675</v>
      </c>
      <c r="I9" s="127">
        <f>AVERAGE($C9:G9)</f>
        <v>0.55867014925916525</v>
      </c>
      <c r="J9" s="61"/>
      <c r="K9" s="64" t="s">
        <v>1</v>
      </c>
      <c r="L9" s="125">
        <v>33.187017305345563</v>
      </c>
      <c r="M9" s="125">
        <v>29.321611074815042</v>
      </c>
      <c r="N9" s="125">
        <v>31.761034071193926</v>
      </c>
      <c r="O9" s="125">
        <v>47.328122261770055</v>
      </c>
      <c r="P9" s="125">
        <v>29.424603257647124</v>
      </c>
      <c r="Q9" s="126">
        <f>AVERAGE($L9:O9)</f>
        <v>35.399446178281146</v>
      </c>
      <c r="R9" s="127">
        <f>AVERAGE($L9:P9)</f>
        <v>34.204477594154341</v>
      </c>
      <c r="S9" s="61"/>
      <c r="T9" s="64" t="s">
        <v>9</v>
      </c>
      <c r="U9" s="128">
        <v>0.78323155071057593</v>
      </c>
      <c r="V9" s="128">
        <v>0.78531168977567356</v>
      </c>
      <c r="W9" s="128">
        <v>0.72522265357387528</v>
      </c>
      <c r="X9" s="128">
        <v>0.68279818636069212</v>
      </c>
      <c r="Y9" s="128">
        <v>0.71779999999999999</v>
      </c>
      <c r="Z9" s="129">
        <f>AVERAGE($U9:Y9)</f>
        <v>0.73887281608416344</v>
      </c>
      <c r="AA9" s="130">
        <f>AVERAGE($U9:Y9)</f>
        <v>0.73887281608416344</v>
      </c>
      <c r="AB9" s="61"/>
      <c r="AD9" s="124"/>
    </row>
    <row r="10" spans="2:30" ht="20.25" customHeight="1">
      <c r="B10" s="64" t="s">
        <v>14</v>
      </c>
      <c r="C10" s="125">
        <v>0.6004192322808859</v>
      </c>
      <c r="D10" s="125">
        <v>0.5860679770617403</v>
      </c>
      <c r="E10" s="125">
        <v>0.72306953284496234</v>
      </c>
      <c r="F10" s="125">
        <v>0.84506577029941532</v>
      </c>
      <c r="G10" s="125">
        <v>0.88326609029779302</v>
      </c>
      <c r="H10" s="126">
        <f t="shared" ref="H10" si="0">AVERAGE(C10:F10)</f>
        <v>0.68865562812175096</v>
      </c>
      <c r="I10" s="127">
        <f>AVERAGE($C10:G10)</f>
        <v>0.72757772055695935</v>
      </c>
      <c r="J10" s="61"/>
      <c r="K10" s="64" t="s">
        <v>14</v>
      </c>
      <c r="L10" s="125">
        <v>36.578645355692402</v>
      </c>
      <c r="M10" s="125">
        <v>46.634990747016595</v>
      </c>
      <c r="N10" s="125">
        <v>57.298486850006014</v>
      </c>
      <c r="O10" s="125">
        <v>51.487049954339497</v>
      </c>
      <c r="P10" s="125">
        <v>60.419058597502541</v>
      </c>
      <c r="Q10" s="126">
        <f>AVERAGE(L10:O10)</f>
        <v>47.999793226763629</v>
      </c>
      <c r="R10" s="127">
        <f>AVERAGE($L10:P10)</f>
        <v>50.483646300911417</v>
      </c>
      <c r="S10" s="61"/>
      <c r="T10" s="64"/>
      <c r="U10" s="131"/>
      <c r="V10" s="131"/>
      <c r="W10" s="131"/>
      <c r="X10" s="131"/>
      <c r="Y10" s="131"/>
      <c r="Z10" s="132"/>
      <c r="AA10" s="127"/>
      <c r="AB10" s="61"/>
      <c r="AD10" s="124"/>
    </row>
    <row r="11" spans="2:30" ht="20.25" customHeight="1">
      <c r="B11" s="133"/>
      <c r="C11" s="127"/>
      <c r="D11" s="127"/>
      <c r="E11" s="127"/>
      <c r="F11" s="127"/>
      <c r="G11" s="127"/>
      <c r="H11" s="126"/>
      <c r="I11" s="127"/>
      <c r="J11" s="61"/>
      <c r="K11" s="133"/>
      <c r="L11" s="127"/>
      <c r="M11" s="127"/>
      <c r="N11" s="127"/>
      <c r="O11" s="127"/>
      <c r="P11" s="127"/>
      <c r="Q11" s="126"/>
      <c r="R11" s="127"/>
      <c r="S11" s="61"/>
      <c r="T11" s="133"/>
      <c r="U11" s="127"/>
      <c r="V11" s="127"/>
      <c r="W11" s="127"/>
      <c r="X11" s="127"/>
      <c r="Y11" s="127"/>
      <c r="Z11" s="126"/>
      <c r="AA11" s="127"/>
      <c r="AB11" s="61"/>
      <c r="AD11" s="124"/>
    </row>
    <row r="12" spans="2:30" ht="10.9" customHeight="1">
      <c r="B12" s="61"/>
      <c r="C12" s="95"/>
      <c r="D12" s="95"/>
      <c r="E12" s="95"/>
      <c r="F12" s="95"/>
      <c r="G12" s="95"/>
      <c r="H12" s="95"/>
      <c r="I12" s="95"/>
      <c r="J12" s="61"/>
      <c r="K12" s="61"/>
      <c r="Q12" s="95"/>
      <c r="R12" s="95"/>
      <c r="S12" s="61"/>
      <c r="T12" s="61"/>
      <c r="U12" s="95"/>
      <c r="V12" s="95"/>
      <c r="W12" s="95"/>
      <c r="X12" s="95"/>
      <c r="Y12" s="95"/>
      <c r="Z12" s="95"/>
      <c r="AA12" s="95"/>
      <c r="AB12" s="61"/>
      <c r="AD12" s="124"/>
    </row>
    <row r="13" spans="2:30" ht="10.9" customHeight="1">
      <c r="B13" s="61"/>
      <c r="C13" s="95"/>
      <c r="D13" s="95"/>
      <c r="E13" s="95"/>
      <c r="F13" s="95"/>
      <c r="G13" s="95"/>
      <c r="H13" s="95"/>
      <c r="I13" s="95"/>
      <c r="J13" s="61"/>
      <c r="K13" s="61"/>
      <c r="Q13" s="95"/>
      <c r="R13" s="95"/>
      <c r="S13" s="61"/>
      <c r="T13" s="61"/>
      <c r="U13" s="95"/>
      <c r="V13" s="95"/>
      <c r="W13" s="95"/>
      <c r="X13" s="95"/>
      <c r="Y13" s="95"/>
      <c r="Z13" s="95"/>
      <c r="AA13" s="95"/>
      <c r="AB13" s="61"/>
      <c r="AD13" s="124"/>
    </row>
    <row r="14" spans="2:30" ht="20.25" customHeight="1">
      <c r="B14" s="114" t="s">
        <v>16</v>
      </c>
      <c r="C14" s="116"/>
      <c r="D14" s="116"/>
      <c r="E14" s="116"/>
      <c r="F14" s="116"/>
      <c r="G14" s="116"/>
      <c r="H14" s="115"/>
      <c r="I14" s="116"/>
      <c r="J14" s="61"/>
      <c r="K14" s="114" t="s">
        <v>16</v>
      </c>
      <c r="L14" s="116"/>
      <c r="M14" s="116"/>
      <c r="N14" s="116"/>
      <c r="O14" s="116"/>
      <c r="P14" s="116"/>
      <c r="Q14" s="115"/>
      <c r="R14" s="116"/>
      <c r="S14" s="61"/>
      <c r="T14" s="114" t="s">
        <v>16</v>
      </c>
      <c r="U14" s="114"/>
      <c r="V14" s="114"/>
      <c r="W14" s="114"/>
      <c r="X14" s="114"/>
      <c r="Y14" s="114"/>
      <c r="Z14" s="115"/>
      <c r="AA14" s="116"/>
      <c r="AB14" s="61"/>
      <c r="AD14" s="124"/>
    </row>
    <row r="15" spans="2:30" ht="10.9" customHeight="1">
      <c r="B15" s="61"/>
      <c r="C15" s="95"/>
      <c r="D15" s="95"/>
      <c r="E15" s="95"/>
      <c r="F15" s="95"/>
      <c r="G15" s="95"/>
      <c r="H15" s="95"/>
      <c r="I15" s="95"/>
      <c r="J15" s="61"/>
      <c r="K15" s="61"/>
      <c r="Q15" s="95"/>
      <c r="R15" s="95"/>
      <c r="S15" s="61"/>
      <c r="T15" s="61"/>
      <c r="U15" s="61"/>
      <c r="V15" s="61"/>
      <c r="W15" s="61"/>
      <c r="X15" s="61"/>
      <c r="Y15" s="61"/>
      <c r="Z15" s="95"/>
      <c r="AA15" s="95"/>
      <c r="AB15" s="61"/>
      <c r="AD15" s="124"/>
    </row>
    <row r="16" spans="2:30" ht="20.25" customHeight="1">
      <c r="B16" s="117" t="s">
        <v>7</v>
      </c>
      <c r="C16" s="95"/>
      <c r="D16" s="95"/>
      <c r="E16" s="95"/>
      <c r="F16" s="95"/>
      <c r="G16" s="95"/>
      <c r="H16" s="95"/>
      <c r="I16" s="95"/>
      <c r="J16" s="61"/>
      <c r="K16" s="117" t="s">
        <v>8</v>
      </c>
      <c r="L16" s="119"/>
      <c r="M16" s="119"/>
      <c r="N16" s="119"/>
      <c r="O16" s="119"/>
      <c r="P16" s="119"/>
      <c r="Q16" s="119"/>
      <c r="R16" s="119"/>
      <c r="S16" s="61"/>
      <c r="T16" s="117" t="s">
        <v>45</v>
      </c>
      <c r="U16" s="134"/>
      <c r="V16" s="134"/>
      <c r="W16" s="134"/>
      <c r="X16" s="134"/>
      <c r="Y16" s="134"/>
      <c r="Z16" s="119"/>
      <c r="AA16" s="119"/>
      <c r="AB16" s="61"/>
      <c r="AD16" s="124"/>
    </row>
    <row r="17" spans="2:30" ht="20.25" customHeight="1">
      <c r="B17" s="120" t="s">
        <v>0</v>
      </c>
      <c r="C17" s="121" t="s">
        <v>10</v>
      </c>
      <c r="D17" s="121" t="s">
        <v>11</v>
      </c>
      <c r="E17" s="121" t="s">
        <v>12</v>
      </c>
      <c r="F17" s="121" t="s">
        <v>13</v>
      </c>
      <c r="G17" s="121" t="s">
        <v>15</v>
      </c>
      <c r="H17" s="121" t="s">
        <v>18</v>
      </c>
      <c r="I17" s="122" t="s">
        <v>19</v>
      </c>
      <c r="J17" s="61"/>
      <c r="K17" s="123" t="s">
        <v>0</v>
      </c>
      <c r="L17" s="121" t="s">
        <v>10</v>
      </c>
      <c r="M17" s="121" t="s">
        <v>11</v>
      </c>
      <c r="N17" s="121" t="s">
        <v>12</v>
      </c>
      <c r="O17" s="121" t="s">
        <v>13</v>
      </c>
      <c r="P17" s="121" t="s">
        <v>15</v>
      </c>
      <c r="Q17" s="121" t="s">
        <v>18</v>
      </c>
      <c r="R17" s="122" t="s">
        <v>19</v>
      </c>
      <c r="S17" s="61"/>
      <c r="T17" s="123" t="s">
        <v>0</v>
      </c>
      <c r="U17" s="121" t="s">
        <v>10</v>
      </c>
      <c r="V17" s="121" t="s">
        <v>11</v>
      </c>
      <c r="W17" s="121" t="s">
        <v>12</v>
      </c>
      <c r="X17" s="121" t="s">
        <v>13</v>
      </c>
      <c r="Y17" s="121" t="s">
        <v>15</v>
      </c>
      <c r="Z17" s="121" t="s">
        <v>18</v>
      </c>
      <c r="AA17" s="122" t="s">
        <v>19</v>
      </c>
      <c r="AB17" s="61"/>
      <c r="AD17" s="124"/>
    </row>
    <row r="18" spans="2:30" ht="20.25" customHeight="1">
      <c r="B18" s="64" t="s">
        <v>1</v>
      </c>
      <c r="C18" s="125">
        <v>0.50933953792146236</v>
      </c>
      <c r="D18" s="125">
        <v>0.4524215084806939</v>
      </c>
      <c r="E18" s="125">
        <v>0.47181336938257307</v>
      </c>
      <c r="F18" s="125">
        <v>0.84488401701704841</v>
      </c>
      <c r="G18" s="93">
        <v>0.47699999999999998</v>
      </c>
      <c r="H18" s="126">
        <f>AVERAGE(C18:G18)</f>
        <v>0.55109168656035545</v>
      </c>
      <c r="I18" s="127">
        <f>AVERAGE($C18:G18)</f>
        <v>0.55109168656035545</v>
      </c>
      <c r="J18" s="61"/>
      <c r="K18" s="64" t="s">
        <v>1</v>
      </c>
      <c r="L18" s="125">
        <v>30.92576536860151</v>
      </c>
      <c r="M18" s="125">
        <v>29.654254781667266</v>
      </c>
      <c r="N18" s="125">
        <v>32.462198835137904</v>
      </c>
      <c r="O18" s="125">
        <v>48.632096388535309</v>
      </c>
      <c r="P18" s="131">
        <v>30.314</v>
      </c>
      <c r="Q18" s="126">
        <f>AVERAGE(L18:P18)</f>
        <v>34.397663074788397</v>
      </c>
      <c r="R18" s="127">
        <f>AVERAGE($L18:P18)</f>
        <v>34.397663074788397</v>
      </c>
      <c r="S18" s="61"/>
      <c r="T18" s="64" t="str">
        <f>+T9</f>
        <v>Network</v>
      </c>
      <c r="U18" s="128">
        <v>0.78323155071057593</v>
      </c>
      <c r="V18" s="128">
        <v>0.78531168977567356</v>
      </c>
      <c r="W18" s="128">
        <v>0.72522265357387528</v>
      </c>
      <c r="X18" s="128">
        <v>0.68279818636069212</v>
      </c>
      <c r="Y18" s="128">
        <v>0.71760000000000002</v>
      </c>
      <c r="Z18" s="129">
        <f>AVERAGE($U18:Y18)</f>
        <v>0.73883281608416351</v>
      </c>
      <c r="AA18" s="130">
        <f>AVERAGE($U18:Y18)</f>
        <v>0.73883281608416351</v>
      </c>
      <c r="AB18" s="61"/>
      <c r="AD18" s="124"/>
    </row>
    <row r="19" spans="2:30" ht="20.25" customHeight="1">
      <c r="B19" s="64" t="s">
        <v>14</v>
      </c>
      <c r="C19" s="125">
        <v>0.65555744191816778</v>
      </c>
      <c r="D19" s="125">
        <v>0.59754389241688399</v>
      </c>
      <c r="E19" s="125">
        <v>0.73725312891756922</v>
      </c>
      <c r="F19" s="125">
        <v>0.86828547465953154</v>
      </c>
      <c r="G19" s="93">
        <v>0.91</v>
      </c>
      <c r="H19" s="126">
        <f>AVERAGE(C19:G19)</f>
        <v>0.75372798758243054</v>
      </c>
      <c r="I19" s="127">
        <f>AVERAGE($C19:G19)</f>
        <v>0.75372798758243054</v>
      </c>
      <c r="J19" s="61"/>
      <c r="K19" s="64" t="s">
        <v>14</v>
      </c>
      <c r="L19" s="125">
        <v>39.80514019301841</v>
      </c>
      <c r="M19" s="125">
        <v>47.359077325364233</v>
      </c>
      <c r="N19" s="125">
        <v>58.384615384615401</v>
      </c>
      <c r="O19" s="125">
        <v>52.91183753344783</v>
      </c>
      <c r="P19" s="131">
        <v>62.246000000000002</v>
      </c>
      <c r="Q19" s="126">
        <f>AVERAGE(L19:P19)</f>
        <v>52.141334087289167</v>
      </c>
      <c r="R19" s="127">
        <f>AVERAGE($L19:P19)</f>
        <v>52.141334087289167</v>
      </c>
      <c r="S19" s="61"/>
      <c r="T19" s="64"/>
      <c r="U19" s="131"/>
      <c r="V19" s="131"/>
      <c r="W19" s="131"/>
      <c r="X19" s="131"/>
      <c r="Y19" s="131"/>
      <c r="Z19" s="132"/>
      <c r="AA19" s="127"/>
      <c r="AB19" s="61"/>
      <c r="AD19" s="124"/>
    </row>
    <row r="20" spans="2:30" ht="20.25" customHeight="1">
      <c r="B20" s="133"/>
      <c r="C20" s="127"/>
      <c r="D20" s="127"/>
      <c r="E20" s="127"/>
      <c r="F20" s="127"/>
      <c r="G20" s="127"/>
      <c r="H20" s="126"/>
      <c r="I20" s="127"/>
      <c r="J20" s="61"/>
      <c r="K20" s="133"/>
      <c r="L20" s="127"/>
      <c r="M20" s="127"/>
      <c r="N20" s="127"/>
      <c r="O20" s="127"/>
      <c r="P20" s="127"/>
      <c r="Q20" s="126"/>
      <c r="R20" s="127"/>
      <c r="S20" s="61"/>
      <c r="T20" s="133"/>
      <c r="U20" s="127"/>
      <c r="V20" s="127"/>
      <c r="W20" s="127"/>
      <c r="X20" s="127"/>
      <c r="Y20" s="127"/>
      <c r="Z20" s="126"/>
      <c r="AA20" s="127"/>
      <c r="AB20" s="61"/>
    </row>
    <row r="21" spans="2:30" ht="10.9" customHeight="1">
      <c r="B21" s="61"/>
      <c r="C21" s="95"/>
      <c r="D21" s="95"/>
      <c r="E21" s="95"/>
      <c r="F21" s="95"/>
      <c r="G21" s="95"/>
      <c r="H21" s="95"/>
      <c r="I21" s="95"/>
      <c r="J21" s="61"/>
      <c r="K21" s="61"/>
      <c r="Q21" s="95"/>
      <c r="R21" s="95"/>
      <c r="S21" s="61"/>
      <c r="T21" s="61"/>
      <c r="U21" s="95"/>
      <c r="V21" s="95"/>
      <c r="W21" s="95"/>
      <c r="X21" s="95"/>
      <c r="Y21" s="95"/>
      <c r="Z21" s="95"/>
      <c r="AA21" s="95"/>
      <c r="AB21" s="61"/>
    </row>
    <row r="22" spans="2:30" ht="10.9" customHeight="1">
      <c r="B22" s="61"/>
      <c r="C22" s="95"/>
      <c r="D22" s="95"/>
      <c r="E22" s="95"/>
      <c r="F22" s="95"/>
      <c r="G22" s="95"/>
      <c r="H22" s="95"/>
      <c r="I22" s="95"/>
      <c r="J22" s="61"/>
      <c r="K22" s="61"/>
      <c r="Q22" s="95"/>
      <c r="R22" s="95"/>
      <c r="S22" s="61"/>
      <c r="T22" s="61"/>
      <c r="U22" s="95"/>
      <c r="V22" s="95"/>
      <c r="W22" s="95"/>
      <c r="X22" s="95"/>
      <c r="Y22" s="95"/>
      <c r="Z22" s="95"/>
      <c r="AA22" s="95"/>
      <c r="AB22" s="61"/>
    </row>
    <row r="23" spans="2:30" ht="20.25" customHeight="1">
      <c r="B23" s="114" t="s">
        <v>80</v>
      </c>
      <c r="C23" s="116"/>
      <c r="D23" s="116"/>
      <c r="E23" s="116"/>
      <c r="F23" s="116"/>
      <c r="G23" s="116"/>
      <c r="H23" s="115"/>
      <c r="I23" s="116"/>
      <c r="J23" s="61"/>
      <c r="K23" s="114" t="s">
        <v>80</v>
      </c>
      <c r="L23" s="116"/>
      <c r="M23" s="116"/>
      <c r="N23" s="116"/>
      <c r="O23" s="116"/>
      <c r="P23" s="116"/>
      <c r="Q23" s="115"/>
      <c r="R23" s="116"/>
      <c r="S23" s="61"/>
      <c r="T23" s="61"/>
      <c r="U23" s="95"/>
      <c r="V23" s="95"/>
      <c r="W23" s="95"/>
      <c r="X23" s="95"/>
      <c r="Y23" s="95"/>
      <c r="Z23" s="95"/>
      <c r="AA23" s="95"/>
      <c r="AB23" s="61"/>
    </row>
    <row r="24" spans="2:30" ht="10.9" customHeight="1">
      <c r="B24" s="61"/>
      <c r="C24" s="95"/>
      <c r="D24" s="95"/>
      <c r="E24" s="95"/>
      <c r="F24" s="95"/>
      <c r="G24" s="95"/>
      <c r="H24" s="95"/>
      <c r="I24" s="95"/>
      <c r="J24" s="61"/>
      <c r="K24" s="61"/>
      <c r="Q24" s="95"/>
      <c r="R24" s="95"/>
      <c r="S24" s="61"/>
      <c r="T24" s="61"/>
      <c r="U24" s="95"/>
      <c r="V24" s="95"/>
      <c r="W24" s="95"/>
      <c r="X24" s="95"/>
      <c r="Y24" s="95"/>
      <c r="Z24" s="95"/>
      <c r="AA24" s="95"/>
      <c r="AB24" s="61"/>
    </row>
    <row r="25" spans="2:30" ht="20.25" customHeight="1">
      <c r="B25" s="117" t="s">
        <v>7</v>
      </c>
      <c r="C25" s="95"/>
      <c r="D25" s="95"/>
      <c r="E25" s="95"/>
      <c r="F25" s="95"/>
      <c r="G25" s="95"/>
      <c r="H25" s="95"/>
      <c r="I25" s="95"/>
      <c r="J25" s="61"/>
      <c r="K25" s="117" t="s">
        <v>8</v>
      </c>
      <c r="L25" s="119"/>
      <c r="M25" s="119"/>
      <c r="N25" s="119"/>
      <c r="O25" s="119"/>
      <c r="P25" s="119"/>
      <c r="Q25" s="119"/>
      <c r="R25" s="119"/>
      <c r="S25" s="61"/>
      <c r="T25" s="61"/>
      <c r="U25" s="95"/>
      <c r="V25" s="95"/>
      <c r="W25" s="95"/>
      <c r="X25" s="95"/>
      <c r="Y25" s="95"/>
      <c r="Z25" s="95"/>
      <c r="AA25" s="95"/>
      <c r="AB25" s="61"/>
    </row>
    <row r="26" spans="2:30" ht="20.25" customHeight="1">
      <c r="B26" s="120" t="s">
        <v>0</v>
      </c>
      <c r="C26" s="121" t="s">
        <v>10</v>
      </c>
      <c r="D26" s="121" t="s">
        <v>11</v>
      </c>
      <c r="E26" s="121" t="s">
        <v>12</v>
      </c>
      <c r="F26" s="121" t="s">
        <v>13</v>
      </c>
      <c r="G26" s="121" t="s">
        <v>15</v>
      </c>
      <c r="H26" s="121" t="s">
        <v>18</v>
      </c>
      <c r="I26" s="122" t="s">
        <v>19</v>
      </c>
      <c r="J26" s="61"/>
      <c r="K26" s="123" t="s">
        <v>0</v>
      </c>
      <c r="L26" s="121" t="s">
        <v>10</v>
      </c>
      <c r="M26" s="121" t="s">
        <v>11</v>
      </c>
      <c r="N26" s="121" t="s">
        <v>12</v>
      </c>
      <c r="O26" s="121" t="s">
        <v>13</v>
      </c>
      <c r="P26" s="121" t="s">
        <v>15</v>
      </c>
      <c r="Q26" s="121" t="s">
        <v>18</v>
      </c>
      <c r="R26" s="122" t="s">
        <v>19</v>
      </c>
      <c r="S26" s="61"/>
      <c r="T26" s="61"/>
      <c r="U26" s="95"/>
      <c r="V26" s="95"/>
      <c r="W26" s="95"/>
      <c r="X26" s="95"/>
      <c r="Y26" s="95"/>
      <c r="Z26" s="95"/>
      <c r="AA26" s="95"/>
      <c r="AB26" s="61"/>
    </row>
    <row r="27" spans="2:30" ht="20.25" customHeight="1">
      <c r="B27" s="64" t="s">
        <v>1</v>
      </c>
      <c r="C27" s="125"/>
      <c r="D27" s="125"/>
      <c r="E27" s="125"/>
      <c r="F27" s="125"/>
      <c r="G27" s="125"/>
      <c r="H27" s="126"/>
      <c r="I27" s="127"/>
      <c r="J27" s="61"/>
      <c r="K27" s="135" t="s">
        <v>1</v>
      </c>
      <c r="L27" s="125"/>
      <c r="M27" s="125"/>
      <c r="N27" s="125"/>
      <c r="O27" s="125"/>
      <c r="P27" s="125"/>
      <c r="Q27" s="126"/>
      <c r="R27" s="127"/>
      <c r="S27" s="61"/>
      <c r="T27" s="61"/>
      <c r="U27" s="95"/>
      <c r="V27" s="95"/>
      <c r="W27" s="95"/>
      <c r="X27" s="95"/>
      <c r="Y27" s="95"/>
      <c r="Z27" s="95"/>
      <c r="AA27" s="95"/>
      <c r="AB27" s="61"/>
    </row>
    <row r="28" spans="2:30" ht="20.25" customHeight="1">
      <c r="B28" s="64" t="s">
        <v>14</v>
      </c>
      <c r="C28" s="125"/>
      <c r="D28" s="125"/>
      <c r="E28" s="125"/>
      <c r="F28" s="125"/>
      <c r="G28" s="125"/>
      <c r="H28" s="126"/>
      <c r="I28" s="127"/>
      <c r="J28" s="61"/>
      <c r="K28" s="135" t="s">
        <v>14</v>
      </c>
      <c r="L28" s="125"/>
      <c r="M28" s="125"/>
      <c r="N28" s="125"/>
      <c r="O28" s="125"/>
      <c r="P28" s="125"/>
      <c r="Q28" s="126"/>
      <c r="R28" s="127"/>
      <c r="S28" s="61"/>
      <c r="T28" s="61"/>
      <c r="U28" s="95"/>
      <c r="V28" s="95"/>
      <c r="W28" s="95"/>
      <c r="X28" s="95"/>
      <c r="Y28" s="95"/>
      <c r="Z28" s="95"/>
      <c r="AA28" s="95"/>
      <c r="AB28" s="61"/>
    </row>
    <row r="29" spans="2:30" ht="20.25" customHeight="1">
      <c r="B29" s="133"/>
      <c r="C29" s="127"/>
      <c r="D29" s="127"/>
      <c r="E29" s="127"/>
      <c r="F29" s="127"/>
      <c r="G29" s="127"/>
      <c r="H29" s="126"/>
      <c r="I29" s="127"/>
      <c r="J29" s="61"/>
      <c r="K29" s="133"/>
      <c r="L29" s="127"/>
      <c r="M29" s="127"/>
      <c r="N29" s="127"/>
      <c r="O29" s="127"/>
      <c r="P29" s="127"/>
      <c r="Q29" s="126"/>
      <c r="R29" s="127"/>
      <c r="S29" s="61"/>
      <c r="T29" s="61"/>
      <c r="U29" s="95"/>
      <c r="V29" s="95"/>
      <c r="W29" s="95"/>
      <c r="X29" s="95"/>
      <c r="Y29" s="95"/>
      <c r="Z29" s="95"/>
      <c r="AA29" s="95"/>
      <c r="AB29" s="61"/>
    </row>
    <row r="30" spans="2:30" ht="10.9" customHeight="1">
      <c r="B30" s="61"/>
      <c r="C30" s="95"/>
      <c r="D30" s="95"/>
      <c r="E30" s="95"/>
      <c r="F30" s="95"/>
      <c r="G30" s="95"/>
      <c r="H30" s="95"/>
      <c r="I30" s="95"/>
      <c r="J30" s="61"/>
      <c r="K30" s="61"/>
      <c r="Q30" s="95"/>
      <c r="R30" s="95"/>
      <c r="S30" s="61"/>
      <c r="T30" s="61"/>
      <c r="U30" s="95"/>
      <c r="V30" s="95"/>
      <c r="W30" s="95"/>
      <c r="X30" s="95"/>
      <c r="Y30" s="95"/>
      <c r="Z30" s="95"/>
      <c r="AA30" s="95"/>
      <c r="AB30" s="61"/>
    </row>
    <row r="31" spans="2:30" ht="10.9" customHeight="1">
      <c r="B31" s="61"/>
      <c r="C31" s="95"/>
      <c r="D31" s="95"/>
      <c r="E31" s="95"/>
      <c r="F31" s="95"/>
      <c r="G31" s="95"/>
      <c r="H31" s="95"/>
      <c r="I31" s="95"/>
      <c r="J31" s="61"/>
      <c r="K31" s="61"/>
      <c r="Q31" s="95"/>
      <c r="R31" s="95"/>
      <c r="S31" s="61"/>
      <c r="T31" s="61"/>
      <c r="U31" s="95"/>
      <c r="V31" s="95"/>
      <c r="W31" s="95"/>
      <c r="X31" s="95"/>
      <c r="Y31" s="95"/>
      <c r="Z31" s="95"/>
      <c r="AA31" s="95"/>
      <c r="AB31" s="61"/>
    </row>
    <row r="32" spans="2:30" ht="20.25" customHeight="1">
      <c r="B32" s="114" t="s">
        <v>20</v>
      </c>
      <c r="C32" s="116"/>
      <c r="D32" s="116"/>
      <c r="E32" s="116"/>
      <c r="F32" s="116"/>
      <c r="G32" s="116"/>
      <c r="H32" s="115"/>
      <c r="I32" s="116"/>
      <c r="J32" s="61"/>
      <c r="K32" s="114" t="s">
        <v>20</v>
      </c>
      <c r="L32" s="116"/>
      <c r="M32" s="116"/>
      <c r="N32" s="116"/>
      <c r="O32" s="116"/>
      <c r="P32" s="116"/>
      <c r="Q32" s="115"/>
      <c r="R32" s="116"/>
      <c r="S32" s="61"/>
      <c r="T32" s="114" t="s">
        <v>20</v>
      </c>
      <c r="U32" s="116"/>
      <c r="V32" s="116"/>
      <c r="W32" s="116"/>
      <c r="X32" s="116"/>
      <c r="Y32" s="116"/>
      <c r="Z32" s="115"/>
      <c r="AA32" s="116"/>
      <c r="AB32" s="61"/>
    </row>
    <row r="33" spans="2:28" ht="10.9" customHeight="1">
      <c r="B33" s="61"/>
      <c r="C33" s="95"/>
      <c r="D33" s="95"/>
      <c r="E33" s="95"/>
      <c r="F33" s="95"/>
      <c r="G33" s="95"/>
      <c r="H33" s="95"/>
      <c r="I33" s="95"/>
      <c r="J33" s="61"/>
      <c r="K33" s="61"/>
      <c r="Q33" s="95"/>
      <c r="R33" s="95"/>
      <c r="S33" s="61"/>
      <c r="T33" s="61"/>
      <c r="U33" s="95"/>
      <c r="V33" s="95"/>
      <c r="W33" s="95"/>
      <c r="X33" s="95"/>
      <c r="Y33" s="95"/>
      <c r="Z33" s="95"/>
      <c r="AA33" s="95"/>
      <c r="AB33" s="61"/>
    </row>
    <row r="34" spans="2:28" ht="20.25" customHeight="1">
      <c r="B34" s="117" t="s">
        <v>48</v>
      </c>
      <c r="C34" s="95"/>
      <c r="D34" s="95"/>
      <c r="E34" s="95"/>
      <c r="F34" s="95"/>
      <c r="G34" s="95"/>
      <c r="H34" s="95"/>
      <c r="I34" s="95"/>
      <c r="J34" s="61"/>
      <c r="K34" s="117" t="s">
        <v>8</v>
      </c>
      <c r="L34" s="119"/>
      <c r="M34" s="119"/>
      <c r="N34" s="119"/>
      <c r="O34" s="119"/>
      <c r="P34" s="119"/>
      <c r="Q34" s="119"/>
      <c r="R34" s="119"/>
      <c r="S34" s="61"/>
      <c r="T34" s="117" t="s">
        <v>45</v>
      </c>
      <c r="U34" s="119"/>
      <c r="V34" s="119"/>
      <c r="W34" s="119"/>
      <c r="X34" s="119"/>
      <c r="Y34" s="119"/>
      <c r="Z34" s="119"/>
      <c r="AA34" s="119"/>
      <c r="AB34" s="61"/>
    </row>
    <row r="35" spans="2:28" ht="20.25" customHeight="1">
      <c r="B35" s="120" t="s">
        <v>0</v>
      </c>
      <c r="C35" s="121" t="s">
        <v>10</v>
      </c>
      <c r="D35" s="121" t="s">
        <v>11</v>
      </c>
      <c r="E35" s="121" t="s">
        <v>12</v>
      </c>
      <c r="F35" s="121" t="s">
        <v>13</v>
      </c>
      <c r="G35" s="121" t="s">
        <v>15</v>
      </c>
      <c r="H35" s="121" t="s">
        <v>18</v>
      </c>
      <c r="I35" s="122" t="s">
        <v>19</v>
      </c>
      <c r="J35" s="61"/>
      <c r="K35" s="123" t="s">
        <v>0</v>
      </c>
      <c r="L35" s="121" t="s">
        <v>10</v>
      </c>
      <c r="M35" s="121" t="s">
        <v>11</v>
      </c>
      <c r="N35" s="121" t="s">
        <v>12</v>
      </c>
      <c r="O35" s="121" t="s">
        <v>13</v>
      </c>
      <c r="P35" s="121" t="s">
        <v>15</v>
      </c>
      <c r="Q35" s="121" t="s">
        <v>18</v>
      </c>
      <c r="R35" s="122" t="s">
        <v>19</v>
      </c>
      <c r="S35" s="61"/>
      <c r="T35" s="123" t="s">
        <v>0</v>
      </c>
      <c r="U35" s="121" t="s">
        <v>10</v>
      </c>
      <c r="V35" s="121" t="s">
        <v>11</v>
      </c>
      <c r="W35" s="121" t="s">
        <v>12</v>
      </c>
      <c r="X35" s="121" t="s">
        <v>13</v>
      </c>
      <c r="Y35" s="121" t="s">
        <v>15</v>
      </c>
      <c r="Z35" s="121" t="s">
        <v>18</v>
      </c>
      <c r="AA35" s="122" t="s">
        <v>19</v>
      </c>
      <c r="AB35" s="61"/>
    </row>
    <row r="36" spans="2:28" ht="20.25" customHeight="1">
      <c r="B36" s="135" t="s">
        <v>1</v>
      </c>
      <c r="C36" s="125">
        <f>+C18</f>
        <v>0.50933953792146236</v>
      </c>
      <c r="D36" s="125">
        <f t="shared" ref="D36:G36" si="1">+D18</f>
        <v>0.4524215084806939</v>
      </c>
      <c r="E36" s="125">
        <f t="shared" si="1"/>
        <v>0.47181336938257307</v>
      </c>
      <c r="F36" s="125">
        <f t="shared" si="1"/>
        <v>0.84488401701704841</v>
      </c>
      <c r="G36" s="125">
        <f t="shared" si="1"/>
        <v>0.47699999999999998</v>
      </c>
      <c r="H36" s="126">
        <f t="shared" ref="H36:H37" si="2">AVERAGE(C36:F36)</f>
        <v>0.56961460820044441</v>
      </c>
      <c r="I36" s="127">
        <f>AVERAGE($C36:G36)</f>
        <v>0.55109168656035545</v>
      </c>
      <c r="J36" s="61"/>
      <c r="K36" s="135" t="s">
        <v>1</v>
      </c>
      <c r="L36" s="125">
        <f t="shared" ref="L36:P37" si="3">L18-L27</f>
        <v>30.92576536860151</v>
      </c>
      <c r="M36" s="125">
        <f t="shared" si="3"/>
        <v>29.654254781667266</v>
      </c>
      <c r="N36" s="125">
        <f t="shared" si="3"/>
        <v>32.462198835137904</v>
      </c>
      <c r="O36" s="131">
        <f t="shared" si="3"/>
        <v>48.632096388535309</v>
      </c>
      <c r="P36" s="131">
        <f t="shared" si="3"/>
        <v>30.314</v>
      </c>
      <c r="Q36" s="126">
        <f>AVERAGE(L36:O36)</f>
        <v>35.418578843485498</v>
      </c>
      <c r="R36" s="127">
        <f>AVERAGE($L36:P36)</f>
        <v>34.397663074788397</v>
      </c>
      <c r="S36" s="61"/>
      <c r="T36" s="64" t="str">
        <f t="shared" ref="T36:Y36" si="4">+T9</f>
        <v>Network</v>
      </c>
      <c r="U36" s="128">
        <f t="shared" si="4"/>
        <v>0.78323155071057593</v>
      </c>
      <c r="V36" s="128">
        <f t="shared" si="4"/>
        <v>0.78531168977567356</v>
      </c>
      <c r="W36" s="128">
        <f t="shared" si="4"/>
        <v>0.72522265357387528</v>
      </c>
      <c r="X36" s="128">
        <f t="shared" si="4"/>
        <v>0.68279818636069212</v>
      </c>
      <c r="Y36" s="128">
        <f t="shared" si="4"/>
        <v>0.71779999999999999</v>
      </c>
      <c r="Z36" s="136">
        <f>AVERAGE(U36:Y36)</f>
        <v>0.73887281608416344</v>
      </c>
      <c r="AA36" s="130">
        <f>AVERAGE($U36:Y36)</f>
        <v>0.73887281608416344</v>
      </c>
      <c r="AB36" s="61"/>
    </row>
    <row r="37" spans="2:28" ht="20.25" customHeight="1">
      <c r="B37" s="135" t="s">
        <v>14</v>
      </c>
      <c r="C37" s="125">
        <f>+C19</f>
        <v>0.65555744191816778</v>
      </c>
      <c r="D37" s="125">
        <f t="shared" ref="D37:G37" si="5">+D19</f>
        <v>0.59754389241688399</v>
      </c>
      <c r="E37" s="125">
        <f t="shared" si="5"/>
        <v>0.73725312891756922</v>
      </c>
      <c r="F37" s="125">
        <f t="shared" si="5"/>
        <v>0.86828547465953154</v>
      </c>
      <c r="G37" s="125">
        <f t="shared" si="5"/>
        <v>0.91</v>
      </c>
      <c r="H37" s="126">
        <f t="shared" si="2"/>
        <v>0.71465998447803813</v>
      </c>
      <c r="I37" s="127">
        <f>AVERAGE($C37:G37)</f>
        <v>0.75372798758243054</v>
      </c>
      <c r="J37" s="61"/>
      <c r="K37" s="135" t="s">
        <v>14</v>
      </c>
      <c r="L37" s="125">
        <f t="shared" si="3"/>
        <v>39.80514019301841</v>
      </c>
      <c r="M37" s="125">
        <f t="shared" si="3"/>
        <v>47.359077325364233</v>
      </c>
      <c r="N37" s="125">
        <f t="shared" si="3"/>
        <v>58.384615384615401</v>
      </c>
      <c r="O37" s="131">
        <f t="shared" si="3"/>
        <v>52.91183753344783</v>
      </c>
      <c r="P37" s="131">
        <f t="shared" si="3"/>
        <v>62.246000000000002</v>
      </c>
      <c r="Q37" s="126">
        <f>AVERAGE(L37:O37)</f>
        <v>49.615167609111467</v>
      </c>
      <c r="R37" s="127">
        <f>AVERAGE($L37:P37)</f>
        <v>52.141334087289167</v>
      </c>
      <c r="S37" s="61"/>
      <c r="T37" s="64"/>
      <c r="U37" s="131"/>
      <c r="V37" s="131"/>
      <c r="W37" s="131"/>
      <c r="X37" s="131"/>
      <c r="Y37" s="131"/>
      <c r="Z37" s="126"/>
      <c r="AA37" s="127"/>
      <c r="AB37" s="61"/>
    </row>
    <row r="38" spans="2:28" ht="20.25" customHeight="1">
      <c r="B38" s="133"/>
      <c r="C38" s="127"/>
      <c r="D38" s="127"/>
      <c r="E38" s="127"/>
      <c r="F38" s="127"/>
      <c r="G38" s="127"/>
      <c r="H38" s="126"/>
      <c r="I38" s="127"/>
      <c r="J38" s="61"/>
      <c r="K38" s="133"/>
      <c r="L38" s="127"/>
      <c r="M38" s="127"/>
      <c r="N38" s="127"/>
      <c r="O38" s="127"/>
      <c r="P38" s="127"/>
      <c r="Q38" s="126"/>
      <c r="R38" s="127"/>
      <c r="S38" s="61"/>
      <c r="T38" s="133"/>
      <c r="U38" s="127"/>
      <c r="V38" s="127"/>
      <c r="W38" s="127"/>
      <c r="X38" s="127"/>
      <c r="Y38" s="127"/>
      <c r="Z38" s="126"/>
      <c r="AA38" s="127"/>
      <c r="AB38" s="61"/>
    </row>
    <row r="39" spans="2:28" ht="10.9" customHeight="1">
      <c r="B39" s="61"/>
      <c r="C39" s="95"/>
      <c r="D39" s="95"/>
      <c r="E39" s="95"/>
      <c r="F39" s="95"/>
      <c r="G39" s="95"/>
      <c r="H39" s="95"/>
      <c r="I39" s="95"/>
      <c r="J39" s="61"/>
      <c r="K39" s="61"/>
      <c r="Q39" s="95"/>
      <c r="R39" s="95"/>
      <c r="S39" s="61"/>
      <c r="T39" s="61"/>
      <c r="U39" s="95"/>
      <c r="V39" s="95"/>
      <c r="W39" s="95"/>
      <c r="X39" s="95"/>
      <c r="Y39" s="95"/>
      <c r="Z39" s="95"/>
      <c r="AA39" s="95"/>
      <c r="AB39" s="61"/>
    </row>
    <row r="40" spans="2:28" ht="10.9" customHeight="1">
      <c r="B40" s="61"/>
      <c r="C40" s="95"/>
      <c r="D40" s="95"/>
      <c r="E40" s="95"/>
      <c r="F40" s="95"/>
      <c r="G40" s="95"/>
      <c r="H40" s="95"/>
      <c r="I40" s="95"/>
      <c r="J40" s="61"/>
      <c r="K40" s="61"/>
      <c r="Q40" s="95"/>
      <c r="R40" s="95"/>
      <c r="S40" s="61"/>
      <c r="T40" s="61"/>
      <c r="U40" s="95"/>
      <c r="V40" s="95"/>
      <c r="W40" s="95"/>
      <c r="X40" s="95"/>
      <c r="Y40" s="95"/>
      <c r="Z40" s="95"/>
      <c r="AA40" s="95"/>
      <c r="AB40" s="61"/>
    </row>
    <row r="41" spans="2:28" ht="19.899999999999999" customHeight="1">
      <c r="B41" s="114"/>
      <c r="C41" s="116"/>
      <c r="D41" s="116"/>
      <c r="E41" s="116"/>
      <c r="F41" s="116"/>
      <c r="G41" s="116"/>
      <c r="H41" s="115"/>
      <c r="I41" s="116"/>
      <c r="J41" s="61"/>
      <c r="K41" s="114"/>
      <c r="L41" s="116"/>
      <c r="M41" s="116"/>
      <c r="N41" s="116"/>
      <c r="O41" s="116"/>
      <c r="P41" s="116"/>
      <c r="Q41" s="115"/>
      <c r="R41" s="116"/>
      <c r="S41" s="61"/>
      <c r="T41" s="61"/>
      <c r="U41" s="95"/>
      <c r="V41" s="95"/>
      <c r="W41" s="95"/>
      <c r="X41" s="95"/>
      <c r="Y41" s="95"/>
      <c r="Z41" s="95"/>
      <c r="AA41" s="95"/>
      <c r="AB41" s="61"/>
    </row>
    <row r="42" spans="2:28" ht="10.9" customHeight="1">
      <c r="B42" s="61"/>
      <c r="C42" s="95"/>
      <c r="D42" s="95"/>
      <c r="E42" s="95"/>
      <c r="F42" s="95"/>
      <c r="G42" s="95"/>
      <c r="H42" s="95"/>
      <c r="I42" s="95"/>
      <c r="J42" s="61"/>
      <c r="K42" s="61"/>
      <c r="Q42" s="95"/>
      <c r="R42" s="95"/>
      <c r="S42" s="61"/>
      <c r="T42" s="61"/>
      <c r="U42" s="95"/>
      <c r="V42" s="95"/>
      <c r="W42" s="95"/>
      <c r="X42" s="95"/>
      <c r="Y42" s="95"/>
      <c r="Z42" s="95"/>
      <c r="AA42" s="95"/>
      <c r="AB42" s="61"/>
    </row>
    <row r="43" spans="2:28" ht="20.25" customHeight="1">
      <c r="B43" s="117" t="s">
        <v>7</v>
      </c>
      <c r="C43" s="95"/>
      <c r="D43" s="95"/>
      <c r="E43" s="95"/>
      <c r="F43" s="95"/>
      <c r="G43" s="95"/>
      <c r="H43" s="95"/>
      <c r="I43" s="95"/>
      <c r="J43" s="61"/>
      <c r="K43" s="117" t="s">
        <v>8</v>
      </c>
      <c r="Q43" s="95"/>
      <c r="R43" s="95"/>
      <c r="S43" s="61"/>
      <c r="T43" s="137"/>
      <c r="U43" s="95"/>
      <c r="V43" s="95"/>
      <c r="W43" s="95"/>
      <c r="X43" s="95"/>
      <c r="Y43" s="95"/>
      <c r="Z43" s="95"/>
      <c r="AA43" s="95"/>
      <c r="AB43" s="61"/>
    </row>
    <row r="44" spans="2:28" ht="20.25" customHeight="1">
      <c r="B44" s="120" t="s">
        <v>0</v>
      </c>
      <c r="C44" s="121" t="s">
        <v>10</v>
      </c>
      <c r="D44" s="121" t="s">
        <v>11</v>
      </c>
      <c r="E44" s="121" t="s">
        <v>12</v>
      </c>
      <c r="F44" s="121" t="s">
        <v>13</v>
      </c>
      <c r="G44" s="121" t="s">
        <v>15</v>
      </c>
      <c r="H44" s="121" t="s">
        <v>18</v>
      </c>
      <c r="I44" s="122" t="s">
        <v>41</v>
      </c>
      <c r="J44" s="61"/>
      <c r="K44" s="120" t="s">
        <v>0</v>
      </c>
      <c r="L44" s="121" t="s">
        <v>10</v>
      </c>
      <c r="M44" s="121" t="s">
        <v>11</v>
      </c>
      <c r="N44" s="121" t="s">
        <v>12</v>
      </c>
      <c r="O44" s="121" t="s">
        <v>13</v>
      </c>
      <c r="P44" s="121" t="s">
        <v>15</v>
      </c>
      <c r="Q44" s="121" t="s">
        <v>18</v>
      </c>
      <c r="R44" s="122" t="s">
        <v>41</v>
      </c>
      <c r="S44" s="61"/>
      <c r="T44" s="61"/>
      <c r="U44" s="95"/>
      <c r="V44" s="95"/>
      <c r="W44" s="95"/>
      <c r="X44" s="95"/>
      <c r="Y44" s="95"/>
      <c r="Z44" s="95"/>
      <c r="AA44" s="95"/>
      <c r="AB44" s="61"/>
    </row>
    <row r="45" spans="2:28" ht="20.25" customHeight="1">
      <c r="B45" s="135" t="s">
        <v>1</v>
      </c>
      <c r="C45" s="125">
        <f t="shared" ref="C45:G46" si="6">C18-C9</f>
        <v>-9.2137927455561153E-2</v>
      </c>
      <c r="D45" s="125">
        <f t="shared" si="6"/>
        <v>7.8044124412820493E-3</v>
      </c>
      <c r="E45" s="125">
        <f t="shared" si="6"/>
        <v>9.914290990526653E-3</v>
      </c>
      <c r="F45" s="131">
        <f t="shared" si="6"/>
        <v>2.2735250693423081E-2</v>
      </c>
      <c r="G45" s="131">
        <f t="shared" si="6"/>
        <v>1.3791659836280723E-2</v>
      </c>
      <c r="H45" s="126">
        <f t="shared" ref="H45:H46" si="7">AVERAGE(C45:F45)</f>
        <v>-1.2920993332582342E-2</v>
      </c>
      <c r="I45" s="138">
        <f>H45/H9</f>
        <v>-2.2180607157019895E-2</v>
      </c>
      <c r="J45" s="61"/>
      <c r="K45" s="135" t="s">
        <v>1</v>
      </c>
      <c r="L45" s="125">
        <f t="shared" ref="L45:P46" si="8">L18-L9</f>
        <v>-2.2612519367440527</v>
      </c>
      <c r="M45" s="125">
        <f t="shared" si="8"/>
        <v>0.33264370685222389</v>
      </c>
      <c r="N45" s="125">
        <f t="shared" si="8"/>
        <v>0.70116476394397864</v>
      </c>
      <c r="O45" s="131">
        <f t="shared" si="8"/>
        <v>1.3039741267652545</v>
      </c>
      <c r="P45" s="139">
        <f t="shared" si="8"/>
        <v>0.88939674235287569</v>
      </c>
      <c r="Q45" s="126">
        <f t="shared" ref="Q45:Q46" si="9">AVERAGE(L45:O45)</f>
        <v>1.9132665204351085E-2</v>
      </c>
      <c r="R45" s="138">
        <f>Q45/Q9</f>
        <v>5.4047922410971718E-4</v>
      </c>
      <c r="S45" s="61"/>
      <c r="T45" s="61"/>
      <c r="U45" s="95"/>
      <c r="V45" s="95"/>
      <c r="W45" s="95"/>
      <c r="X45" s="95"/>
      <c r="Y45" s="95"/>
      <c r="Z45" s="95"/>
      <c r="AA45" s="95"/>
      <c r="AB45" s="61"/>
    </row>
    <row r="46" spans="2:28" ht="20.25" customHeight="1">
      <c r="B46" s="135" t="s">
        <v>14</v>
      </c>
      <c r="C46" s="125">
        <f t="shared" si="6"/>
        <v>5.5138209637281888E-2</v>
      </c>
      <c r="D46" s="125">
        <f t="shared" si="6"/>
        <v>1.1475915355143695E-2</v>
      </c>
      <c r="E46" s="125">
        <f t="shared" si="6"/>
        <v>1.4183596072606885E-2</v>
      </c>
      <c r="F46" s="131">
        <f t="shared" si="6"/>
        <v>2.3219704360116222E-2</v>
      </c>
      <c r="G46" s="131">
        <f t="shared" si="6"/>
        <v>2.6733909702207015E-2</v>
      </c>
      <c r="H46" s="126">
        <f t="shared" si="7"/>
        <v>2.6004356356287173E-2</v>
      </c>
      <c r="I46" s="138">
        <f>H46/H10</f>
        <v>3.776104528066055E-2</v>
      </c>
      <c r="J46" s="61"/>
      <c r="K46" s="135" t="s">
        <v>14</v>
      </c>
      <c r="L46" s="125">
        <f t="shared" si="8"/>
        <v>3.2264948373260083</v>
      </c>
      <c r="M46" s="125">
        <f t="shared" si="8"/>
        <v>0.72408657834763801</v>
      </c>
      <c r="N46" s="125">
        <f t="shared" si="8"/>
        <v>1.0861285346093865</v>
      </c>
      <c r="O46" s="131">
        <f t="shared" si="8"/>
        <v>1.4247875791083331</v>
      </c>
      <c r="P46" s="139">
        <f t="shared" si="8"/>
        <v>1.8269414024974608</v>
      </c>
      <c r="Q46" s="126">
        <f t="shared" si="9"/>
        <v>1.6153743823478415</v>
      </c>
      <c r="R46" s="138">
        <f>Q46/Q10</f>
        <v>3.3653777938508787E-2</v>
      </c>
      <c r="S46" s="61"/>
      <c r="T46" s="61"/>
      <c r="U46" s="95"/>
      <c r="V46" s="95"/>
      <c r="W46" s="95"/>
      <c r="X46" s="95"/>
      <c r="Y46" s="95"/>
      <c r="Z46" s="95"/>
      <c r="AA46" s="95"/>
      <c r="AB46" s="61"/>
    </row>
    <row r="47" spans="2:28" ht="20.25" customHeight="1">
      <c r="B47" s="133"/>
      <c r="C47" s="127"/>
      <c r="D47" s="127"/>
      <c r="E47" s="127"/>
      <c r="F47" s="127"/>
      <c r="G47" s="127"/>
      <c r="H47" s="126"/>
      <c r="I47" s="127"/>
      <c r="J47" s="61"/>
      <c r="K47" s="133"/>
      <c r="L47" s="127"/>
      <c r="M47" s="127"/>
      <c r="N47" s="127"/>
      <c r="O47" s="127"/>
      <c r="P47" s="127"/>
      <c r="Q47" s="126"/>
      <c r="R47" s="127"/>
      <c r="S47" s="61"/>
      <c r="T47" s="61"/>
      <c r="U47" s="95"/>
      <c r="V47" s="95"/>
      <c r="W47" s="95"/>
      <c r="X47" s="95"/>
      <c r="Y47" s="95"/>
      <c r="Z47" s="95"/>
      <c r="AA47" s="95"/>
      <c r="AB47" s="61"/>
    </row>
    <row r="48" spans="2:28" ht="12" customHeight="1">
      <c r="B48" s="61"/>
      <c r="C48" s="61"/>
      <c r="D48" s="61"/>
      <c r="E48" s="61"/>
      <c r="F48" s="61"/>
      <c r="G48" s="61"/>
      <c r="H48" s="95"/>
      <c r="I48" s="95"/>
      <c r="J48" s="61"/>
      <c r="K48" s="61"/>
      <c r="Q48" s="95"/>
      <c r="R48" s="95"/>
      <c r="S48" s="61"/>
      <c r="T48" s="61"/>
      <c r="U48" s="95"/>
      <c r="V48" s="95"/>
      <c r="W48" s="95"/>
      <c r="X48" s="95"/>
      <c r="Y48" s="95"/>
      <c r="Z48" s="95"/>
      <c r="AA48" s="95"/>
      <c r="AB48" s="61"/>
    </row>
    <row r="49" ht="12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33"/>
  <sheetViews>
    <sheetView showGridLines="0" topLeftCell="B1" zoomScale="85" zoomScaleNormal="85" workbookViewId="0">
      <selection activeCell="E35" sqref="E35"/>
    </sheetView>
  </sheetViews>
  <sheetFormatPr defaultColWidth="9.28515625" defaultRowHeight="12.75"/>
  <cols>
    <col min="1" max="1" width="9.28515625" style="62"/>
    <col min="2" max="2" width="71.28515625" style="62" customWidth="1"/>
    <col min="3" max="3" width="13.28515625" style="143" customWidth="1"/>
    <col min="4" max="6" width="19.7109375" style="62" customWidth="1"/>
    <col min="7" max="7" width="23" style="62" bestFit="1" customWidth="1"/>
    <col min="8" max="16384" width="9.28515625" style="62"/>
  </cols>
  <sheetData>
    <row r="2" spans="2:15" ht="25.9" customHeight="1">
      <c r="B2" s="60" t="s">
        <v>25</v>
      </c>
      <c r="C2" s="140"/>
      <c r="D2" s="141"/>
      <c r="E2" s="141"/>
      <c r="F2" s="141"/>
      <c r="G2" s="141"/>
      <c r="O2" s="142"/>
    </row>
    <row r="4" spans="2:15" ht="27.75" customHeight="1">
      <c r="B4" s="122" t="s">
        <v>85</v>
      </c>
      <c r="C4" s="122"/>
      <c r="D4" s="122" t="s">
        <v>9</v>
      </c>
      <c r="E4" s="122" t="s">
        <v>1</v>
      </c>
      <c r="F4" s="122" t="s">
        <v>14</v>
      </c>
    </row>
    <row r="5" spans="2:15" ht="27.75" customHeight="1">
      <c r="B5" s="144" t="s">
        <v>65</v>
      </c>
      <c r="C5" s="93" t="s">
        <v>89</v>
      </c>
      <c r="D5" s="145"/>
      <c r="E5" s="146">
        <f>'STPIS inputs'!E9</f>
        <v>42120</v>
      </c>
      <c r="F5" s="146">
        <f>'STPIS inputs'!F9</f>
        <v>42120</v>
      </c>
    </row>
    <row r="6" spans="2:15" ht="27.75" customHeight="1">
      <c r="B6" s="144" t="s">
        <v>66</v>
      </c>
      <c r="C6" s="93" t="s">
        <v>90</v>
      </c>
      <c r="D6" s="147"/>
      <c r="E6" s="148">
        <f>'STPIS inputs'!E7</f>
        <v>2559020.0530120139</v>
      </c>
      <c r="F6" s="148">
        <f>'STPIS inputs'!F7</f>
        <v>583195.13978269859</v>
      </c>
    </row>
    <row r="7" spans="2:15" ht="27.75" customHeight="1">
      <c r="B7" s="144" t="s">
        <v>67</v>
      </c>
      <c r="C7" s="93" t="s">
        <v>2</v>
      </c>
      <c r="D7" s="149"/>
      <c r="E7" s="150">
        <f>'STPIS inputs'!$C$4</f>
        <v>170385850.07235035</v>
      </c>
      <c r="F7" s="150">
        <f>'STPIS inputs'!$C$4</f>
        <v>170385850.07235035</v>
      </c>
    </row>
    <row r="8" spans="2:15" ht="27.75" customHeight="1">
      <c r="B8" s="144" t="s">
        <v>4</v>
      </c>
      <c r="C8" s="93" t="s">
        <v>91</v>
      </c>
      <c r="D8" s="151"/>
      <c r="E8" s="169">
        <f>'Annual performance and targets'!I36</f>
        <v>0.55109168656035545</v>
      </c>
      <c r="F8" s="169">
        <f>'Annual performance and targets'!I37</f>
        <v>0.75372798758243054</v>
      </c>
    </row>
    <row r="9" spans="2:15" ht="27.75" customHeight="1">
      <c r="B9" s="144" t="s">
        <v>5</v>
      </c>
      <c r="C9" s="93" t="s">
        <v>92</v>
      </c>
      <c r="D9" s="151"/>
      <c r="E9" s="169">
        <f>'Annual performance and targets'!R36</f>
        <v>34.397663074788397</v>
      </c>
      <c r="F9" s="169">
        <f>'Annual performance and targets'!R37</f>
        <v>52.141334087289167</v>
      </c>
    </row>
    <row r="10" spans="2:15" ht="27.75" customHeight="1">
      <c r="B10" s="161" t="s">
        <v>51</v>
      </c>
      <c r="C10" s="93"/>
      <c r="D10" s="152">
        <f>+'Annual performance and targets'!AA36</f>
        <v>0.73887281608416344</v>
      </c>
      <c r="E10" s="153"/>
      <c r="F10" s="153"/>
    </row>
    <row r="11" spans="2:15" ht="27.75" customHeight="1">
      <c r="B11" s="159" t="s">
        <v>94</v>
      </c>
      <c r="C11" s="93" t="s">
        <v>93</v>
      </c>
      <c r="D11" s="154"/>
      <c r="E11" s="155">
        <v>1.5</v>
      </c>
      <c r="F11" s="155">
        <v>1.5</v>
      </c>
    </row>
    <row r="12" spans="2:15" ht="27.75" customHeight="1">
      <c r="B12" s="159" t="s">
        <v>95</v>
      </c>
      <c r="C12" s="93" t="s">
        <v>6</v>
      </c>
      <c r="D12" s="154"/>
      <c r="E12" s="156">
        <f>'STPIS inputs'!$C$11</f>
        <v>0.17125645438898451</v>
      </c>
      <c r="F12" s="156">
        <f>'STPIS inputs'!$C$11</f>
        <v>0.17125645438898451</v>
      </c>
    </row>
    <row r="13" spans="2:15" ht="27.75" customHeight="1">
      <c r="B13" s="144" t="s">
        <v>26</v>
      </c>
      <c r="C13" s="144"/>
      <c r="D13" s="154"/>
      <c r="E13" s="156">
        <f>((E5*(1+E12)*(1-(1/(1+E11)))*E6)/E7)/(365.25*24*60)*100</f>
        <v>8.4523808446543836E-2</v>
      </c>
      <c r="F13" s="156">
        <f>((F5*(1+F12)*(1-(1/(1+F11)))*F6)/F7)/(365.25*24*60)*100</f>
        <v>1.92627932805483E-2</v>
      </c>
    </row>
    <row r="14" spans="2:15" ht="27.75" customHeight="1">
      <c r="B14" s="144" t="s">
        <v>27</v>
      </c>
      <c r="C14" s="144"/>
      <c r="D14" s="145"/>
      <c r="E14" s="160">
        <f>((((((E5*(1+E12))/(1+E11))*E6))/E7)/(365.25*24*60))*(E9/E8)*100</f>
        <v>3.5171660852405773</v>
      </c>
      <c r="F14" s="160">
        <f>((((((F5*(1+F12))/(1+F11))*F6))/F7)/(365.25*24*60))*(F9/F8)*100</f>
        <v>0.88837330924207303</v>
      </c>
    </row>
    <row r="15" spans="2:15" ht="27.75" customHeight="1">
      <c r="B15" s="161" t="s">
        <v>52</v>
      </c>
      <c r="C15" s="93"/>
      <c r="D15" s="85">
        <v>-0.04</v>
      </c>
      <c r="E15" s="148"/>
      <c r="F15" s="148"/>
    </row>
    <row r="17" spans="1:7">
      <c r="C17" s="157"/>
    </row>
    <row r="18" spans="1:7">
      <c r="C18" s="157"/>
    </row>
    <row r="20" spans="1:7">
      <c r="B20" s="158"/>
    </row>
    <row r="21" spans="1:7">
      <c r="B21" s="158"/>
    </row>
    <row r="22" spans="1:7" ht="17.25" customHeight="1">
      <c r="B22" s="158"/>
    </row>
    <row r="23" spans="1:7" ht="19.5" customHeight="1">
      <c r="B23" s="158"/>
    </row>
    <row r="24" spans="1:7" s="61" customFormat="1" ht="18.75" customHeight="1">
      <c r="A24" s="62"/>
      <c r="B24" s="158"/>
      <c r="C24" s="143"/>
      <c r="D24" s="62"/>
      <c r="E24" s="62"/>
      <c r="F24" s="62"/>
      <c r="G24" s="62"/>
    </row>
    <row r="25" spans="1:7" s="61" customFormat="1" ht="18.75" customHeight="1">
      <c r="A25" s="62"/>
      <c r="B25" s="158"/>
      <c r="C25" s="143"/>
      <c r="D25" s="62"/>
      <c r="E25" s="62"/>
    </row>
    <row r="26" spans="1:7">
      <c r="B26" s="158"/>
      <c r="F26" s="61"/>
      <c r="G26" s="61"/>
    </row>
    <row r="27" spans="1:7">
      <c r="B27" s="158"/>
    </row>
    <row r="28" spans="1:7">
      <c r="B28" s="158"/>
    </row>
    <row r="29" spans="1:7">
      <c r="B29" s="158"/>
    </row>
    <row r="30" spans="1:7">
      <c r="B30" s="158"/>
    </row>
    <row r="31" spans="1:7">
      <c r="B31" s="158"/>
    </row>
    <row r="32" spans="1:7">
      <c r="B32" s="158"/>
    </row>
    <row r="33" spans="2:2">
      <c r="B33" s="15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A5986-904F-4CEF-83A9-431DABF48723}">
  <dimension ref="A1:AI6"/>
  <sheetViews>
    <sheetView workbookViewId="0">
      <selection activeCell="H7" sqref="H7"/>
    </sheetView>
  </sheetViews>
  <sheetFormatPr defaultColWidth="9.28515625" defaultRowHeight="14.25"/>
  <cols>
    <col min="1" max="2" width="9.28515625" style="57"/>
    <col min="3" max="3" width="22.7109375" style="57" bestFit="1" customWidth="1"/>
    <col min="4" max="4" width="27" style="57" bestFit="1" customWidth="1"/>
    <col min="5" max="5" width="29.7109375" style="57" bestFit="1" customWidth="1"/>
    <col min="6" max="16384" width="9.28515625" style="57"/>
  </cols>
  <sheetData>
    <row r="1" spans="1:35" s="56" customFormat="1" ht="30.75" customHeight="1">
      <c r="A1" s="57"/>
      <c r="B1" s="58" t="s">
        <v>54</v>
      </c>
      <c r="C1" s="29"/>
      <c r="D1" s="58"/>
      <c r="E1" s="58"/>
      <c r="F1" s="58"/>
      <c r="G1" s="58"/>
      <c r="H1" s="58"/>
      <c r="I1" s="58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4"/>
      <c r="AF1" s="54"/>
      <c r="AG1" s="54"/>
      <c r="AH1" s="55"/>
      <c r="AI1" s="55"/>
    </row>
    <row r="2" spans="1:35" s="30" customFormat="1">
      <c r="B2" s="31"/>
      <c r="C2" s="31"/>
      <c r="D2" s="32"/>
      <c r="E2" s="32"/>
      <c r="F2" s="32"/>
      <c r="G2" s="33"/>
      <c r="H2" s="34"/>
      <c r="I2" s="35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5" s="30" customFormat="1">
      <c r="B3" s="36" t="s">
        <v>55</v>
      </c>
      <c r="C3" s="36" t="s">
        <v>62</v>
      </c>
      <c r="D3" s="37" t="s">
        <v>56</v>
      </c>
      <c r="E3" s="37" t="s">
        <v>57</v>
      </c>
      <c r="F3" s="38"/>
      <c r="G3" s="39"/>
      <c r="H3" s="40"/>
      <c r="I3" s="35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5" s="30" customFormat="1">
      <c r="B4" s="31" t="s">
        <v>58</v>
      </c>
      <c r="C4" s="31" t="s">
        <v>64</v>
      </c>
      <c r="E4" s="30" t="s">
        <v>59</v>
      </c>
      <c r="F4" s="32"/>
      <c r="G4" s="33"/>
      <c r="H4" s="34"/>
      <c r="I4" s="35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5">
      <c r="B5" s="1"/>
      <c r="C5" s="1" t="s">
        <v>61</v>
      </c>
      <c r="D5" s="1" t="s">
        <v>63</v>
      </c>
      <c r="E5" s="30" t="s">
        <v>60</v>
      </c>
      <c r="F5" s="1"/>
      <c r="G5" s="1"/>
      <c r="H5" s="1"/>
    </row>
    <row r="6" spans="1:35">
      <c r="C6" s="1" t="s">
        <v>61</v>
      </c>
      <c r="D6" s="1" t="s">
        <v>78</v>
      </c>
      <c r="E6" s="30" t="s">
        <v>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 A C C C a n d A E R ! 1 5 8 0 7 8 5 0 . 1 < / d o c u m e n t i d >  
     < s e n d e r i d > P W U < / s e n d e r i d >  
     < s e n d e r e m a i l > P A T R I C K . W U @ A C C C . G O V . A U < / s e n d e r e m a i l >  
     < l a s t m o d i f i e d > 2 0 2 3 - 0 9 - 2 0 T 0 8 : 2 1 : 0 8 . 0 0 0 0 0 0 0 + 1 0 : 0 0 < / l a s t m o d i f i e d >  
     < d a t a b a s e > A C C C a n d A E R < / d a t a b a s e >  
 < / p r o p e r t i e s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William Godwin</DisplayName>
        <AccountId>3592</AccountId>
        <AccountType/>
      </UserInfo>
    </Person_x0020_or_x0020_Group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Draft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C5DC00-2FA0-451F-9A13-2456C8C1CF3A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5E472E08-CC30-4362-88AA-B9EC68F20FF4}">
  <ds:schemaRefs>
    <ds:schemaRef ds:uri="http://schemas.microsoft.com/office/2006/documentManagement/types"/>
    <ds:schemaRef ds:uri="http://schemas.microsoft.com/office/2006/metadata/properties"/>
    <ds:schemaRef ds:uri="cdf0dde9-ebef-4e0b-9cde-c91850d92f2d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f493e50-f4fa-4672-bec5-6587e791f72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FE2F6CE-1DF0-4E9F-A53C-2006F4D5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cdf0dde9-ebef-4e0b-9cde-c91850d92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Output I Decision tables</vt:lpstr>
      <vt:lpstr>STPIS inputs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Zula Altai</dc:creator>
  <cp:lastModifiedBy>Vu Lam</cp:lastModifiedBy>
  <dcterms:created xsi:type="dcterms:W3CDTF">2021-10-04T03:52:19Z</dcterms:created>
  <dcterms:modified xsi:type="dcterms:W3CDTF">2024-04-22T06:08:58Z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</Properties>
</file>