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ali\AppData\Roaming\iManage\Work\Recent\AER212493 - Ausgrid Determination 2024-29 (DX)\"/>
    </mc:Choice>
  </mc:AlternateContent>
  <xr:revisionPtr revIDLastSave="0" documentId="13_ncr:1_{15C85971-0970-45C6-9DB7-5ECCCF7D487D}" xr6:coauthVersionLast="47" xr6:coauthVersionMax="47" xr10:uidLastSave="{00000000-0000-0000-0000-000000000000}"/>
  <bookViews>
    <workbookView xWindow="-108" yWindow="-108" windowWidth="23256" windowHeight="12576" xr2:uid="{731ED27A-481D-49DD-A550-71FEB24A8D2B}"/>
  </bookViews>
  <sheets>
    <sheet name="Final decision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9" l="1"/>
  <c r="B40" i="9"/>
  <c r="C25" i="9"/>
  <c r="B25" i="9"/>
  <c r="M4" i="9" l="1"/>
  <c r="M5" i="9" l="1"/>
  <c r="J30" i="9"/>
  <c r="B30" i="9"/>
  <c r="E25" i="9"/>
  <c r="J17" i="9"/>
  <c r="B17" i="9"/>
  <c r="L5" i="9"/>
  <c r="K5" i="9"/>
  <c r="J5" i="9"/>
  <c r="I5" i="9"/>
  <c r="H5" i="9"/>
  <c r="G5" i="9"/>
  <c r="F5" i="9"/>
  <c r="E5" i="9"/>
  <c r="D5" i="9"/>
  <c r="F25" i="9" l="1"/>
  <c r="G25" i="9"/>
  <c r="G40" i="9"/>
  <c r="F40" i="9"/>
  <c r="L6" i="9"/>
  <c r="O31" i="9" s="1"/>
  <c r="D25" i="9"/>
  <c r="D40" i="9"/>
  <c r="E40" i="9"/>
  <c r="H25" i="9"/>
  <c r="O33" i="9" l="1"/>
  <c r="O36" i="9"/>
  <c r="O38" i="9"/>
  <c r="K6" i="9"/>
  <c r="O39" i="9"/>
  <c r="O34" i="9"/>
  <c r="O37" i="9"/>
  <c r="O35" i="9"/>
  <c r="N37" i="9"/>
  <c r="N33" i="9"/>
  <c r="N34" i="9"/>
  <c r="N39" i="9"/>
  <c r="N31" i="9"/>
  <c r="N38" i="9"/>
  <c r="N35" i="9" l="1"/>
  <c r="N36" i="9"/>
  <c r="J6" i="9"/>
  <c r="M31" i="9" s="1"/>
  <c r="O40" i="9"/>
  <c r="M39" i="9"/>
  <c r="M37" i="9"/>
  <c r="M36" i="9"/>
  <c r="M34" i="9"/>
  <c r="N40" i="9" l="1"/>
  <c r="M35" i="9"/>
  <c r="M33" i="9"/>
  <c r="I6" i="9"/>
  <c r="M38" i="9"/>
  <c r="L39" i="9"/>
  <c r="L37" i="9"/>
  <c r="L36" i="9"/>
  <c r="H6" i="9"/>
  <c r="L33" i="9"/>
  <c r="L38" i="9"/>
  <c r="L31" i="9"/>
  <c r="L34" i="9"/>
  <c r="M40" i="9" l="1"/>
  <c r="K35" i="9"/>
  <c r="L35" i="9"/>
  <c r="L40" i="9"/>
  <c r="K38" i="9"/>
  <c r="K36" i="9"/>
  <c r="P24" i="9"/>
  <c r="O23" i="9"/>
  <c r="N22" i="9"/>
  <c r="M21" i="9"/>
  <c r="O22" i="9"/>
  <c r="O24" i="9"/>
  <c r="N23" i="9"/>
  <c r="M22" i="9"/>
  <c r="L21" i="9"/>
  <c r="O18" i="9"/>
  <c r="L18" i="9"/>
  <c r="O20" i="9"/>
  <c r="P23" i="9"/>
  <c r="K39" i="9"/>
  <c r="K37" i="9"/>
  <c r="K34" i="9"/>
  <c r="K31" i="9"/>
  <c r="N24" i="9"/>
  <c r="M23" i="9"/>
  <c r="L22" i="9"/>
  <c r="N21" i="9"/>
  <c r="M24" i="9"/>
  <c r="L23" i="9"/>
  <c r="M18" i="9"/>
  <c r="G6" i="9"/>
  <c r="P21" i="9"/>
  <c r="P22" i="9"/>
  <c r="K33" i="9"/>
  <c r="L24" i="9"/>
  <c r="P20" i="9"/>
  <c r="O21" i="9"/>
  <c r="N20" i="9"/>
  <c r="M20" i="9"/>
  <c r="P18" i="9"/>
  <c r="L20" i="9"/>
  <c r="N18" i="9"/>
  <c r="J35" i="9" l="1"/>
  <c r="N25" i="9"/>
  <c r="L25" i="9"/>
  <c r="P25" i="9"/>
  <c r="O25" i="9"/>
  <c r="J31" i="9"/>
  <c r="J38" i="9"/>
  <c r="J36" i="9"/>
  <c r="J34" i="9"/>
  <c r="J39" i="9"/>
  <c r="J37" i="9"/>
  <c r="F6" i="9"/>
  <c r="J33" i="9"/>
  <c r="K40" i="9"/>
  <c r="M25" i="9"/>
  <c r="E6" i="9" l="1"/>
  <c r="O43" i="9"/>
  <c r="M43" i="9"/>
  <c r="J40" i="9"/>
  <c r="P52" i="9"/>
  <c r="P40" i="9"/>
  <c r="N43" i="9"/>
  <c r="N50" i="9" l="1"/>
  <c r="Q50" i="9"/>
  <c r="D6" i="9"/>
  <c r="O50" i="9"/>
  <c r="T52" i="9"/>
  <c r="P50" i="9"/>
  <c r="Q52" i="9"/>
  <c r="R50" i="9"/>
  <c r="P43" i="9"/>
  <c r="R52" i="9"/>
  <c r="S52" i="9"/>
  <c r="O51" i="9"/>
  <c r="Q51" i="9"/>
  <c r="P51" i="9"/>
  <c r="S51" i="9"/>
  <c r="R51" i="9"/>
  <c r="U53" i="9" l="1"/>
  <c r="T53" i="9"/>
  <c r="C6" i="9"/>
  <c r="Q53" i="9"/>
  <c r="U54" i="9"/>
  <c r="T54" i="9"/>
  <c r="R53" i="9"/>
  <c r="S53" i="9"/>
  <c r="R54" i="9" l="1"/>
  <c r="J23" i="9"/>
  <c r="J22" i="9"/>
  <c r="K20" i="9"/>
  <c r="K18" i="9"/>
  <c r="K22" i="9"/>
  <c r="K24" i="9"/>
  <c r="J24" i="9"/>
  <c r="J18" i="9"/>
  <c r="J21" i="9"/>
  <c r="K23" i="9"/>
  <c r="K21" i="9"/>
  <c r="J20" i="9"/>
  <c r="S54" i="9"/>
  <c r="K25" i="9" l="1"/>
  <c r="J25" i="9"/>
  <c r="L43" i="9" l="1"/>
  <c r="O49" i="9" l="1"/>
  <c r="N49" i="9"/>
  <c r="Q49" i="9"/>
  <c r="M49" i="9"/>
  <c r="P49" i="9"/>
  <c r="Q54" i="9" l="1"/>
  <c r="V54" i="9" l="1"/>
</calcChain>
</file>

<file path=xl/sharedStrings.xml><?xml version="1.0" encoding="utf-8"?>
<sst xmlns="http://schemas.openxmlformats.org/spreadsheetml/2006/main" count="105" uniqueCount="57">
  <si>
    <t>Actual and estimated inflation</t>
  </si>
  <si>
    <t>Actual</t>
  </si>
  <si>
    <t>Estimated</t>
  </si>
  <si>
    <t>ABS CPI index - June</t>
  </si>
  <si>
    <t xml:space="preserve">Inflation rate (per cent) </t>
  </si>
  <si>
    <t>7.5.1 -  The carryover amounts that arise from applying the EBSS during the current regulatory control period</t>
  </si>
  <si>
    <t>Base year used to forecast opex for the current period (drop down menu)</t>
  </si>
  <si>
    <t>2017-18</t>
  </si>
  <si>
    <t>7.5.1.1 - Opex allowance applicable to EBSS (EBSS target)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</si>
  <si>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</si>
  <si>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</si>
  <si>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</si>
  <si>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</si>
  <si>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</si>
  <si>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DMIA</t>
  </si>
  <si>
    <t>Approved opex, pass throughs and contingent projects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</si>
  <si>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</si>
  <si>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</si>
  <si>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</si>
  <si>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</si>
  <si>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</si>
  <si>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</si>
  <si>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Capitalised opex that has been excluded from the regulatory asset base</t>
  </si>
  <si>
    <t>Movements in provisions related to opex</t>
  </si>
  <si>
    <t>Actual opex for EBSS purposes</t>
  </si>
  <si>
    <t>2022-23</t>
  </si>
  <si>
    <t>Carryover</t>
  </si>
  <si>
    <t>Forthcoming regulatory control period</t>
  </si>
  <si>
    <t>Total</t>
  </si>
  <si>
    <t>Incremental gain $m, real June 2024</t>
  </si>
  <si>
    <t>$m, real June 2024</t>
  </si>
  <si>
    <t>2019-20</t>
  </si>
  <si>
    <t>2020-21</t>
  </si>
  <si>
    <t>2021-22</t>
  </si>
  <si>
    <t>2023-24</t>
  </si>
  <si>
    <t>2024-25</t>
  </si>
  <si>
    <t>2025-26</t>
  </si>
  <si>
    <t>2026-27</t>
  </si>
  <si>
    <t>2027-28</t>
  </si>
  <si>
    <t>2028-29</t>
  </si>
  <si>
    <t>Total Carryover Amount ($m, June 2024)</t>
  </si>
  <si>
    <t>2018-19</t>
  </si>
  <si>
    <t>$m, real June 2014</t>
  </si>
  <si>
    <t>$m, real June 2019</t>
  </si>
  <si>
    <t>2012-13</t>
  </si>
  <si>
    <t>2013-14</t>
  </si>
  <si>
    <t>2014-15</t>
  </si>
  <si>
    <t>2015-16</t>
  </si>
  <si>
    <t>2016-17</t>
  </si>
  <si>
    <t>Reconstructed cumulative index (2023-24=1)</t>
  </si>
  <si>
    <t>Ausgrid to nominate base year used to forecast opex 
(drop down menu)</t>
  </si>
  <si>
    <t>Base year non-recurrent efficiency gain $m, real June 2024</t>
  </si>
  <si>
    <t>Non-recurrent efficiency adjustment made to 2017-18 opex, $m, real June 2019</t>
  </si>
  <si>
    <t>Add back lease payments</t>
  </si>
  <si>
    <t>PTRM inputs ($m, June 2024) - Transmission</t>
  </si>
  <si>
    <t>PTRM inputs ($m, June 2024) - Distribution</t>
  </si>
  <si>
    <t>Remove RoLR bad debts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</si>
</sst>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_(* #,##0.00_);_(* \(#,##0.00\);_(* &quot;-&quot;??_);_(@_)"/>
    <numFmt numFmtId="166" formatCode="0.000"/>
    <numFmt numFmtId="167" formatCode="_-* #,##0_-;\-* #,##0_-;_-* &quot;-&quot;??_-;_-@_-"/>
    <numFmt numFmtId="168" formatCode="0.0;\–0.0;&quot;–&quot;"/>
    <numFmt numFmtId="169" formatCode="#,##0;\(#,##0\)"/>
    <numFmt numFmtId="170" formatCode="#,##0.0_ ;\-#,##0.0\ "/>
    <numFmt numFmtId="171" formatCode="0.00;\–0.00;&quot;–&quot;"/>
    <numFmt numFmtId="172" formatCode="_(#,##0_);\(#,##0\);_(&quot;-&quot;_)"/>
    <numFmt numFmtId="173" formatCode="0.00000000"/>
  </numFmts>
  <fonts count="21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0"/>
      <color rgb="FF000000"/>
      <name val="Arial"/>
      <family val="2"/>
    </font>
    <font>
      <i/>
      <sz val="11"/>
      <color rgb="FF000000"/>
      <name val="Arial"/>
      <family val="2"/>
    </font>
    <font>
      <b/>
      <sz val="12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FFFFFF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BFBFB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EAF1DD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A5A5A5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FFCC"/>
        <bgColor rgb="FF000000"/>
      </patternFill>
    </fill>
    <fill>
      <patternFill patternType="solid">
        <fgColor rgb="FFA5B6CA"/>
        <bgColor rgb="FFFFFFFF"/>
      </patternFill>
    </fill>
    <fill>
      <patternFill patternType="solid">
        <fgColor rgb="FF95B3D7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3F3F3F"/>
        <bgColor rgb="FFFFFFFF"/>
      </patternFill>
    </fill>
  </fills>
  <borders count="1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A5A5A5"/>
      </right>
      <top style="thin">
        <color rgb="FF000000"/>
      </top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000000"/>
      </top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A5A5A5"/>
      </top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/>
      <bottom/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/>
      <bottom style="thin">
        <color rgb="FFA5A5A5"/>
      </bottom>
      <diagonal/>
    </border>
    <border>
      <left style="medium">
        <color rgb="FF000000"/>
      </left>
      <right/>
      <top style="thin">
        <color rgb="FFA5A5A5"/>
      </top>
      <bottom style="medium">
        <color rgb="FF000000"/>
      </bottom>
      <diagonal/>
    </border>
    <border>
      <left style="medium">
        <color rgb="FF000000"/>
      </left>
      <right style="thin">
        <color rgb="FFA5A5A5"/>
      </right>
      <top/>
      <bottom style="medium">
        <color rgb="FF000000"/>
      </bottom>
      <diagonal/>
    </border>
    <border>
      <left/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000000"/>
      </right>
      <top/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A5A5A5"/>
      </top>
      <bottom style="medium">
        <color rgb="FF000000"/>
      </bottom>
      <diagonal/>
    </border>
    <border>
      <left/>
      <right style="thin">
        <color rgb="FFA5A5A5"/>
      </right>
      <top/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/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A5A5A5"/>
      </bottom>
      <diagonal/>
    </border>
    <border>
      <left style="thin">
        <color rgb="FFBFBFBF"/>
      </left>
      <right style="thin">
        <color rgb="FFBFBFBF"/>
      </right>
      <top style="medium">
        <color rgb="FF000000"/>
      </top>
      <bottom style="thin">
        <color rgb="FFBFBFBF"/>
      </bottom>
      <diagonal/>
    </border>
    <border>
      <left style="thin">
        <color rgb="FFA5A5A5"/>
      </left>
      <right style="thin">
        <color rgb="FF000000"/>
      </right>
      <top style="medium">
        <color rgb="FF000000"/>
      </top>
      <bottom style="thin">
        <color rgb="FFA5A5A5"/>
      </bottom>
      <diagonal/>
    </border>
    <border>
      <left/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medium">
        <color rgb="FF000000"/>
      </left>
      <right style="thin">
        <color rgb="FF000000"/>
      </right>
      <top style="thin">
        <color rgb="FFA5A5A5"/>
      </top>
      <bottom style="thin">
        <color rgb="FFA5A5A5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000000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rgb="FF000000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000000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/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 style="thin">
        <color rgb="FF000000"/>
      </right>
      <top style="thin">
        <color rgb="FFA5A5A5"/>
      </top>
      <bottom style="medium">
        <color rgb="FF000000"/>
      </bottom>
      <diagonal/>
    </border>
    <border>
      <left/>
      <right style="thin">
        <color rgb="FFBFBFBF"/>
      </right>
      <top style="thin">
        <color rgb="FFBFBFBF"/>
      </top>
      <bottom style="medium">
        <color rgb="FF000000"/>
      </bottom>
      <diagonal/>
    </border>
    <border>
      <left style="thin">
        <color rgb="FFBFBFBF"/>
      </left>
      <right style="thin">
        <color rgb="FF000000"/>
      </right>
      <top style="thin">
        <color rgb="FFBFBFBF"/>
      </top>
      <bottom style="medium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000000"/>
      </bottom>
      <diagonal/>
    </border>
    <border>
      <left/>
      <right style="medium">
        <color rgb="FF000000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A5A5A5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A5A5A5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BFBFBF"/>
      </right>
      <top style="medium">
        <color rgb="FF000000"/>
      </top>
      <bottom style="thin">
        <color rgb="FFBFBFBF"/>
      </bottom>
      <diagonal/>
    </border>
    <border>
      <left style="thin">
        <color rgb="FFBFBFBF"/>
      </left>
      <right/>
      <top style="medium">
        <color rgb="FF000000"/>
      </top>
      <bottom style="thin">
        <color rgb="FFBFBFBF"/>
      </bottom>
      <diagonal/>
    </border>
    <border>
      <left/>
      <right/>
      <top style="medium">
        <color rgb="FF000000"/>
      </top>
      <bottom style="thin">
        <color rgb="FFBFBFBF"/>
      </bottom>
      <diagonal/>
    </border>
    <border>
      <left/>
      <right style="medium">
        <color rgb="FF000000"/>
      </right>
      <top style="medium">
        <color rgb="FF000000"/>
      </top>
      <bottom style="thin">
        <color rgb="FFBFBFBF"/>
      </bottom>
      <diagonal/>
    </border>
    <border>
      <left style="medium">
        <color rgb="FF000000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medium">
        <color rgb="FF000000"/>
      </right>
      <top style="thin">
        <color rgb="FFBFBFBF"/>
      </top>
      <bottom/>
      <diagonal/>
    </border>
    <border>
      <left style="medium">
        <color rgb="FF000000"/>
      </left>
      <right style="thin">
        <color rgb="FFBFBFBF"/>
      </right>
      <top style="thin">
        <color rgb="FF000000"/>
      </top>
      <bottom style="medium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medium">
        <color rgb="FF000000"/>
      </bottom>
      <diagonal/>
    </border>
    <border>
      <left style="thin">
        <color rgb="FFBFBFBF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 style="medium">
        <color rgb="FF000000"/>
      </top>
      <bottom style="thin">
        <color rgb="FFA5A5A5"/>
      </bottom>
      <diagonal/>
    </border>
    <border>
      <left style="medium">
        <color rgb="FF000000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rgb="FF000000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000000"/>
      </right>
      <top style="thin">
        <color rgb="FFA5A5A5"/>
      </top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5A5A5"/>
      </bottom>
      <diagonal/>
    </border>
    <border>
      <left/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rgb="FF000000"/>
      </right>
      <top style="medium">
        <color indexed="64"/>
      </top>
      <bottom style="thin">
        <color rgb="FFBFBFBF"/>
      </bottom>
      <diagonal/>
    </border>
    <border>
      <left/>
      <right style="medium">
        <color indexed="64"/>
      </right>
      <top style="medium">
        <color indexed="64"/>
      </top>
      <bottom style="thin">
        <color rgb="FFBFBFBF"/>
      </bottom>
      <diagonal/>
    </border>
    <border>
      <left style="medium">
        <color indexed="64"/>
      </left>
      <right style="thin">
        <color indexed="64"/>
      </right>
      <top style="thin">
        <color rgb="FFA5A5A5"/>
      </top>
      <bottom style="thin">
        <color rgb="FFA5A5A5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thin">
        <color indexed="64"/>
      </right>
      <top style="thin">
        <color rgb="FFA5A5A5"/>
      </top>
      <bottom style="medium">
        <color rgb="FF000000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medium">
        <color indexed="64"/>
      </bottom>
      <diagonal/>
    </border>
    <border>
      <left style="thin">
        <color rgb="FFA5A5A5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18" fillId="0" borderId="0"/>
    <xf numFmtId="0" fontId="19" fillId="0" borderId="0" applyNumberFormat="0" applyFill="0" applyBorder="0" applyAlignment="0" applyProtection="0"/>
    <xf numFmtId="9" fontId="18" fillId="0" borderId="0" applyFont="0" applyFill="0" applyBorder="0" applyAlignment="0" applyProtection="0"/>
    <xf numFmtId="172" fontId="20" fillId="0" borderId="100">
      <alignment horizontal="right" vertical="center"/>
      <protection locked="0"/>
    </xf>
  </cellStyleXfs>
  <cellXfs count="24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3" borderId="0" xfId="0" applyFont="1" applyFill="1"/>
    <xf numFmtId="0" fontId="1" fillId="2" borderId="4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0" fontId="4" fillId="4" borderId="8" xfId="0" quotePrefix="1" applyFont="1" applyFill="1" applyBorder="1" applyAlignment="1">
      <alignment horizontal="right" vertical="center"/>
    </xf>
    <xf numFmtId="0" fontId="4" fillId="4" borderId="9" xfId="0" quotePrefix="1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 indent="1"/>
    </xf>
    <xf numFmtId="165" fontId="3" fillId="2" borderId="12" xfId="0" applyNumberFormat="1" applyFont="1" applyFill="1" applyBorder="1" applyAlignment="1">
      <alignment horizontal="left"/>
    </xf>
    <xf numFmtId="164" fontId="5" fillId="5" borderId="13" xfId="0" applyNumberFormat="1" applyFont="1" applyFill="1" applyBorder="1" applyAlignment="1" applyProtection="1">
      <alignment horizontal="right" vertical="center" wrapText="1"/>
      <protection locked="0"/>
    </xf>
    <xf numFmtId="164" fontId="5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11" xfId="0" applyFont="1" applyFill="1" applyBorder="1" applyAlignment="1">
      <alignment horizontal="left" vertical="center" wrapText="1" indent="1"/>
    </xf>
    <xf numFmtId="164" fontId="3" fillId="2" borderId="15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 wrapText="1" indent="1"/>
    </xf>
    <xf numFmtId="10" fontId="5" fillId="3" borderId="17" xfId="0" applyNumberFormat="1" applyFont="1" applyFill="1" applyBorder="1" applyAlignment="1">
      <alignment horizontal="right" vertical="center" wrapText="1"/>
    </xf>
    <xf numFmtId="10" fontId="5" fillId="3" borderId="18" xfId="0" applyNumberFormat="1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left" vertical="center" wrapText="1" indent="1"/>
    </xf>
    <xf numFmtId="164" fontId="3" fillId="2" borderId="20" xfId="0" applyNumberFormat="1" applyFont="1" applyFill="1" applyBorder="1" applyAlignment="1">
      <alignment vertical="center"/>
    </xf>
    <xf numFmtId="2" fontId="5" fillId="3" borderId="21" xfId="0" applyNumberFormat="1" applyFont="1" applyFill="1" applyBorder="1" applyAlignment="1">
      <alignment horizontal="right" vertical="center" wrapText="1"/>
    </xf>
    <xf numFmtId="2" fontId="5" fillId="3" borderId="22" xfId="0" applyNumberFormat="1" applyFont="1" applyFill="1" applyBorder="1" applyAlignment="1">
      <alignment horizontal="right" vertical="center" wrapText="1"/>
    </xf>
    <xf numFmtId="2" fontId="5" fillId="3" borderId="23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left" vertical="center" wrapText="1" indent="1"/>
    </xf>
    <xf numFmtId="0" fontId="6" fillId="0" borderId="0" xfId="0" applyFont="1"/>
    <xf numFmtId="166" fontId="6" fillId="0" borderId="0" xfId="0" applyNumberFormat="1" applyFont="1"/>
    <xf numFmtId="164" fontId="5" fillId="3" borderId="0" xfId="0" applyNumberFormat="1" applyFont="1" applyFill="1" applyAlignment="1">
      <alignment horizontal="right" vertical="center" wrapText="1"/>
    </xf>
    <xf numFmtId="2" fontId="3" fillId="0" borderId="0" xfId="0" applyNumberFormat="1" applyFont="1" applyAlignment="1">
      <alignment horizontal="center"/>
    </xf>
    <xf numFmtId="0" fontId="6" fillId="3" borderId="0" xfId="0" applyFont="1" applyFill="1"/>
    <xf numFmtId="0" fontId="7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9" fillId="0" borderId="24" xfId="0" applyFont="1" applyBorder="1"/>
    <xf numFmtId="0" fontId="10" fillId="5" borderId="24" xfId="0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2" fillId="3" borderId="0" xfId="0" applyFont="1" applyFill="1"/>
    <xf numFmtId="0" fontId="3" fillId="2" borderId="29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right" vertical="center"/>
    </xf>
    <xf numFmtId="0" fontId="3" fillId="8" borderId="31" xfId="0" applyFont="1" applyFill="1" applyBorder="1" applyAlignment="1">
      <alignment horizontal="right" vertical="center"/>
    </xf>
    <xf numFmtId="0" fontId="3" fillId="8" borderId="32" xfId="0" applyFont="1" applyFill="1" applyBorder="1" applyAlignment="1">
      <alignment horizontal="right" vertical="center"/>
    </xf>
    <xf numFmtId="0" fontId="3" fillId="8" borderId="33" xfId="0" applyFont="1" applyFill="1" applyBorder="1" applyAlignment="1">
      <alignment horizontal="right" vertical="center"/>
    </xf>
    <xf numFmtId="167" fontId="3" fillId="0" borderId="0" xfId="0" applyNumberFormat="1" applyFont="1"/>
    <xf numFmtId="168" fontId="3" fillId="11" borderId="55" xfId="0" applyNumberFormat="1" applyFont="1" applyFill="1" applyBorder="1" applyAlignment="1">
      <alignment horizontal="right" wrapText="1"/>
    </xf>
    <xf numFmtId="168" fontId="3" fillId="11" borderId="53" xfId="0" applyNumberFormat="1" applyFont="1" applyFill="1" applyBorder="1" applyAlignment="1">
      <alignment horizontal="right" wrapText="1"/>
    </xf>
    <xf numFmtId="168" fontId="3" fillId="11" borderId="54" xfId="0" applyNumberFormat="1" applyFont="1" applyFill="1" applyBorder="1" applyAlignment="1">
      <alignment horizontal="right" wrapText="1"/>
    </xf>
    <xf numFmtId="0" fontId="13" fillId="0" borderId="56" xfId="0" applyFont="1" applyBorder="1" applyAlignment="1">
      <alignment vertical="center"/>
    </xf>
    <xf numFmtId="0" fontId="13" fillId="0" borderId="0" xfId="0" applyFont="1" applyAlignment="1">
      <alignment vertical="center"/>
    </xf>
    <xf numFmtId="164" fontId="14" fillId="0" borderId="0" xfId="0" applyNumberFormat="1" applyFont="1"/>
    <xf numFmtId="0" fontId="6" fillId="0" borderId="56" xfId="0" applyFont="1" applyBorder="1"/>
    <xf numFmtId="0" fontId="4" fillId="3" borderId="57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0" fontId="5" fillId="0" borderId="58" xfId="0" applyFont="1" applyBorder="1" applyAlignment="1">
      <alignment horizontal="left" vertical="center" wrapText="1" indent="1"/>
    </xf>
    <xf numFmtId="168" fontId="3" fillId="11" borderId="32" xfId="0" applyNumberFormat="1" applyFont="1" applyFill="1" applyBorder="1" applyAlignment="1" applyProtection="1">
      <alignment horizontal="right" wrapText="1"/>
      <protection locked="0"/>
    </xf>
    <xf numFmtId="169" fontId="4" fillId="5" borderId="24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16" fillId="2" borderId="72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73" xfId="0" applyFont="1" applyFill="1" applyBorder="1"/>
    <xf numFmtId="0" fontId="2" fillId="2" borderId="58" xfId="0" applyFont="1" applyFill="1" applyBorder="1"/>
    <xf numFmtId="168" fontId="5" fillId="9" borderId="55" xfId="0" applyNumberFormat="1" applyFont="1" applyFill="1" applyBorder="1" applyAlignment="1">
      <alignment horizontal="right" vertical="center"/>
    </xf>
    <xf numFmtId="168" fontId="5" fillId="9" borderId="53" xfId="0" applyNumberFormat="1" applyFont="1" applyFill="1" applyBorder="1" applyAlignment="1">
      <alignment horizontal="right" vertical="center"/>
    </xf>
    <xf numFmtId="168" fontId="5" fillId="9" borderId="5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16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left" vertical="center"/>
    </xf>
    <xf numFmtId="0" fontId="16" fillId="2" borderId="61" xfId="0" applyFont="1" applyFill="1" applyBorder="1" applyAlignment="1">
      <alignment horizontal="left" vertical="center"/>
    </xf>
    <xf numFmtId="0" fontId="3" fillId="3" borderId="72" xfId="0" applyFont="1" applyFill="1" applyBorder="1" applyAlignment="1">
      <alignment horizontal="left"/>
    </xf>
    <xf numFmtId="0" fontId="3" fillId="3" borderId="25" xfId="0" applyFont="1" applyFill="1" applyBorder="1" applyAlignment="1">
      <alignment horizontal="left"/>
    </xf>
    <xf numFmtId="0" fontId="4" fillId="9" borderId="77" xfId="0" applyFont="1" applyFill="1" applyBorder="1"/>
    <xf numFmtId="0" fontId="3" fillId="3" borderId="4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15" borderId="78" xfId="0" applyFont="1" applyFill="1" applyBorder="1" applyAlignment="1">
      <alignment horizontal="centerContinuous" vertical="center"/>
    </xf>
    <xf numFmtId="0" fontId="3" fillId="15" borderId="79" xfId="0" applyFont="1" applyFill="1" applyBorder="1" applyAlignment="1">
      <alignment horizontal="centerContinuous" vertical="center"/>
    </xf>
    <xf numFmtId="0" fontId="3" fillId="15" borderId="80" xfId="0" applyFont="1" applyFill="1" applyBorder="1" applyAlignment="1">
      <alignment horizontal="centerContinuous" vertical="center"/>
    </xf>
    <xf numFmtId="0" fontId="3" fillId="15" borderId="81" xfId="0" applyFont="1" applyFill="1" applyBorder="1" applyAlignment="1">
      <alignment horizontal="centerContinuous" vertical="center"/>
    </xf>
    <xf numFmtId="0" fontId="3" fillId="15" borderId="82" xfId="0" applyFont="1" applyFill="1" applyBorder="1" applyAlignment="1">
      <alignment horizontal="centerContinuous" vertical="center"/>
    </xf>
    <xf numFmtId="0" fontId="2" fillId="15" borderId="83" xfId="0" applyFont="1" applyFill="1" applyBorder="1" applyAlignment="1">
      <alignment horizontal="centerContinuous"/>
    </xf>
    <xf numFmtId="0" fontId="3" fillId="8" borderId="84" xfId="0" applyFont="1" applyFill="1" applyBorder="1" applyAlignment="1">
      <alignment horizontal="right" vertical="center"/>
    </xf>
    <xf numFmtId="0" fontId="3" fillId="8" borderId="85" xfId="0" applyFont="1" applyFill="1" applyBorder="1" applyAlignment="1">
      <alignment horizontal="right" vertical="center"/>
    </xf>
    <xf numFmtId="0" fontId="3" fillId="14" borderId="85" xfId="0" applyFont="1" applyFill="1" applyBorder="1" applyAlignment="1">
      <alignment horizontal="right" vertical="center"/>
    </xf>
    <xf numFmtId="0" fontId="10" fillId="9" borderId="86" xfId="0" applyFont="1" applyFill="1" applyBorder="1"/>
    <xf numFmtId="0" fontId="17" fillId="17" borderId="1" xfId="0" applyFont="1" applyFill="1" applyBorder="1"/>
    <xf numFmtId="0" fontId="17" fillId="17" borderId="2" xfId="0" applyFont="1" applyFill="1" applyBorder="1" applyAlignment="1">
      <alignment wrapText="1"/>
    </xf>
    <xf numFmtId="170" fontId="17" fillId="17" borderId="2" xfId="0" applyNumberFormat="1" applyFont="1" applyFill="1" applyBorder="1" applyAlignment="1">
      <alignment horizontal="right"/>
    </xf>
    <xf numFmtId="168" fontId="17" fillId="17" borderId="96" xfId="0" applyNumberFormat="1" applyFont="1" applyFill="1" applyBorder="1" applyAlignment="1">
      <alignment horizontal="right"/>
    </xf>
    <xf numFmtId="170" fontId="3" fillId="3" borderId="0" xfId="0" applyNumberFormat="1" applyFont="1" applyFill="1" applyAlignment="1">
      <alignment horizontal="right" vertical="center"/>
    </xf>
    <xf numFmtId="0" fontId="0" fillId="0" borderId="0" xfId="0" applyAlignment="1">
      <alignment wrapText="1"/>
    </xf>
    <xf numFmtId="0" fontId="3" fillId="3" borderId="25" xfId="0" applyFont="1" applyFill="1" applyBorder="1" applyAlignment="1">
      <alignment horizontal="left" wrapText="1"/>
    </xf>
    <xf numFmtId="0" fontId="17" fillId="17" borderId="97" xfId="0" applyFont="1" applyFill="1" applyBorder="1" applyAlignment="1">
      <alignment vertical="center"/>
    </xf>
    <xf numFmtId="0" fontId="17" fillId="17" borderId="98" xfId="0" applyFont="1" applyFill="1" applyBorder="1" applyAlignment="1">
      <alignment vertical="center"/>
    </xf>
    <xf numFmtId="2" fontId="3" fillId="17" borderId="98" xfId="0" applyNumberFormat="1" applyFont="1" applyFill="1" applyBorder="1" applyAlignment="1">
      <alignment horizontal="right"/>
    </xf>
    <xf numFmtId="168" fontId="17" fillId="17" borderId="99" xfId="0" applyNumberFormat="1" applyFont="1" applyFill="1" applyBorder="1" applyAlignment="1">
      <alignment horizontal="right"/>
    </xf>
    <xf numFmtId="168" fontId="5" fillId="16" borderId="0" xfId="0" applyNumberFormat="1" applyFont="1" applyFill="1" applyAlignment="1">
      <alignment horizontal="left" vertical="center"/>
    </xf>
    <xf numFmtId="168" fontId="5" fillId="3" borderId="55" xfId="0" applyNumberFormat="1" applyFont="1" applyFill="1" applyBorder="1" applyAlignment="1">
      <alignment horizontal="right" vertical="center"/>
    </xf>
    <xf numFmtId="168" fontId="5" fillId="3" borderId="17" xfId="0" applyNumberFormat="1" applyFont="1" applyFill="1" applyBorder="1" applyAlignment="1">
      <alignment horizontal="right" vertical="center"/>
    </xf>
    <xf numFmtId="168" fontId="5" fillId="3" borderId="87" xfId="0" applyNumberFormat="1" applyFont="1" applyFill="1" applyBorder="1" applyAlignment="1">
      <alignment horizontal="right" vertical="center"/>
    </xf>
    <xf numFmtId="168" fontId="5" fillId="3" borderId="14" xfId="0" applyNumberFormat="1" applyFont="1" applyFill="1" applyBorder="1" applyAlignment="1">
      <alignment horizontal="right" vertical="center"/>
    </xf>
    <xf numFmtId="168" fontId="5" fillId="16" borderId="0" xfId="0" applyNumberFormat="1" applyFont="1" applyFill="1" applyAlignment="1">
      <alignment horizontal="right" vertical="center"/>
    </xf>
    <xf numFmtId="168" fontId="2" fillId="9" borderId="57" xfId="0" applyNumberFormat="1" applyFont="1" applyFill="1" applyBorder="1"/>
    <xf numFmtId="168" fontId="5" fillId="3" borderId="29" xfId="0" applyNumberFormat="1" applyFont="1" applyFill="1" applyBorder="1" applyAlignment="1">
      <alignment horizontal="right" vertical="center"/>
    </xf>
    <xf numFmtId="168" fontId="5" fillId="3" borderId="88" xfId="0" applyNumberFormat="1" applyFont="1" applyFill="1" applyBorder="1" applyAlignment="1">
      <alignment horizontal="right" vertical="center"/>
    </xf>
    <xf numFmtId="168" fontId="5" fillId="3" borderId="45" xfId="0" applyNumberFormat="1" applyFont="1" applyFill="1" applyBorder="1" applyAlignment="1">
      <alignment horizontal="right" vertical="center"/>
    </xf>
    <xf numFmtId="168" fontId="5" fillId="3" borderId="19" xfId="0" applyNumberFormat="1" applyFont="1" applyFill="1" applyBorder="1" applyAlignment="1">
      <alignment horizontal="right" vertical="center"/>
    </xf>
    <xf numFmtId="168" fontId="5" fillId="3" borderId="89" xfId="0" applyNumberFormat="1" applyFont="1" applyFill="1" applyBorder="1" applyAlignment="1">
      <alignment horizontal="right" vertical="center"/>
    </xf>
    <xf numFmtId="168" fontId="5" fillId="16" borderId="73" xfId="0" applyNumberFormat="1" applyFont="1" applyFill="1" applyBorder="1" applyAlignment="1">
      <alignment horizontal="right" vertical="center"/>
    </xf>
    <xf numFmtId="168" fontId="5" fillId="3" borderId="90" xfId="0" applyNumberFormat="1" applyFont="1" applyFill="1" applyBorder="1" applyAlignment="1">
      <alignment horizontal="right" vertical="center"/>
    </xf>
    <xf numFmtId="168" fontId="5" fillId="3" borderId="91" xfId="0" applyNumberFormat="1" applyFont="1" applyFill="1" applyBorder="1" applyAlignment="1">
      <alignment horizontal="right" vertical="center"/>
    </xf>
    <xf numFmtId="168" fontId="5" fillId="16" borderId="56" xfId="0" applyNumberFormat="1" applyFont="1" applyFill="1" applyBorder="1" applyAlignment="1">
      <alignment horizontal="right" vertical="center"/>
    </xf>
    <xf numFmtId="168" fontId="5" fillId="3" borderId="92" xfId="0" applyNumberFormat="1" applyFont="1" applyFill="1" applyBorder="1" applyAlignment="1">
      <alignment horizontal="right" vertical="center"/>
    </xf>
    <xf numFmtId="168" fontId="5" fillId="3" borderId="93" xfId="0" applyNumberFormat="1" applyFont="1" applyFill="1" applyBorder="1" applyAlignment="1">
      <alignment horizontal="right" vertical="center"/>
    </xf>
    <xf numFmtId="168" fontId="5" fillId="3" borderId="94" xfId="0" applyNumberFormat="1" applyFont="1" applyFill="1" applyBorder="1" applyAlignment="1">
      <alignment horizontal="right" vertical="center"/>
    </xf>
    <xf numFmtId="168" fontId="5" fillId="3" borderId="95" xfId="0" applyNumberFormat="1" applyFont="1" applyFill="1" applyBorder="1" applyAlignment="1">
      <alignment horizontal="right" vertical="center"/>
    </xf>
    <xf numFmtId="0" fontId="5" fillId="0" borderId="34" xfId="0" applyFont="1" applyBorder="1" applyAlignment="1">
      <alignment vertical="center" wrapText="1"/>
    </xf>
    <xf numFmtId="0" fontId="13" fillId="9" borderId="38" xfId="0" applyFont="1" applyFill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3" fillId="11" borderId="20" xfId="0" applyFont="1" applyFill="1" applyBorder="1" applyAlignment="1">
      <alignment wrapText="1"/>
    </xf>
    <xf numFmtId="168" fontId="6" fillId="3" borderId="0" xfId="0" applyNumberFormat="1" applyFont="1" applyFill="1"/>
    <xf numFmtId="168" fontId="5" fillId="7" borderId="12" xfId="0" applyNumberFormat="1" applyFont="1" applyFill="1" applyBorder="1" applyAlignment="1">
      <alignment horizontal="right" vertical="center" wrapText="1"/>
    </xf>
    <xf numFmtId="168" fontId="5" fillId="7" borderId="36" xfId="0" applyNumberFormat="1" applyFont="1" applyFill="1" applyBorder="1" applyAlignment="1">
      <alignment horizontal="right" vertical="center" wrapText="1"/>
    </xf>
    <xf numFmtId="168" fontId="5" fillId="3" borderId="37" xfId="0" applyNumberFormat="1" applyFont="1" applyFill="1" applyBorder="1" applyAlignment="1">
      <alignment horizontal="right" vertical="center" wrapText="1"/>
    </xf>
    <xf numFmtId="168" fontId="5" fillId="3" borderId="13" xfId="0" applyNumberFormat="1" applyFont="1" applyFill="1" applyBorder="1" applyAlignment="1">
      <alignment horizontal="right" vertical="center" wrapText="1"/>
    </xf>
    <xf numFmtId="168" fontId="5" fillId="3" borderId="14" xfId="0" applyNumberFormat="1" applyFont="1" applyFill="1" applyBorder="1" applyAlignment="1">
      <alignment horizontal="right" vertical="center" wrapText="1"/>
    </xf>
    <xf numFmtId="168" fontId="3" fillId="2" borderId="39" xfId="0" applyNumberFormat="1" applyFont="1" applyFill="1" applyBorder="1" applyAlignment="1" applyProtection="1">
      <alignment vertical="center"/>
      <protection locked="0"/>
    </xf>
    <xf numFmtId="168" fontId="3" fillId="2" borderId="40" xfId="0" applyNumberFormat="1" applyFont="1" applyFill="1" applyBorder="1" applyAlignment="1" applyProtection="1">
      <alignment vertical="center"/>
      <protection locked="0"/>
    </xf>
    <xf numFmtId="168" fontId="3" fillId="2" borderId="41" xfId="0" applyNumberFormat="1" applyFont="1" applyFill="1" applyBorder="1" applyAlignment="1" applyProtection="1">
      <alignment vertical="center"/>
      <protection locked="0"/>
    </xf>
    <xf numFmtId="168" fontId="6" fillId="0" borderId="0" xfId="0" applyNumberFormat="1" applyFont="1"/>
    <xf numFmtId="168" fontId="3" fillId="2" borderId="42" xfId="0" applyNumberFormat="1" applyFont="1" applyFill="1" applyBorder="1" applyAlignment="1">
      <alignment horizontal="left"/>
    </xf>
    <xf numFmtId="168" fontId="3" fillId="2" borderId="43" xfId="0" applyNumberFormat="1" applyFont="1" applyFill="1" applyBorder="1" applyAlignment="1">
      <alignment horizontal="left"/>
    </xf>
    <xf numFmtId="168" fontId="3" fillId="2" borderId="44" xfId="0" applyNumberFormat="1" applyFont="1" applyFill="1" applyBorder="1" applyAlignment="1">
      <alignment horizontal="left"/>
    </xf>
    <xf numFmtId="168" fontId="3" fillId="2" borderId="45" xfId="0" applyNumberFormat="1" applyFont="1" applyFill="1" applyBorder="1" applyAlignment="1">
      <alignment horizontal="left"/>
    </xf>
    <xf numFmtId="168" fontId="3" fillId="2" borderId="46" xfId="0" applyNumberFormat="1" applyFont="1" applyFill="1" applyBorder="1" applyAlignment="1">
      <alignment horizontal="left"/>
    </xf>
    <xf numFmtId="168" fontId="5" fillId="5" borderId="39" xfId="0" applyNumberFormat="1" applyFont="1" applyFill="1" applyBorder="1" applyAlignment="1" applyProtection="1">
      <alignment vertical="center" wrapText="1"/>
      <protection locked="0"/>
    </xf>
    <xf numFmtId="168" fontId="5" fillId="5" borderId="40" xfId="0" applyNumberFormat="1" applyFont="1" applyFill="1" applyBorder="1" applyAlignment="1" applyProtection="1">
      <alignment vertical="center" wrapText="1"/>
      <protection locked="0"/>
    </xf>
    <xf numFmtId="168" fontId="5" fillId="5" borderId="41" xfId="0" applyNumberFormat="1" applyFont="1" applyFill="1" applyBorder="1" applyAlignment="1" applyProtection="1">
      <alignment vertical="center" wrapText="1"/>
      <protection locked="0"/>
    </xf>
    <xf numFmtId="168" fontId="5" fillId="7" borderId="42" xfId="0" applyNumberFormat="1" applyFont="1" applyFill="1" applyBorder="1" applyAlignment="1">
      <alignment horizontal="right" wrapText="1"/>
    </xf>
    <xf numFmtId="168" fontId="5" fillId="7" borderId="43" xfId="0" applyNumberFormat="1" applyFont="1" applyFill="1" applyBorder="1" applyAlignment="1">
      <alignment horizontal="right" wrapText="1"/>
    </xf>
    <xf numFmtId="168" fontId="5" fillId="3" borderId="44" xfId="0" applyNumberFormat="1" applyFont="1" applyFill="1" applyBorder="1" applyAlignment="1">
      <alignment horizontal="right" wrapText="1"/>
    </xf>
    <xf numFmtId="168" fontId="5" fillId="3" borderId="47" xfId="0" applyNumberFormat="1" applyFont="1" applyFill="1" applyBorder="1" applyAlignment="1">
      <alignment horizontal="right" wrapText="1"/>
    </xf>
    <xf numFmtId="168" fontId="2" fillId="10" borderId="41" xfId="0" applyNumberFormat="1" applyFont="1" applyFill="1" applyBorder="1" applyAlignment="1" applyProtection="1">
      <alignment vertical="center" wrapText="1"/>
      <protection locked="0"/>
    </xf>
    <xf numFmtId="168" fontId="3" fillId="0" borderId="0" xfId="0" applyNumberFormat="1" applyFont="1"/>
    <xf numFmtId="168" fontId="5" fillId="5" borderId="49" xfId="0" applyNumberFormat="1" applyFont="1" applyFill="1" applyBorder="1" applyAlignment="1" applyProtection="1">
      <alignment vertical="center" wrapText="1"/>
      <protection locked="0"/>
    </xf>
    <xf numFmtId="168" fontId="5" fillId="5" borderId="50" xfId="0" applyNumberFormat="1" applyFont="1" applyFill="1" applyBorder="1" applyAlignment="1" applyProtection="1">
      <alignment vertical="center" wrapText="1"/>
      <protection locked="0"/>
    </xf>
    <xf numFmtId="168" fontId="5" fillId="5" borderId="51" xfId="0" applyNumberFormat="1" applyFont="1" applyFill="1" applyBorder="1" applyAlignment="1" applyProtection="1">
      <alignment vertical="center" wrapText="1"/>
      <protection locked="0"/>
    </xf>
    <xf numFmtId="168" fontId="5" fillId="7" borderId="29" xfId="0" applyNumberFormat="1" applyFont="1" applyFill="1" applyBorder="1" applyAlignment="1">
      <alignment horizontal="right" wrapText="1"/>
    </xf>
    <xf numFmtId="168" fontId="5" fillId="7" borderId="30" xfId="0" applyNumberFormat="1" applyFont="1" applyFill="1" applyBorder="1" applyAlignment="1">
      <alignment horizontal="right" wrapText="1"/>
    </xf>
    <xf numFmtId="168" fontId="5" fillId="3" borderId="21" xfId="0" applyNumberFormat="1" applyFont="1" applyFill="1" applyBorder="1" applyAlignment="1">
      <alignment horizontal="right" wrapText="1"/>
    </xf>
    <xf numFmtId="168" fontId="5" fillId="3" borderId="52" xfId="0" applyNumberFormat="1" applyFont="1" applyFill="1" applyBorder="1" applyAlignment="1">
      <alignment horizontal="right" wrapText="1"/>
    </xf>
    <xf numFmtId="168" fontId="5" fillId="5" borderId="37" xfId="0" applyNumberFormat="1" applyFont="1" applyFill="1" applyBorder="1" applyAlignment="1" applyProtection="1">
      <alignment vertical="center" wrapText="1"/>
      <protection locked="0"/>
    </xf>
    <xf numFmtId="168" fontId="5" fillId="5" borderId="59" xfId="0" applyNumberFormat="1" applyFont="1" applyFill="1" applyBorder="1" applyAlignment="1" applyProtection="1">
      <alignment vertical="center" wrapText="1"/>
      <protection locked="0"/>
    </xf>
    <xf numFmtId="168" fontId="5" fillId="5" borderId="13" xfId="0" applyNumberFormat="1" applyFont="1" applyFill="1" applyBorder="1" applyAlignment="1" applyProtection="1">
      <alignment vertical="center" wrapText="1"/>
      <protection locked="0"/>
    </xf>
    <xf numFmtId="168" fontId="3" fillId="2" borderId="60" xfId="0" applyNumberFormat="1" applyFont="1" applyFill="1" applyBorder="1" applyProtection="1">
      <protection locked="0"/>
    </xf>
    <xf numFmtId="168" fontId="5" fillId="3" borderId="12" xfId="0" applyNumberFormat="1" applyFont="1" applyFill="1" applyBorder="1" applyAlignment="1">
      <alignment horizontal="right" vertical="center"/>
    </xf>
    <xf numFmtId="168" fontId="5" fillId="3" borderId="36" xfId="0" applyNumberFormat="1" applyFont="1" applyFill="1" applyBorder="1" applyAlignment="1">
      <alignment horizontal="right" vertical="center"/>
    </xf>
    <xf numFmtId="168" fontId="5" fillId="3" borderId="37" xfId="0" applyNumberFormat="1" applyFont="1" applyFill="1" applyBorder="1" applyAlignment="1">
      <alignment horizontal="right" vertical="center"/>
    </xf>
    <xf numFmtId="168" fontId="5" fillId="3" borderId="13" xfId="0" applyNumberFormat="1" applyFont="1" applyFill="1" applyBorder="1" applyAlignment="1">
      <alignment horizontal="right" vertical="center"/>
    </xf>
    <xf numFmtId="168" fontId="3" fillId="2" borderId="61" xfId="0" applyNumberFormat="1" applyFont="1" applyFill="1" applyBorder="1" applyAlignment="1">
      <alignment horizontal="left"/>
    </xf>
    <xf numFmtId="168" fontId="3" fillId="2" borderId="44" xfId="0" applyNumberFormat="1" applyFont="1" applyFill="1" applyBorder="1" applyProtection="1">
      <protection locked="0"/>
    </xf>
    <xf numFmtId="168" fontId="3" fillId="2" borderId="62" xfId="0" applyNumberFormat="1" applyFont="1" applyFill="1" applyBorder="1" applyProtection="1">
      <protection locked="0"/>
    </xf>
    <xf numFmtId="168" fontId="3" fillId="2" borderId="45" xfId="0" applyNumberFormat="1" applyFont="1" applyFill="1" applyBorder="1" applyProtection="1">
      <protection locked="0"/>
    </xf>
    <xf numFmtId="168" fontId="3" fillId="2" borderId="43" xfId="0" applyNumberFormat="1" applyFont="1" applyFill="1" applyBorder="1" applyProtection="1">
      <protection locked="0"/>
    </xf>
    <xf numFmtId="168" fontId="3" fillId="2" borderId="63" xfId="0" applyNumberFormat="1" applyFont="1" applyFill="1" applyBorder="1" applyProtection="1">
      <protection locked="0"/>
    </xf>
    <xf numFmtId="168" fontId="3" fillId="2" borderId="57" xfId="0" applyNumberFormat="1" applyFont="1" applyFill="1" applyBorder="1" applyAlignment="1">
      <alignment horizontal="right"/>
    </xf>
    <xf numFmtId="168" fontId="5" fillId="5" borderId="45" xfId="0" applyNumberFormat="1" applyFont="1" applyFill="1" applyBorder="1" applyAlignment="1" applyProtection="1">
      <alignment vertical="center" wrapText="1"/>
      <protection locked="0"/>
    </xf>
    <xf numFmtId="168" fontId="5" fillId="5" borderId="43" xfId="0" applyNumberFormat="1" applyFont="1" applyFill="1" applyBorder="1" applyAlignment="1" applyProtection="1">
      <alignment vertical="center" wrapText="1"/>
      <protection locked="0"/>
    </xf>
    <xf numFmtId="168" fontId="5" fillId="5" borderId="44" xfId="0" applyNumberFormat="1" applyFont="1" applyFill="1" applyBorder="1" applyAlignment="1" applyProtection="1">
      <alignment vertical="center" wrapText="1"/>
      <protection locked="0"/>
    </xf>
    <xf numFmtId="168" fontId="5" fillId="3" borderId="42" xfId="0" applyNumberFormat="1" applyFont="1" applyFill="1" applyBorder="1" applyAlignment="1">
      <alignment horizontal="right" vertical="center"/>
    </xf>
    <xf numFmtId="168" fontId="5" fillId="3" borderId="43" xfId="0" applyNumberFormat="1" applyFont="1" applyFill="1" applyBorder="1" applyAlignment="1">
      <alignment horizontal="right" vertical="center"/>
    </xf>
    <xf numFmtId="168" fontId="5" fillId="3" borderId="44" xfId="0" applyNumberFormat="1" applyFont="1" applyFill="1" applyBorder="1" applyAlignment="1">
      <alignment horizontal="right" vertical="center"/>
    </xf>
    <xf numFmtId="168" fontId="6" fillId="2" borderId="57" xfId="0" applyNumberFormat="1" applyFont="1" applyFill="1" applyBorder="1"/>
    <xf numFmtId="168" fontId="5" fillId="5" borderId="22" xfId="0" applyNumberFormat="1" applyFont="1" applyFill="1" applyBorder="1" applyAlignment="1" applyProtection="1">
      <alignment vertical="center" wrapText="1"/>
      <protection locked="0"/>
    </xf>
    <xf numFmtId="168" fontId="5" fillId="5" borderId="30" xfId="0" applyNumberFormat="1" applyFont="1" applyFill="1" applyBorder="1" applyAlignment="1" applyProtection="1">
      <alignment vertical="center" wrapText="1"/>
      <protection locked="0"/>
    </xf>
    <xf numFmtId="168" fontId="5" fillId="5" borderId="21" xfId="0" applyNumberFormat="1" applyFont="1" applyFill="1" applyBorder="1" applyAlignment="1" applyProtection="1">
      <alignment vertical="center" wrapText="1"/>
      <protection locked="0"/>
    </xf>
    <xf numFmtId="168" fontId="3" fillId="2" borderId="68" xfId="0" applyNumberFormat="1" applyFont="1" applyFill="1" applyBorder="1" applyProtection="1">
      <protection locked="0"/>
    </xf>
    <xf numFmtId="168" fontId="5" fillId="3" borderId="30" xfId="0" applyNumberFormat="1" applyFont="1" applyFill="1" applyBorder="1" applyAlignment="1">
      <alignment horizontal="right" vertical="center"/>
    </xf>
    <xf numFmtId="168" fontId="5" fillId="3" borderId="21" xfId="0" applyNumberFormat="1" applyFont="1" applyFill="1" applyBorder="1" applyAlignment="1">
      <alignment horizontal="right" vertical="center"/>
    </xf>
    <xf numFmtId="168" fontId="6" fillId="2" borderId="58" xfId="0" applyNumberFormat="1" applyFont="1" applyFill="1" applyBorder="1"/>
    <xf numFmtId="168" fontId="3" fillId="11" borderId="33" xfId="0" applyNumberFormat="1" applyFont="1" applyFill="1" applyBorder="1" applyAlignment="1" applyProtection="1">
      <alignment horizontal="right" wrapText="1"/>
      <protection locked="0"/>
    </xf>
    <xf numFmtId="168" fontId="10" fillId="5" borderId="24" xfId="0" applyNumberFormat="1" applyFont="1" applyFill="1" applyBorder="1" applyProtection="1">
      <protection locked="0"/>
    </xf>
    <xf numFmtId="171" fontId="6" fillId="13" borderId="71" xfId="0" applyNumberFormat="1" applyFont="1" applyFill="1" applyBorder="1" applyProtection="1">
      <protection locked="0"/>
    </xf>
    <xf numFmtId="173" fontId="6" fillId="0" borderId="0" xfId="0" applyNumberFormat="1" applyFont="1" applyAlignment="1">
      <alignment horizontal="left" wrapText="1"/>
    </xf>
    <xf numFmtId="0" fontId="3" fillId="2" borderId="101" xfId="0" applyFont="1" applyFill="1" applyBorder="1" applyAlignment="1">
      <alignment horizontal="right" vertical="center"/>
    </xf>
    <xf numFmtId="0" fontId="3" fillId="2" borderId="102" xfId="0" applyFont="1" applyFill="1" applyBorder="1" applyAlignment="1">
      <alignment horizontal="right" vertical="center"/>
    </xf>
    <xf numFmtId="0" fontId="3" fillId="8" borderId="103" xfId="0" applyFont="1" applyFill="1" applyBorder="1" applyAlignment="1">
      <alignment horizontal="right" vertical="center"/>
    </xf>
    <xf numFmtId="0" fontId="3" fillId="8" borderId="104" xfId="0" applyFont="1" applyFill="1" applyBorder="1" applyAlignment="1">
      <alignment horizontal="right" vertical="center"/>
    </xf>
    <xf numFmtId="0" fontId="3" fillId="8" borderId="105" xfId="0" applyFont="1" applyFill="1" applyBorder="1" applyAlignment="1">
      <alignment horizontal="right" vertical="center"/>
    </xf>
    <xf numFmtId="0" fontId="5" fillId="0" borderId="106" xfId="0" applyFont="1" applyBorder="1" applyAlignment="1">
      <alignment vertical="top" wrapText="1"/>
    </xf>
    <xf numFmtId="168" fontId="5" fillId="5" borderId="107" xfId="0" applyNumberFormat="1" applyFont="1" applyFill="1" applyBorder="1" applyAlignment="1" applyProtection="1">
      <alignment vertical="center" wrapText="1"/>
      <protection locked="0"/>
    </xf>
    <xf numFmtId="168" fontId="5" fillId="5" borderId="108" xfId="0" applyNumberFormat="1" applyFont="1" applyFill="1" applyBorder="1" applyAlignment="1" applyProtection="1">
      <alignment vertical="center" wrapText="1"/>
      <protection locked="0"/>
    </xf>
    <xf numFmtId="168" fontId="5" fillId="5" borderId="109" xfId="0" applyNumberFormat="1" applyFont="1" applyFill="1" applyBorder="1" applyAlignment="1" applyProtection="1">
      <alignment vertical="center" wrapText="1"/>
      <protection locked="0"/>
    </xf>
    <xf numFmtId="0" fontId="13" fillId="9" borderId="110" xfId="0" applyFont="1" applyFill="1" applyBorder="1" applyAlignment="1">
      <alignment vertical="top" wrapText="1"/>
    </xf>
    <xf numFmtId="168" fontId="3" fillId="2" borderId="111" xfId="0" applyNumberFormat="1" applyFont="1" applyFill="1" applyBorder="1" applyAlignment="1" applyProtection="1">
      <alignment vertical="center"/>
      <protection locked="0"/>
    </xf>
    <xf numFmtId="49" fontId="5" fillId="5" borderId="112" xfId="0" applyNumberFormat="1" applyFont="1" applyFill="1" applyBorder="1" applyAlignment="1" applyProtection="1">
      <alignment vertical="top"/>
      <protection locked="0"/>
    </xf>
    <xf numFmtId="168" fontId="5" fillId="5" borderId="111" xfId="0" applyNumberFormat="1" applyFont="1" applyFill="1" applyBorder="1" applyAlignment="1" applyProtection="1">
      <alignment vertical="center" wrapText="1"/>
      <protection locked="0"/>
    </xf>
    <xf numFmtId="0" fontId="5" fillId="0" borderId="110" xfId="0" applyFont="1" applyBorder="1" applyAlignment="1">
      <alignment vertical="top"/>
    </xf>
    <xf numFmtId="0" fontId="5" fillId="0" borderId="113" xfId="0" applyFont="1" applyBorder="1" applyAlignment="1">
      <alignment vertical="top" wrapText="1"/>
    </xf>
    <xf numFmtId="168" fontId="5" fillId="5" borderId="114" xfId="0" applyNumberFormat="1" applyFont="1" applyFill="1" applyBorder="1" applyAlignment="1" applyProtection="1">
      <alignment vertical="center" wrapText="1"/>
      <protection locked="0"/>
    </xf>
    <xf numFmtId="0" fontId="3" fillId="11" borderId="115" xfId="0" applyFont="1" applyFill="1" applyBorder="1" applyAlignment="1">
      <alignment vertical="top" wrapText="1"/>
    </xf>
    <xf numFmtId="168" fontId="3" fillId="11" borderId="116" xfId="0" applyNumberFormat="1" applyFont="1" applyFill="1" applyBorder="1" applyAlignment="1" applyProtection="1">
      <alignment horizontal="right" wrapText="1"/>
      <protection locked="0"/>
    </xf>
    <xf numFmtId="168" fontId="3" fillId="11" borderId="117" xfId="0" applyNumberFormat="1" applyFont="1" applyFill="1" applyBorder="1" applyAlignment="1" applyProtection="1">
      <alignment horizontal="right" wrapText="1"/>
      <protection locked="0"/>
    </xf>
    <xf numFmtId="0" fontId="5" fillId="0" borderId="38" xfId="0" applyFont="1" applyBorder="1" applyAlignment="1">
      <alignment horizontal="left" vertical="center" wrapText="1" indent="2"/>
    </xf>
    <xf numFmtId="0" fontId="5" fillId="3" borderId="42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15" fillId="12" borderId="64" xfId="0" applyFont="1" applyFill="1" applyBorder="1" applyAlignment="1">
      <alignment horizontal="center" vertical="center" wrapText="1"/>
    </xf>
    <xf numFmtId="0" fontId="15" fillId="12" borderId="65" xfId="0" applyFont="1" applyFill="1" applyBorder="1" applyAlignment="1">
      <alignment horizontal="center" vertical="center" wrapText="1"/>
    </xf>
    <xf numFmtId="0" fontId="15" fillId="12" borderId="66" xfId="0" applyFont="1" applyFill="1" applyBorder="1" applyAlignment="1">
      <alignment horizontal="center" vertical="center" wrapText="1"/>
    </xf>
    <xf numFmtId="0" fontId="15" fillId="12" borderId="67" xfId="0" applyFont="1" applyFill="1" applyBorder="1" applyAlignment="1">
      <alignment horizontal="center" vertical="center" wrapText="1"/>
    </xf>
    <xf numFmtId="0" fontId="15" fillId="12" borderId="69" xfId="0" applyFont="1" applyFill="1" applyBorder="1" applyAlignment="1">
      <alignment horizontal="center" vertical="center" wrapText="1"/>
    </xf>
    <xf numFmtId="0" fontId="15" fillId="12" borderId="70" xfId="0" applyFont="1" applyFill="1" applyBorder="1" applyAlignment="1">
      <alignment horizontal="center" vertical="center" wrapText="1"/>
    </xf>
    <xf numFmtId="0" fontId="4" fillId="8" borderId="74" xfId="0" applyFont="1" applyFill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0" fontId="4" fillId="14" borderId="75" xfId="0" applyFont="1" applyFill="1" applyBorder="1" applyAlignment="1">
      <alignment horizontal="center" vertical="center" wrapText="1"/>
    </xf>
    <xf numFmtId="0" fontId="4" fillId="14" borderId="7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4" fillId="8" borderId="18" xfId="0" applyFont="1" applyFill="1" applyBorder="1" applyAlignment="1">
      <alignment horizontal="center"/>
    </xf>
    <xf numFmtId="164" fontId="3" fillId="4" borderId="5" xfId="0" applyNumberFormat="1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</cellXfs>
  <cellStyles count="5">
    <cellStyle name="Assumptions Right Number" xfId="4" xr:uid="{72D62164-21BC-43FB-A7F3-2C31B86012AD}"/>
    <cellStyle name="Hyperlink 2" xfId="2" xr:uid="{0515225D-6C3A-4E0A-8FB0-9E87017079ED}"/>
    <cellStyle name="Normal" xfId="0" builtinId="0"/>
    <cellStyle name="Normal 2" xfId="1" xr:uid="{CAC1AA63-C65B-4903-AAA7-BD5FABF0453A}"/>
    <cellStyle name="Percent 2" xfId="3" xr:uid="{2B50C6DE-F4A2-4DEF-B193-FA51A5F24ED0}"/>
  </cellStyles>
  <dxfs count="12"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B2A71-571F-4FDD-B32D-B947ACC26A33}">
  <dimension ref="A1:V68"/>
  <sheetViews>
    <sheetView showGridLines="0" tabSelected="1" zoomScale="80" zoomScaleNormal="80" workbookViewId="0">
      <selection activeCell="Q60" sqref="Q60"/>
    </sheetView>
  </sheetViews>
  <sheetFormatPr defaultRowHeight="14.4" x14ac:dyDescent="0.3"/>
  <cols>
    <col min="1" max="1" width="66.5546875" customWidth="1"/>
    <col min="2" max="22" width="10.109375" customWidth="1"/>
  </cols>
  <sheetData>
    <row r="1" spans="1:22" ht="16.2" thickBot="1" x14ac:dyDescent="0.3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</row>
    <row r="2" spans="1:22" ht="15.6" x14ac:dyDescent="0.3">
      <c r="A2" s="5"/>
      <c r="B2" s="238" t="s">
        <v>1</v>
      </c>
      <c r="C2" s="239"/>
      <c r="D2" s="239"/>
      <c r="E2" s="239"/>
      <c r="F2" s="239"/>
      <c r="G2" s="239"/>
      <c r="H2" s="239"/>
      <c r="I2" s="239"/>
      <c r="J2" s="239"/>
      <c r="K2" s="239"/>
      <c r="L2" s="239" t="s">
        <v>2</v>
      </c>
      <c r="M2" s="240"/>
      <c r="N2" s="6"/>
      <c r="O2" s="6"/>
      <c r="P2" s="6"/>
      <c r="Q2" s="6"/>
      <c r="R2" s="6"/>
      <c r="S2" s="6"/>
      <c r="T2" s="6"/>
      <c r="U2" s="6"/>
      <c r="V2" s="6"/>
    </row>
    <row r="3" spans="1:22" ht="16.2" thickBot="1" x14ac:dyDescent="0.35">
      <c r="A3" s="5"/>
      <c r="B3" s="7" t="s">
        <v>44</v>
      </c>
      <c r="C3" s="8" t="s">
        <v>45</v>
      </c>
      <c r="D3" s="9" t="s">
        <v>46</v>
      </c>
      <c r="E3" s="9" t="s">
        <v>47</v>
      </c>
      <c r="F3" s="9" t="s">
        <v>48</v>
      </c>
      <c r="G3" s="9" t="s">
        <v>7</v>
      </c>
      <c r="H3" s="9" t="s">
        <v>41</v>
      </c>
      <c r="I3" s="9" t="s">
        <v>31</v>
      </c>
      <c r="J3" s="9" t="s">
        <v>32</v>
      </c>
      <c r="K3" s="9" t="s">
        <v>33</v>
      </c>
      <c r="L3" s="9" t="s">
        <v>25</v>
      </c>
      <c r="M3" s="10" t="s">
        <v>34</v>
      </c>
      <c r="N3" s="4"/>
      <c r="O3" s="4"/>
      <c r="P3" s="4"/>
      <c r="Q3" s="4"/>
      <c r="R3" s="4"/>
      <c r="S3" s="4"/>
      <c r="T3" s="4"/>
      <c r="U3" s="4"/>
      <c r="V3" s="4"/>
    </row>
    <row r="4" spans="1:22" x14ac:dyDescent="0.3">
      <c r="A4" s="11" t="s">
        <v>3</v>
      </c>
      <c r="B4" s="12"/>
      <c r="C4" s="13">
        <v>105.9</v>
      </c>
      <c r="D4" s="13">
        <v>107.5</v>
      </c>
      <c r="E4" s="13">
        <v>108.6</v>
      </c>
      <c r="F4" s="13">
        <v>110.7</v>
      </c>
      <c r="G4" s="13">
        <v>113</v>
      </c>
      <c r="H4" s="13">
        <v>114.8</v>
      </c>
      <c r="I4" s="13">
        <v>114.4</v>
      </c>
      <c r="J4" s="13">
        <v>118.8</v>
      </c>
      <c r="K4" s="13">
        <v>126.1</v>
      </c>
      <c r="L4" s="13">
        <v>133.69999999999999</v>
      </c>
      <c r="M4" s="14">
        <f>L4*(1+3.3%)</f>
        <v>138.11209999999997</v>
      </c>
      <c r="N4" s="4"/>
      <c r="O4" s="4"/>
      <c r="P4" s="4"/>
      <c r="Q4" s="4"/>
      <c r="R4" s="4"/>
      <c r="S4" s="4"/>
      <c r="T4" s="4"/>
      <c r="U4" s="4"/>
      <c r="V4" s="4"/>
    </row>
    <row r="5" spans="1:22" x14ac:dyDescent="0.3">
      <c r="A5" s="15" t="s">
        <v>4</v>
      </c>
      <c r="B5" s="16"/>
      <c r="C5" s="17"/>
      <c r="D5" s="18">
        <f t="shared" ref="D5:M5" si="0">+D4/C4-1</f>
        <v>1.5108593012275628E-2</v>
      </c>
      <c r="E5" s="18">
        <f t="shared" si="0"/>
        <v>1.0232558139534831E-2</v>
      </c>
      <c r="F5" s="18">
        <f t="shared" si="0"/>
        <v>1.9337016574585641E-2</v>
      </c>
      <c r="G5" s="18">
        <f t="shared" si="0"/>
        <v>2.0776874435411097E-2</v>
      </c>
      <c r="H5" s="18">
        <f t="shared" si="0"/>
        <v>1.5929203539823078E-2</v>
      </c>
      <c r="I5" s="18">
        <f t="shared" si="0"/>
        <v>-3.4843205574912606E-3</v>
      </c>
      <c r="J5" s="18">
        <f t="shared" si="0"/>
        <v>3.8461538461538325E-2</v>
      </c>
      <c r="K5" s="18">
        <f t="shared" si="0"/>
        <v>6.1447811447811418E-2</v>
      </c>
      <c r="L5" s="18">
        <f t="shared" si="0"/>
        <v>6.0269627279936566E-2</v>
      </c>
      <c r="M5" s="19">
        <f t="shared" si="0"/>
        <v>3.2999999999999918E-2</v>
      </c>
      <c r="N5" s="4"/>
      <c r="O5" s="4"/>
      <c r="P5" s="4"/>
      <c r="Q5" s="4"/>
      <c r="R5" s="4"/>
      <c r="S5" s="4"/>
      <c r="T5" s="4"/>
      <c r="U5" s="4"/>
      <c r="V5" s="4"/>
    </row>
    <row r="6" spans="1:22" ht="15" thickBot="1" x14ac:dyDescent="0.35">
      <c r="A6" s="20" t="s">
        <v>49</v>
      </c>
      <c r="B6" s="21"/>
      <c r="C6" s="22">
        <f t="shared" ref="C6:L6" si="1">D6/(1+D5)</f>
        <v>0.76676844389448873</v>
      </c>
      <c r="D6" s="23">
        <f t="shared" si="1"/>
        <v>0.7783532362479465</v>
      </c>
      <c r="E6" s="23">
        <f t="shared" si="1"/>
        <v>0.78631778099094873</v>
      </c>
      <c r="F6" s="23">
        <f t="shared" si="1"/>
        <v>0.80152282095486216</v>
      </c>
      <c r="G6" s="23">
        <f t="shared" si="1"/>
        <v>0.81817595996295778</v>
      </c>
      <c r="H6" s="23">
        <f t="shared" si="1"/>
        <v>0.83120885136059786</v>
      </c>
      <c r="I6" s="23">
        <f t="shared" si="1"/>
        <v>0.82831265327223347</v>
      </c>
      <c r="J6" s="23">
        <f t="shared" si="1"/>
        <v>0.86017083224424229</v>
      </c>
      <c r="K6" s="23">
        <f t="shared" si="1"/>
        <v>0.91302644735689353</v>
      </c>
      <c r="L6" s="23">
        <f t="shared" si="1"/>
        <v>0.96805421103581812</v>
      </c>
      <c r="M6" s="24">
        <v>1</v>
      </c>
      <c r="N6" s="4"/>
      <c r="O6" s="4"/>
      <c r="P6" s="4"/>
      <c r="Q6" s="4"/>
      <c r="R6" s="4"/>
      <c r="S6" s="4"/>
      <c r="T6" s="4"/>
      <c r="U6" s="4"/>
      <c r="V6" s="4"/>
    </row>
    <row r="7" spans="1:22" x14ac:dyDescent="0.3">
      <c r="A7" s="25"/>
      <c r="B7" s="26"/>
      <c r="C7" s="26"/>
      <c r="D7" s="27"/>
      <c r="E7" s="27"/>
      <c r="F7" s="27"/>
      <c r="G7" s="27"/>
      <c r="H7" s="27"/>
      <c r="I7" s="28"/>
      <c r="J7" s="29"/>
      <c r="K7" s="28"/>
      <c r="L7" s="30"/>
      <c r="M7" s="29"/>
      <c r="N7" s="28"/>
      <c r="O7" s="28"/>
      <c r="P7" s="28"/>
      <c r="Q7" s="28"/>
      <c r="R7" s="29"/>
      <c r="S7" s="29"/>
      <c r="T7" s="29"/>
      <c r="U7" s="29"/>
      <c r="V7" s="29"/>
    </row>
    <row r="8" spans="1:22" x14ac:dyDescent="0.3">
      <c r="A8" s="25"/>
      <c r="B8" s="26"/>
      <c r="C8" s="26"/>
      <c r="D8" s="26"/>
      <c r="E8" s="26"/>
      <c r="F8" s="26"/>
      <c r="G8" s="26"/>
      <c r="H8" s="26"/>
      <c r="I8" s="28"/>
      <c r="J8" s="4"/>
      <c r="K8" s="4"/>
      <c r="L8" s="4"/>
      <c r="M8" s="4"/>
      <c r="N8" s="4"/>
      <c r="O8" s="4"/>
      <c r="P8" s="4"/>
      <c r="Q8" s="28"/>
      <c r="R8" s="29"/>
      <c r="S8" s="29"/>
      <c r="T8" s="29"/>
      <c r="U8" s="29"/>
      <c r="V8" s="29"/>
    </row>
    <row r="9" spans="1:22" x14ac:dyDescent="0.3">
      <c r="A9" s="25"/>
      <c r="B9" s="26"/>
      <c r="C9" s="26"/>
      <c r="D9" s="26"/>
      <c r="E9" s="26"/>
      <c r="F9" s="26"/>
      <c r="G9" s="26"/>
      <c r="H9" s="26"/>
      <c r="I9" s="28"/>
      <c r="J9" s="29"/>
      <c r="K9" s="28"/>
      <c r="L9" s="30"/>
      <c r="M9" s="29"/>
      <c r="N9" s="28"/>
      <c r="O9" s="28"/>
      <c r="P9" s="28"/>
      <c r="Q9" s="28"/>
      <c r="R9" s="29"/>
      <c r="S9" s="29"/>
      <c r="T9" s="29"/>
      <c r="U9" s="29"/>
      <c r="V9" s="29"/>
    </row>
    <row r="10" spans="1:22" ht="18" x14ac:dyDescent="0.3">
      <c r="A10" s="31" t="s">
        <v>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</row>
    <row r="11" spans="1:22" ht="15" thickBot="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" thickBot="1" x14ac:dyDescent="0.35">
      <c r="A12" s="33" t="s">
        <v>6</v>
      </c>
      <c r="B12" s="34" t="s">
        <v>7</v>
      </c>
      <c r="C12" s="4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2" ht="15" thickBot="1" x14ac:dyDescent="0.35">
      <c r="A13" s="33" t="s">
        <v>52</v>
      </c>
      <c r="B13" s="188">
        <v>0</v>
      </c>
      <c r="C13" s="4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2" ht="16.2" thickBot="1" x14ac:dyDescent="0.35">
      <c r="A14" s="35" t="s">
        <v>8</v>
      </c>
      <c r="B14" s="36"/>
      <c r="C14" s="36"/>
      <c r="D14" s="36"/>
      <c r="E14" s="36"/>
      <c r="F14" s="36"/>
      <c r="G14" s="36"/>
      <c r="H14" s="36"/>
      <c r="I14" s="37"/>
      <c r="J14" s="37"/>
      <c r="K14" s="37"/>
      <c r="L14" s="37"/>
      <c r="M14" s="37"/>
      <c r="N14" s="37"/>
      <c r="O14" s="37"/>
      <c r="P14" s="38"/>
      <c r="Q14" s="39"/>
      <c r="R14" s="39"/>
      <c r="S14" s="39"/>
      <c r="T14" s="39"/>
      <c r="U14" s="39"/>
      <c r="V14" s="39"/>
    </row>
    <row r="15" spans="1:22" x14ac:dyDescent="0.3">
      <c r="A15" s="4"/>
      <c r="B15" s="241" t="s">
        <v>42</v>
      </c>
      <c r="C15" s="242"/>
      <c r="D15" s="243" t="s">
        <v>43</v>
      </c>
      <c r="E15" s="243"/>
      <c r="F15" s="243"/>
      <c r="G15" s="243"/>
      <c r="H15" s="244"/>
      <c r="I15" s="30"/>
      <c r="J15" s="230" t="s">
        <v>30</v>
      </c>
      <c r="K15" s="231"/>
      <c r="L15" s="231"/>
      <c r="M15" s="231"/>
      <c r="N15" s="231"/>
      <c r="O15" s="231"/>
      <c r="P15" s="232"/>
      <c r="Q15" s="4"/>
      <c r="R15" s="4"/>
      <c r="S15" s="4"/>
      <c r="T15" s="4"/>
      <c r="U15" s="4"/>
      <c r="V15" s="4"/>
    </row>
    <row r="16" spans="1:22" x14ac:dyDescent="0.3">
      <c r="A16" s="4"/>
      <c r="B16" s="233" t="s">
        <v>9</v>
      </c>
      <c r="C16" s="234"/>
      <c r="D16" s="235" t="s">
        <v>10</v>
      </c>
      <c r="E16" s="236"/>
      <c r="F16" s="236"/>
      <c r="G16" s="236"/>
      <c r="H16" s="237"/>
      <c r="I16" s="30"/>
      <c r="J16" s="233" t="s">
        <v>9</v>
      </c>
      <c r="K16" s="234"/>
      <c r="L16" s="235" t="s">
        <v>10</v>
      </c>
      <c r="M16" s="236"/>
      <c r="N16" s="236"/>
      <c r="O16" s="236"/>
      <c r="P16" s="237"/>
      <c r="Q16" s="4"/>
      <c r="R16" s="4"/>
      <c r="S16" s="4"/>
      <c r="T16" s="4"/>
      <c r="U16" s="4"/>
      <c r="V16" s="4"/>
    </row>
    <row r="17" spans="1:22" ht="15" thickBot="1" x14ac:dyDescent="0.35">
      <c r="A17" s="4"/>
      <c r="B17" s="191" t="str">
        <f>$B$12</f>
        <v>2017-18</v>
      </c>
      <c r="C17" s="192" t="s">
        <v>41</v>
      </c>
      <c r="D17" s="193" t="s">
        <v>31</v>
      </c>
      <c r="E17" s="194" t="s">
        <v>32</v>
      </c>
      <c r="F17" s="194" t="s">
        <v>33</v>
      </c>
      <c r="G17" s="194" t="s">
        <v>25</v>
      </c>
      <c r="H17" s="195" t="s">
        <v>34</v>
      </c>
      <c r="I17" s="30"/>
      <c r="J17" s="40" t="str">
        <f>$B$12</f>
        <v>2017-18</v>
      </c>
      <c r="K17" s="41" t="s">
        <v>41</v>
      </c>
      <c r="L17" s="42" t="s">
        <v>31</v>
      </c>
      <c r="M17" s="43" t="s">
        <v>32</v>
      </c>
      <c r="N17" s="43" t="s">
        <v>33</v>
      </c>
      <c r="O17" s="43" t="s">
        <v>25</v>
      </c>
      <c r="P17" s="44" t="s">
        <v>34</v>
      </c>
      <c r="Q17" s="4"/>
      <c r="R17" s="4"/>
      <c r="S17" s="4"/>
      <c r="T17" s="4"/>
      <c r="U17" s="4"/>
      <c r="V17" s="4"/>
    </row>
    <row r="18" spans="1:22" x14ac:dyDescent="0.3">
      <c r="A18" s="196" t="s">
        <v>11</v>
      </c>
      <c r="B18" s="197"/>
      <c r="C18" s="198"/>
      <c r="D18" s="197">
        <v>476.23173914743745</v>
      </c>
      <c r="E18" s="197">
        <v>462.76001521071157</v>
      </c>
      <c r="F18" s="197">
        <v>464.51695538729439</v>
      </c>
      <c r="G18" s="197">
        <v>466.27285497632533</v>
      </c>
      <c r="H18" s="199">
        <v>467.93531391512965</v>
      </c>
      <c r="I18" s="127"/>
      <c r="J18" s="128">
        <f>+B18/$C$6</f>
        <v>0</v>
      </c>
      <c r="K18" s="129">
        <f t="shared" ref="K18:K24" si="2">+C18/$C$6</f>
        <v>0</v>
      </c>
      <c r="L18" s="130">
        <f>+D18/$H$6</f>
        <v>572.93872456711483</v>
      </c>
      <c r="M18" s="131">
        <f t="shared" ref="M18:P24" si="3">+E18/$H$6</f>
        <v>556.73133707999398</v>
      </c>
      <c r="N18" s="131">
        <f t="shared" si="3"/>
        <v>558.84505395597148</v>
      </c>
      <c r="O18" s="131">
        <f t="shared" si="3"/>
        <v>560.95751893532861</v>
      </c>
      <c r="P18" s="132">
        <f t="shared" si="3"/>
        <v>562.9575685451025</v>
      </c>
      <c r="Q18" s="4"/>
      <c r="R18" s="4"/>
      <c r="S18" s="4"/>
      <c r="T18" s="4"/>
      <c r="U18" s="4"/>
      <c r="V18" s="4"/>
    </row>
    <row r="19" spans="1:22" x14ac:dyDescent="0.3">
      <c r="A19" s="200" t="s">
        <v>12</v>
      </c>
      <c r="B19" s="133"/>
      <c r="C19" s="134"/>
      <c r="D19" s="133"/>
      <c r="E19" s="135"/>
      <c r="F19" s="135"/>
      <c r="G19" s="135"/>
      <c r="H19" s="201"/>
      <c r="I19" s="136"/>
      <c r="J19" s="137"/>
      <c r="K19" s="138"/>
      <c r="L19" s="139"/>
      <c r="M19" s="140"/>
      <c r="N19" s="140"/>
      <c r="O19" s="140"/>
      <c r="P19" s="141"/>
      <c r="Q19" s="4"/>
      <c r="R19" s="4"/>
      <c r="S19" s="4"/>
      <c r="T19" s="4"/>
      <c r="U19" s="4"/>
      <c r="V19" s="4"/>
    </row>
    <row r="20" spans="1:22" x14ac:dyDescent="0.3">
      <c r="A20" s="202" t="s">
        <v>13</v>
      </c>
      <c r="B20" s="142"/>
      <c r="C20" s="143"/>
      <c r="D20" s="142">
        <v>-7.7611295219323262</v>
      </c>
      <c r="E20" s="144">
        <v>-7.8444932154615907</v>
      </c>
      <c r="F20" s="144">
        <v>-7.875170420655321</v>
      </c>
      <c r="G20" s="144">
        <v>-7.8561671028793141</v>
      </c>
      <c r="H20" s="203">
        <v>-7.8298568449690222</v>
      </c>
      <c r="I20" s="136"/>
      <c r="J20" s="145">
        <f t="shared" ref="J20:J24" si="4">+B20/$C$6</f>
        <v>0</v>
      </c>
      <c r="K20" s="146">
        <f t="shared" si="2"/>
        <v>0</v>
      </c>
      <c r="L20" s="147">
        <f t="shared" ref="L20:L24" si="5">+D20/$H$6</f>
        <v>-9.3371593784500817</v>
      </c>
      <c r="M20" s="147">
        <f t="shared" si="3"/>
        <v>-9.437451493233036</v>
      </c>
      <c r="N20" s="147">
        <f t="shared" si="3"/>
        <v>-9.4743582286985148</v>
      </c>
      <c r="O20" s="147">
        <f t="shared" si="3"/>
        <v>-9.4514959628012001</v>
      </c>
      <c r="P20" s="148">
        <f t="shared" si="3"/>
        <v>-9.4198429578226985</v>
      </c>
      <c r="Q20" s="4"/>
      <c r="R20" s="4"/>
      <c r="S20" s="4"/>
      <c r="T20" s="4"/>
      <c r="U20" s="4"/>
      <c r="V20" s="4"/>
    </row>
    <row r="21" spans="1:22" x14ac:dyDescent="0.3">
      <c r="A21" s="202"/>
      <c r="B21" s="142"/>
      <c r="C21" s="143"/>
      <c r="D21" s="142"/>
      <c r="E21" s="149"/>
      <c r="F21" s="144"/>
      <c r="G21" s="144"/>
      <c r="H21" s="203"/>
      <c r="I21" s="136"/>
      <c r="J21" s="145">
        <f t="shared" si="4"/>
        <v>0</v>
      </c>
      <c r="K21" s="146">
        <f t="shared" si="2"/>
        <v>0</v>
      </c>
      <c r="L21" s="147">
        <f t="shared" si="5"/>
        <v>0</v>
      </c>
      <c r="M21" s="147">
        <f t="shared" si="3"/>
        <v>0</v>
      </c>
      <c r="N21" s="147">
        <f t="shared" si="3"/>
        <v>0</v>
      </c>
      <c r="O21" s="147">
        <f t="shared" si="3"/>
        <v>0</v>
      </c>
      <c r="P21" s="148">
        <f t="shared" si="3"/>
        <v>0</v>
      </c>
      <c r="Q21" s="4"/>
      <c r="R21" s="4"/>
      <c r="S21" s="4"/>
      <c r="T21" s="4"/>
      <c r="U21" s="4"/>
      <c r="V21" s="4"/>
    </row>
    <row r="22" spans="1:22" x14ac:dyDescent="0.3">
      <c r="A22" s="202" t="s">
        <v>14</v>
      </c>
      <c r="B22" s="142"/>
      <c r="C22" s="143"/>
      <c r="D22" s="142"/>
      <c r="E22" s="144"/>
      <c r="F22" s="144"/>
      <c r="G22" s="144"/>
      <c r="H22" s="203"/>
      <c r="I22" s="136"/>
      <c r="J22" s="145">
        <f t="shared" si="4"/>
        <v>0</v>
      </c>
      <c r="K22" s="146">
        <f t="shared" si="2"/>
        <v>0</v>
      </c>
      <c r="L22" s="147">
        <f t="shared" si="5"/>
        <v>0</v>
      </c>
      <c r="M22" s="147">
        <f t="shared" si="3"/>
        <v>0</v>
      </c>
      <c r="N22" s="147">
        <f t="shared" si="3"/>
        <v>0</v>
      </c>
      <c r="O22" s="147">
        <f t="shared" si="3"/>
        <v>0</v>
      </c>
      <c r="P22" s="148">
        <f t="shared" si="3"/>
        <v>0</v>
      </c>
      <c r="Q22" s="4"/>
      <c r="R22" s="4"/>
      <c r="S22" s="4"/>
      <c r="T22" s="4"/>
      <c r="U22" s="4"/>
      <c r="V22" s="4"/>
    </row>
    <row r="23" spans="1:22" x14ac:dyDescent="0.3">
      <c r="A23" s="204" t="s">
        <v>15</v>
      </c>
      <c r="B23" s="142"/>
      <c r="C23" s="143"/>
      <c r="D23" s="142"/>
      <c r="E23" s="144"/>
      <c r="F23" s="144"/>
      <c r="G23" s="144"/>
      <c r="H23" s="203"/>
      <c r="I23" s="150"/>
      <c r="J23" s="145">
        <f t="shared" si="4"/>
        <v>0</v>
      </c>
      <c r="K23" s="146">
        <f t="shared" si="2"/>
        <v>0</v>
      </c>
      <c r="L23" s="147">
        <f t="shared" si="5"/>
        <v>0</v>
      </c>
      <c r="M23" s="147">
        <f t="shared" si="3"/>
        <v>0</v>
      </c>
      <c r="N23" s="147">
        <f t="shared" si="3"/>
        <v>0</v>
      </c>
      <c r="O23" s="147">
        <f t="shared" si="3"/>
        <v>0</v>
      </c>
      <c r="P23" s="148">
        <f t="shared" si="3"/>
        <v>0</v>
      </c>
      <c r="Q23" s="4"/>
      <c r="R23" s="4"/>
      <c r="S23" s="4"/>
      <c r="T23" s="4"/>
      <c r="U23" s="4"/>
      <c r="V23" s="4"/>
    </row>
    <row r="24" spans="1:22" ht="15" thickBot="1" x14ac:dyDescent="0.35">
      <c r="A24" s="205" t="s">
        <v>16</v>
      </c>
      <c r="B24" s="151"/>
      <c r="C24" s="152"/>
      <c r="D24" s="151"/>
      <c r="E24" s="153"/>
      <c r="F24" s="153"/>
      <c r="G24" s="153"/>
      <c r="H24" s="206"/>
      <c r="I24" s="136"/>
      <c r="J24" s="154">
        <f t="shared" si="4"/>
        <v>0</v>
      </c>
      <c r="K24" s="155">
        <f t="shared" si="2"/>
        <v>0</v>
      </c>
      <c r="L24" s="156">
        <f t="shared" si="5"/>
        <v>0</v>
      </c>
      <c r="M24" s="156">
        <f t="shared" si="3"/>
        <v>0</v>
      </c>
      <c r="N24" s="156">
        <f t="shared" si="3"/>
        <v>0</v>
      </c>
      <c r="O24" s="156">
        <f t="shared" si="3"/>
        <v>0</v>
      </c>
      <c r="P24" s="157">
        <f t="shared" si="3"/>
        <v>0</v>
      </c>
      <c r="Q24" s="4"/>
      <c r="R24" s="4"/>
      <c r="S24" s="4"/>
      <c r="T24" s="4"/>
      <c r="U24" s="4"/>
      <c r="V24" s="4"/>
    </row>
    <row r="25" spans="1:22" ht="15" thickBot="1" x14ac:dyDescent="0.35">
      <c r="A25" s="207" t="s">
        <v>17</v>
      </c>
      <c r="B25" s="208">
        <f t="shared" ref="B25:H25" si="6">SUM(B18:B24)</f>
        <v>0</v>
      </c>
      <c r="C25" s="208">
        <f t="shared" si="6"/>
        <v>0</v>
      </c>
      <c r="D25" s="208">
        <f t="shared" si="6"/>
        <v>468.47060962550512</v>
      </c>
      <c r="E25" s="208">
        <f t="shared" si="6"/>
        <v>454.91552199525</v>
      </c>
      <c r="F25" s="208">
        <f t="shared" si="6"/>
        <v>456.64178496663908</v>
      </c>
      <c r="G25" s="208">
        <f t="shared" si="6"/>
        <v>458.41668787344599</v>
      </c>
      <c r="H25" s="209">
        <f t="shared" si="6"/>
        <v>460.10545707016064</v>
      </c>
      <c r="I25" s="136"/>
      <c r="J25" s="46">
        <f t="shared" ref="J25:P25" si="7">+SUM(J18:J24)</f>
        <v>0</v>
      </c>
      <c r="K25" s="47">
        <f t="shared" si="7"/>
        <v>0</v>
      </c>
      <c r="L25" s="47">
        <f t="shared" si="7"/>
        <v>563.60156518866472</v>
      </c>
      <c r="M25" s="47">
        <f t="shared" si="7"/>
        <v>547.29388558676089</v>
      </c>
      <c r="N25" s="47">
        <f t="shared" si="7"/>
        <v>549.37069572727296</v>
      </c>
      <c r="O25" s="47">
        <f t="shared" si="7"/>
        <v>551.50602297252738</v>
      </c>
      <c r="P25" s="48">
        <f t="shared" si="7"/>
        <v>553.53772558727985</v>
      </c>
      <c r="Q25" s="4"/>
      <c r="R25" s="4"/>
      <c r="S25" s="4"/>
      <c r="T25" s="4"/>
      <c r="U25" s="4"/>
      <c r="V25" s="4"/>
    </row>
    <row r="26" spans="1:22" ht="15" thickBot="1" x14ac:dyDescent="0.35">
      <c r="A26" s="49"/>
      <c r="B26" s="50"/>
      <c r="C26" s="51"/>
      <c r="D26" s="51"/>
      <c r="E26" s="51"/>
      <c r="F26" s="51"/>
      <c r="G26" s="51"/>
      <c r="H26" s="51"/>
      <c r="I26" s="52"/>
      <c r="J26" s="50"/>
      <c r="K26" s="50"/>
      <c r="L26" s="50"/>
      <c r="M26" s="50"/>
      <c r="N26" s="50"/>
      <c r="O26" s="50"/>
      <c r="P26" s="50"/>
      <c r="Q26" s="4"/>
      <c r="R26" s="4"/>
      <c r="S26" s="4"/>
      <c r="T26" s="4"/>
      <c r="U26" s="4"/>
      <c r="V26" s="4"/>
    </row>
    <row r="27" spans="1:22" ht="16.2" thickBot="1" x14ac:dyDescent="0.35">
      <c r="A27" s="35" t="s">
        <v>18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8"/>
      <c r="Q27" s="39"/>
      <c r="R27" s="39"/>
      <c r="S27" s="39"/>
      <c r="T27" s="39"/>
      <c r="U27" s="39"/>
      <c r="V27" s="39"/>
    </row>
    <row r="28" spans="1:22" x14ac:dyDescent="0.3">
      <c r="A28" s="53"/>
      <c r="B28" s="227" t="s">
        <v>19</v>
      </c>
      <c r="C28" s="228"/>
      <c r="D28" s="228"/>
      <c r="E28" s="228"/>
      <c r="F28" s="228"/>
      <c r="G28" s="228"/>
      <c r="H28" s="229"/>
      <c r="I28" s="54"/>
      <c r="J28" s="230" t="s">
        <v>30</v>
      </c>
      <c r="K28" s="231"/>
      <c r="L28" s="231"/>
      <c r="M28" s="231"/>
      <c r="N28" s="231"/>
      <c r="O28" s="231"/>
      <c r="P28" s="232"/>
      <c r="Q28" s="4"/>
      <c r="R28" s="4"/>
      <c r="S28" s="4"/>
      <c r="T28" s="4"/>
      <c r="U28" s="4"/>
      <c r="V28" s="4"/>
    </row>
    <row r="29" spans="1:22" x14ac:dyDescent="0.3">
      <c r="A29" s="53"/>
      <c r="B29" s="233" t="s">
        <v>9</v>
      </c>
      <c r="C29" s="234"/>
      <c r="D29" s="235" t="s">
        <v>10</v>
      </c>
      <c r="E29" s="236"/>
      <c r="F29" s="236"/>
      <c r="G29" s="236"/>
      <c r="H29" s="237"/>
      <c r="I29" s="54"/>
      <c r="J29" s="233" t="s">
        <v>9</v>
      </c>
      <c r="K29" s="234"/>
      <c r="L29" s="235" t="s">
        <v>10</v>
      </c>
      <c r="M29" s="236"/>
      <c r="N29" s="236"/>
      <c r="O29" s="236"/>
      <c r="P29" s="237"/>
      <c r="Q29" s="4"/>
      <c r="R29" s="4"/>
      <c r="S29" s="4"/>
      <c r="T29" s="4"/>
      <c r="U29" s="4"/>
      <c r="V29" s="4"/>
    </row>
    <row r="30" spans="1:22" ht="15" thickBot="1" x14ac:dyDescent="0.35">
      <c r="A30" s="55"/>
      <c r="B30" s="40" t="str">
        <f>$B$12</f>
        <v>2017-18</v>
      </c>
      <c r="C30" s="41" t="s">
        <v>41</v>
      </c>
      <c r="D30" s="42" t="s">
        <v>31</v>
      </c>
      <c r="E30" s="43" t="s">
        <v>32</v>
      </c>
      <c r="F30" s="43" t="s">
        <v>33</v>
      </c>
      <c r="G30" s="43" t="s">
        <v>25</v>
      </c>
      <c r="H30" s="44" t="s">
        <v>34</v>
      </c>
      <c r="I30" s="45"/>
      <c r="J30" s="40" t="str">
        <f>$B$12</f>
        <v>2017-18</v>
      </c>
      <c r="K30" s="41" t="s">
        <v>41</v>
      </c>
      <c r="L30" s="42" t="s">
        <v>31</v>
      </c>
      <c r="M30" s="43" t="s">
        <v>32</v>
      </c>
      <c r="N30" s="43" t="s">
        <v>33</v>
      </c>
      <c r="O30" s="43" t="s">
        <v>25</v>
      </c>
      <c r="P30" s="44" t="s">
        <v>34</v>
      </c>
      <c r="Q30" s="4"/>
      <c r="R30" s="4"/>
      <c r="S30" s="4"/>
      <c r="T30" s="4"/>
      <c r="U30" s="4"/>
      <c r="V30" s="4"/>
    </row>
    <row r="31" spans="1:22" x14ac:dyDescent="0.3">
      <c r="A31" s="122" t="s">
        <v>20</v>
      </c>
      <c r="B31" s="158"/>
      <c r="C31" s="159"/>
      <c r="D31" s="158">
        <v>403.44837899999999</v>
      </c>
      <c r="E31" s="160">
        <v>386.31522799999999</v>
      </c>
      <c r="F31" s="160">
        <v>346.08466399999998</v>
      </c>
      <c r="G31" s="160">
        <v>391.85663411826999</v>
      </c>
      <c r="H31" s="161"/>
      <c r="I31" s="150"/>
      <c r="J31" s="162">
        <f>+B31/LOOKUP($B$12,$C$3:$M$3,$C$6:$M$6)*(1+LOOKUP($B$12,$C$3:$M$3,$C$5:$M$5))^0.5</f>
        <v>0</v>
      </c>
      <c r="K31" s="163">
        <f>+C31/H$6*(1+H$5)^0.5</f>
        <v>0</v>
      </c>
      <c r="L31" s="164">
        <f t="shared" ref="L31:O39" si="8">+D31/I$6*(1+I$5)^0.5</f>
        <v>486.22327854337703</v>
      </c>
      <c r="M31" s="165">
        <f t="shared" si="8"/>
        <v>457.6698718289922</v>
      </c>
      <c r="N31" s="165">
        <f t="shared" si="8"/>
        <v>390.52453150515021</v>
      </c>
      <c r="O31" s="163">
        <f t="shared" si="8"/>
        <v>416.80765413209718</v>
      </c>
      <c r="P31" s="166"/>
      <c r="Q31" s="4"/>
      <c r="R31" s="4"/>
      <c r="S31" s="4"/>
      <c r="T31" s="4"/>
      <c r="U31" s="4"/>
      <c r="V31" s="4"/>
    </row>
    <row r="32" spans="1:22" x14ac:dyDescent="0.3">
      <c r="A32" s="123" t="s">
        <v>21</v>
      </c>
      <c r="B32" s="167"/>
      <c r="C32" s="168"/>
      <c r="D32" s="167"/>
      <c r="E32" s="169"/>
      <c r="F32" s="169"/>
      <c r="G32" s="170"/>
      <c r="H32" s="171"/>
      <c r="I32" s="136"/>
      <c r="J32" s="137"/>
      <c r="K32" s="138"/>
      <c r="L32" s="139"/>
      <c r="M32" s="140"/>
      <c r="N32" s="140"/>
      <c r="O32" s="138"/>
      <c r="P32" s="172"/>
      <c r="Q32" s="4"/>
      <c r="R32" s="4"/>
      <c r="S32" s="4"/>
      <c r="T32" s="4"/>
      <c r="U32" s="4"/>
      <c r="V32" s="4"/>
    </row>
    <row r="33" spans="1:22" x14ac:dyDescent="0.3">
      <c r="A33" s="210" t="s">
        <v>13</v>
      </c>
      <c r="B33" s="173"/>
      <c r="C33" s="174"/>
      <c r="D33" s="175"/>
      <c r="E33" s="173"/>
      <c r="F33" s="173"/>
      <c r="G33" s="173"/>
      <c r="H33" s="171"/>
      <c r="I33" s="150"/>
      <c r="J33" s="176">
        <f t="shared" ref="J33:J39" si="9">+B33/LOOKUP($B$12,$C$3:$M$3,$C$6:$M$6)*(1+LOOKUP($B$12,$C$3:$M$3,$C$5:$M$5))^0.5</f>
        <v>0</v>
      </c>
      <c r="K33" s="177">
        <f t="shared" ref="K33:K39" si="10">+C33/H$6*(1+H$5)^0.5</f>
        <v>0</v>
      </c>
      <c r="L33" s="178">
        <f t="shared" si="8"/>
        <v>0</v>
      </c>
      <c r="M33" s="178">
        <f t="shared" si="8"/>
        <v>0</v>
      </c>
      <c r="N33" s="178">
        <f t="shared" si="8"/>
        <v>0</v>
      </c>
      <c r="O33" s="177">
        <f t="shared" si="8"/>
        <v>0</v>
      </c>
      <c r="P33" s="172"/>
      <c r="Q33" s="4"/>
      <c r="R33" s="4"/>
      <c r="S33" s="4"/>
      <c r="T33" s="4"/>
      <c r="U33" s="4"/>
      <c r="V33" s="4"/>
    </row>
    <row r="34" spans="1:22" x14ac:dyDescent="0.3">
      <c r="A34" s="210" t="s">
        <v>53</v>
      </c>
      <c r="B34" s="173"/>
      <c r="C34" s="174"/>
      <c r="D34" s="175">
        <v>5.2413649999999999E-2</v>
      </c>
      <c r="E34" s="175">
        <v>5.6553519999999996E-2</v>
      </c>
      <c r="F34" s="175">
        <v>5.1259890000000002E-2</v>
      </c>
      <c r="G34" s="175"/>
      <c r="H34" s="171"/>
      <c r="I34" s="136"/>
      <c r="J34" s="176">
        <f t="shared" si="9"/>
        <v>0</v>
      </c>
      <c r="K34" s="177">
        <f t="shared" si="10"/>
        <v>0</v>
      </c>
      <c r="L34" s="178">
        <f t="shared" si="8"/>
        <v>6.3167280053503624E-2</v>
      </c>
      <c r="M34" s="178">
        <f t="shared" si="8"/>
        <v>6.6999280312808024E-2</v>
      </c>
      <c r="N34" s="178">
        <f t="shared" si="8"/>
        <v>5.784204447515056E-2</v>
      </c>
      <c r="O34" s="177">
        <f>+G34/L$6*(1+L$5)^0.5</f>
        <v>0</v>
      </c>
      <c r="P34" s="172"/>
      <c r="Q34" s="4"/>
      <c r="R34" s="4"/>
      <c r="S34" s="4"/>
      <c r="T34" s="4"/>
      <c r="U34" s="4"/>
      <c r="V34" s="4"/>
    </row>
    <row r="35" spans="1:22" x14ac:dyDescent="0.3">
      <c r="A35" s="210" t="s">
        <v>56</v>
      </c>
      <c r="B35" s="173"/>
      <c r="C35" s="174"/>
      <c r="D35" s="175"/>
      <c r="E35" s="173"/>
      <c r="F35" s="173"/>
      <c r="G35" s="173">
        <v>-6.0449999999999999</v>
      </c>
      <c r="H35" s="171"/>
      <c r="I35" s="136"/>
      <c r="J35" s="176">
        <f t="shared" ref="J35" si="11">+B35/LOOKUP($B$12,$C$3:$M$3,$C$6:$M$6)*(1+LOOKUP($B$12,$C$3:$M$3,$C$5:$M$5))^0.5</f>
        <v>0</v>
      </c>
      <c r="K35" s="177">
        <f t="shared" ref="K35" si="12">+C35/H$6*(1+H$5)^0.5</f>
        <v>0</v>
      </c>
      <c r="L35" s="178">
        <f t="shared" ref="L35" si="13">+D35/I$6*(1+I$5)^0.5</f>
        <v>0</v>
      </c>
      <c r="M35" s="178">
        <f t="shared" ref="M35" si="14">+E35/J$6*(1+J$5)^0.5</f>
        <v>0</v>
      </c>
      <c r="N35" s="178">
        <f t="shared" ref="N35" si="15">+F35/K$6*(1+K$5)^0.5</f>
        <v>0</v>
      </c>
      <c r="O35" s="177">
        <f>+G35/L$6*(1+L$5)^0.5</f>
        <v>-6.4299084150966861</v>
      </c>
      <c r="P35" s="172"/>
      <c r="Q35" s="4"/>
      <c r="R35" s="4"/>
      <c r="S35" s="4"/>
      <c r="T35" s="4"/>
      <c r="U35" s="4"/>
      <c r="V35" s="4"/>
    </row>
    <row r="36" spans="1:22" x14ac:dyDescent="0.3">
      <c r="A36" s="210" t="s">
        <v>14</v>
      </c>
      <c r="B36" s="173"/>
      <c r="C36" s="174"/>
      <c r="D36" s="175">
        <v>-1.348147</v>
      </c>
      <c r="E36" s="173">
        <v>-1.2363999999999999</v>
      </c>
      <c r="F36" s="173">
        <v>-0.76658700000000002</v>
      </c>
      <c r="G36" s="173">
        <v>-0.92933200000000005</v>
      </c>
      <c r="H36" s="171"/>
      <c r="I36" s="136"/>
      <c r="J36" s="176">
        <f t="shared" si="9"/>
        <v>0</v>
      </c>
      <c r="K36" s="177">
        <f t="shared" si="10"/>
        <v>0</v>
      </c>
      <c r="L36" s="178">
        <f t="shared" si="8"/>
        <v>-1.6247443004311046</v>
      </c>
      <c r="M36" s="178">
        <f t="shared" si="8"/>
        <v>-1.4647701889954128</v>
      </c>
      <c r="N36" s="178">
        <f t="shared" si="8"/>
        <v>-0.86502252244537081</v>
      </c>
      <c r="O36" s="177">
        <f t="shared" si="8"/>
        <v>-0.98850614511474499</v>
      </c>
      <c r="P36" s="172"/>
      <c r="Q36" s="4"/>
      <c r="R36" s="215" t="s">
        <v>50</v>
      </c>
      <c r="S36" s="216"/>
      <c r="T36" s="4"/>
      <c r="U36" s="4"/>
      <c r="V36" s="4"/>
    </row>
    <row r="37" spans="1:22" x14ac:dyDescent="0.3">
      <c r="A37" s="124" t="s">
        <v>22</v>
      </c>
      <c r="B37" s="173"/>
      <c r="C37" s="174"/>
      <c r="D37" s="175"/>
      <c r="E37" s="173"/>
      <c r="F37" s="173"/>
      <c r="G37" s="173"/>
      <c r="H37" s="171"/>
      <c r="I37" s="136"/>
      <c r="J37" s="176">
        <f t="shared" si="9"/>
        <v>0</v>
      </c>
      <c r="K37" s="177">
        <f t="shared" si="10"/>
        <v>0</v>
      </c>
      <c r="L37" s="178">
        <f t="shared" si="8"/>
        <v>0</v>
      </c>
      <c r="M37" s="178">
        <f t="shared" si="8"/>
        <v>0</v>
      </c>
      <c r="N37" s="178">
        <f t="shared" si="8"/>
        <v>0</v>
      </c>
      <c r="O37" s="177">
        <f t="shared" si="8"/>
        <v>0</v>
      </c>
      <c r="P37" s="179"/>
      <c r="Q37" s="4"/>
      <c r="R37" s="217"/>
      <c r="S37" s="218"/>
      <c r="T37" s="4"/>
      <c r="U37" s="4"/>
      <c r="V37" s="4"/>
    </row>
    <row r="38" spans="1:22" x14ac:dyDescent="0.3">
      <c r="A38" s="124" t="s">
        <v>23</v>
      </c>
      <c r="B38" s="173"/>
      <c r="C38" s="174"/>
      <c r="D38" s="175">
        <v>103.52459399999999</v>
      </c>
      <c r="E38" s="173">
        <v>1.2396529999999999</v>
      </c>
      <c r="F38" s="173">
        <v>6.5247999999999999</v>
      </c>
      <c r="G38" s="173">
        <v>6.4999149999999997</v>
      </c>
      <c r="H38" s="171"/>
      <c r="I38" s="136"/>
      <c r="J38" s="176">
        <f t="shared" si="9"/>
        <v>0</v>
      </c>
      <c r="K38" s="177">
        <f t="shared" si="10"/>
        <v>0</v>
      </c>
      <c r="L38" s="178">
        <f t="shared" si="8"/>
        <v>124.76457986847436</v>
      </c>
      <c r="M38" s="178">
        <f t="shared" si="8"/>
        <v>1.4686240367993613</v>
      </c>
      <c r="N38" s="178">
        <f t="shared" si="8"/>
        <v>7.3626332750901797</v>
      </c>
      <c r="O38" s="177">
        <f t="shared" si="8"/>
        <v>6.91378960395586</v>
      </c>
      <c r="P38" s="179"/>
      <c r="Q38" s="4"/>
      <c r="R38" s="217"/>
      <c r="S38" s="218"/>
      <c r="T38" s="4"/>
      <c r="U38" s="4"/>
      <c r="V38" s="4"/>
    </row>
    <row r="39" spans="1:22" ht="15" thickBot="1" x14ac:dyDescent="0.35">
      <c r="A39" s="125" t="s">
        <v>16</v>
      </c>
      <c r="B39" s="180"/>
      <c r="C39" s="181"/>
      <c r="D39" s="182"/>
      <c r="E39" s="180"/>
      <c r="F39" s="180"/>
      <c r="G39" s="180"/>
      <c r="H39" s="183"/>
      <c r="I39" s="136"/>
      <c r="J39" s="109">
        <f t="shared" si="9"/>
        <v>0</v>
      </c>
      <c r="K39" s="184">
        <f t="shared" si="10"/>
        <v>0</v>
      </c>
      <c r="L39" s="185">
        <f t="shared" si="8"/>
        <v>0</v>
      </c>
      <c r="M39" s="185">
        <f t="shared" si="8"/>
        <v>0</v>
      </c>
      <c r="N39" s="185">
        <f t="shared" si="8"/>
        <v>0</v>
      </c>
      <c r="O39" s="184">
        <f t="shared" si="8"/>
        <v>0</v>
      </c>
      <c r="P39" s="186"/>
      <c r="Q39" s="4"/>
      <c r="R39" s="217"/>
      <c r="S39" s="218"/>
      <c r="T39" s="4"/>
      <c r="U39" s="4"/>
      <c r="V39" s="4"/>
    </row>
    <row r="40" spans="1:22" ht="15" thickBot="1" x14ac:dyDescent="0.35">
      <c r="A40" s="126" t="s">
        <v>24</v>
      </c>
      <c r="B40" s="56">
        <f t="shared" ref="B40:G40" si="16">SUM(B31:B39)</f>
        <v>0</v>
      </c>
      <c r="C40" s="56">
        <f t="shared" si="16"/>
        <v>0</v>
      </c>
      <c r="D40" s="56">
        <f t="shared" si="16"/>
        <v>505.67723964999999</v>
      </c>
      <c r="E40" s="56">
        <f t="shared" si="16"/>
        <v>386.37503451999999</v>
      </c>
      <c r="F40" s="56">
        <f t="shared" si="16"/>
        <v>351.89413688999997</v>
      </c>
      <c r="G40" s="56">
        <f t="shared" si="16"/>
        <v>391.38221711826998</v>
      </c>
      <c r="H40" s="187"/>
      <c r="I40" s="136"/>
      <c r="J40" s="46">
        <f t="shared" ref="J40:O40" si="17">J31+SUM(J33:J39)</f>
        <v>0</v>
      </c>
      <c r="K40" s="47">
        <f t="shared" si="17"/>
        <v>0</v>
      </c>
      <c r="L40" s="47">
        <f t="shared" si="17"/>
        <v>609.42628139147382</v>
      </c>
      <c r="M40" s="47">
        <f t="shared" si="17"/>
        <v>457.74072495710897</v>
      </c>
      <c r="N40" s="47">
        <f t="shared" si="17"/>
        <v>397.07998430227019</v>
      </c>
      <c r="O40" s="47">
        <f t="shared" si="17"/>
        <v>416.30302917584163</v>
      </c>
      <c r="P40" s="48">
        <f>P25-(LOOKUP($Q$40,L17:O17,L25:O25)-LOOKUP($Q$40,L30:O30,L40:O40))+Q41</f>
        <v>413.09652578446787</v>
      </c>
      <c r="Q40" s="57" t="s">
        <v>25</v>
      </c>
      <c r="R40" s="219"/>
      <c r="S40" s="220"/>
      <c r="T40" s="4"/>
      <c r="U40" s="4"/>
      <c r="V40" s="4"/>
    </row>
    <row r="41" spans="1:22" ht="15" thickBo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89">
        <v>-5.2382060061262132</v>
      </c>
      <c r="R41" s="58" t="s">
        <v>51</v>
      </c>
      <c r="S41" s="4"/>
      <c r="T41" s="4"/>
      <c r="U41" s="4"/>
      <c r="V41" s="4"/>
    </row>
    <row r="42" spans="1:22" ht="18" thickBot="1" x14ac:dyDescent="0.35">
      <c r="A42" s="59"/>
      <c r="B42" s="59"/>
      <c r="C42" s="59"/>
      <c r="D42" s="59"/>
      <c r="E42" s="59"/>
      <c r="F42" s="60"/>
      <c r="G42" s="190"/>
      <c r="H42" s="60"/>
      <c r="I42" s="60"/>
      <c r="J42" s="61" t="s">
        <v>29</v>
      </c>
      <c r="K42" s="62"/>
      <c r="L42" s="63"/>
      <c r="M42" s="62"/>
      <c r="N42" s="62"/>
      <c r="O42" s="62"/>
      <c r="P42" s="64"/>
      <c r="Q42" s="65"/>
      <c r="R42" s="65"/>
      <c r="S42" s="65"/>
      <c r="T42" s="65"/>
      <c r="U42" s="65"/>
      <c r="V42" s="65"/>
    </row>
    <row r="43" spans="1:22" ht="15" thickBot="1" x14ac:dyDescent="0.35">
      <c r="A43" s="59"/>
      <c r="B43" s="59"/>
      <c r="C43" s="59"/>
      <c r="D43" s="59"/>
      <c r="E43" s="59"/>
      <c r="F43" s="60"/>
      <c r="G43" s="60"/>
      <c r="H43" s="60"/>
      <c r="I43" s="60"/>
      <c r="J43" s="66"/>
      <c r="K43" s="67"/>
      <c r="L43" s="68">
        <f>(L25-L40)-((K25-K40)-(J25-J40))-B13/$I$6</f>
        <v>-45.8247162028091</v>
      </c>
      <c r="M43" s="69">
        <f>(M25-M40)-(L25-L40)</f>
        <v>135.37787683246103</v>
      </c>
      <c r="N43" s="69">
        <f>(N25-N40)-(M25-M40)</f>
        <v>62.737550795350842</v>
      </c>
      <c r="O43" s="69">
        <f>(O25-O40)-(N25-N40)</f>
        <v>-17.087717628317023</v>
      </c>
      <c r="P43" s="70">
        <f>(P25-P40)-(O25-O40)</f>
        <v>5.2382060061262337</v>
      </c>
      <c r="Q43" s="4"/>
      <c r="R43" s="4"/>
      <c r="S43" s="4"/>
      <c r="T43" s="4"/>
      <c r="U43" s="4"/>
      <c r="V43" s="4"/>
    </row>
    <row r="44" spans="1:22" ht="15" thickBot="1" x14ac:dyDescent="0.35">
      <c r="A44" s="59"/>
      <c r="B44" s="59"/>
      <c r="C44" s="59"/>
      <c r="D44" s="59"/>
      <c r="E44" s="59"/>
      <c r="F44" s="60"/>
      <c r="G44" s="60"/>
      <c r="H44" s="60"/>
      <c r="I44" s="60"/>
      <c r="J44" s="71"/>
      <c r="K44" s="71"/>
      <c r="L44" s="71"/>
      <c r="M44" s="71"/>
      <c r="N44" s="71"/>
      <c r="O44" s="71"/>
      <c r="P44" s="71"/>
      <c r="Q44" s="4"/>
      <c r="R44" s="4"/>
      <c r="S44" s="4"/>
      <c r="T44" s="4"/>
      <c r="U44" s="4"/>
      <c r="V44" s="4"/>
    </row>
    <row r="45" spans="1:22" ht="18" thickBot="1" x14ac:dyDescent="0.35">
      <c r="A45" s="59"/>
      <c r="B45" s="59"/>
      <c r="C45" s="59"/>
      <c r="D45" s="59"/>
      <c r="E45" s="59"/>
      <c r="F45" s="60"/>
      <c r="G45" s="60"/>
      <c r="H45" s="60"/>
      <c r="I45" s="60"/>
      <c r="J45" s="72" t="s">
        <v>26</v>
      </c>
      <c r="K45" s="73"/>
      <c r="L45" s="62"/>
      <c r="M45" s="62"/>
      <c r="N45" s="62"/>
      <c r="O45" s="62"/>
      <c r="P45" s="62"/>
      <c r="Q45" s="62"/>
      <c r="R45" s="62"/>
      <c r="S45" s="62"/>
      <c r="T45" s="62"/>
      <c r="U45" s="74"/>
      <c r="V45" s="75"/>
    </row>
    <row r="46" spans="1:22" x14ac:dyDescent="0.3">
      <c r="A46" s="59"/>
      <c r="B46" s="59"/>
      <c r="C46" s="59"/>
      <c r="D46" s="59"/>
      <c r="E46" s="59"/>
      <c r="F46" s="60"/>
      <c r="G46" s="60"/>
      <c r="H46" s="60"/>
      <c r="I46" s="60"/>
      <c r="J46" s="76"/>
      <c r="K46" s="77"/>
      <c r="L46" s="221" t="s">
        <v>10</v>
      </c>
      <c r="M46" s="222"/>
      <c r="N46" s="222"/>
      <c r="O46" s="222"/>
      <c r="P46" s="222"/>
      <c r="Q46" s="223" t="s">
        <v>27</v>
      </c>
      <c r="R46" s="224"/>
      <c r="S46" s="224"/>
      <c r="T46" s="224"/>
      <c r="U46" s="224"/>
      <c r="V46" s="78"/>
    </row>
    <row r="47" spans="1:22" x14ac:dyDescent="0.3">
      <c r="A47" s="59"/>
      <c r="B47" s="59"/>
      <c r="C47" s="59"/>
      <c r="D47" s="59"/>
      <c r="E47" s="59"/>
      <c r="F47" s="60"/>
      <c r="G47" s="60"/>
      <c r="H47" s="60"/>
      <c r="I47" s="60"/>
      <c r="J47" s="79"/>
      <c r="K47" s="80"/>
      <c r="L47" s="81" t="s">
        <v>30</v>
      </c>
      <c r="M47" s="82"/>
      <c r="N47" s="82"/>
      <c r="O47" s="82"/>
      <c r="P47" s="82"/>
      <c r="Q47" s="82"/>
      <c r="R47" s="82"/>
      <c r="S47" s="83"/>
      <c r="T47" s="84"/>
      <c r="U47" s="85"/>
      <c r="V47" s="86"/>
    </row>
    <row r="48" spans="1:22" ht="15" thickBot="1" x14ac:dyDescent="0.35">
      <c r="A48" s="59"/>
      <c r="B48" s="59"/>
      <c r="C48" s="59"/>
      <c r="D48" s="59"/>
      <c r="E48" s="59"/>
      <c r="F48" s="60"/>
      <c r="G48" s="60"/>
      <c r="H48" s="60"/>
      <c r="I48" s="60"/>
      <c r="J48" s="79"/>
      <c r="K48" s="80"/>
      <c r="L48" s="87" t="s">
        <v>31</v>
      </c>
      <c r="M48" s="88" t="s">
        <v>32</v>
      </c>
      <c r="N48" s="88" t="s">
        <v>33</v>
      </c>
      <c r="O48" s="88" t="s">
        <v>25</v>
      </c>
      <c r="P48" s="88" t="s">
        <v>34</v>
      </c>
      <c r="Q48" s="89" t="s">
        <v>35</v>
      </c>
      <c r="R48" s="89" t="s">
        <v>36</v>
      </c>
      <c r="S48" s="89" t="s">
        <v>37</v>
      </c>
      <c r="T48" s="89" t="s">
        <v>38</v>
      </c>
      <c r="U48" s="89" t="s">
        <v>39</v>
      </c>
      <c r="V48" s="90" t="s">
        <v>28</v>
      </c>
    </row>
    <row r="49" spans="1:22" ht="15" thickBot="1" x14ac:dyDescent="0.35">
      <c r="A49" s="59"/>
      <c r="B49" s="59"/>
      <c r="C49" s="59"/>
      <c r="D49" s="59"/>
      <c r="E49" s="59"/>
      <c r="F49" s="60"/>
      <c r="G49" s="60"/>
      <c r="H49" s="60"/>
      <c r="I49" s="60"/>
      <c r="J49" s="225" t="s">
        <v>31</v>
      </c>
      <c r="K49" s="226"/>
      <c r="L49" s="102"/>
      <c r="M49" s="103">
        <f>$L$43</f>
        <v>-45.8247162028091</v>
      </c>
      <c r="N49" s="104">
        <f t="shared" ref="N49:Q49" si="18">$L$43</f>
        <v>-45.8247162028091</v>
      </c>
      <c r="O49" s="105">
        <f t="shared" si="18"/>
        <v>-45.8247162028091</v>
      </c>
      <c r="P49" s="104">
        <f t="shared" si="18"/>
        <v>-45.8247162028091</v>
      </c>
      <c r="Q49" s="106">
        <f t="shared" si="18"/>
        <v>-45.8247162028091</v>
      </c>
      <c r="R49" s="107"/>
      <c r="S49" s="107"/>
      <c r="T49" s="107"/>
      <c r="U49" s="107"/>
      <c r="V49" s="108"/>
    </row>
    <row r="50" spans="1:22" ht="15" thickBot="1" x14ac:dyDescent="0.35">
      <c r="A50" s="59"/>
      <c r="B50" s="59"/>
      <c r="C50" s="59"/>
      <c r="D50" s="59"/>
      <c r="E50" s="59"/>
      <c r="F50" s="60"/>
      <c r="G50" s="60"/>
      <c r="H50" s="60"/>
      <c r="I50" s="60"/>
      <c r="J50" s="211" t="s">
        <v>32</v>
      </c>
      <c r="K50" s="212"/>
      <c r="L50" s="102"/>
      <c r="M50" s="102"/>
      <c r="N50" s="109">
        <f>$M$43</f>
        <v>135.37787683246103</v>
      </c>
      <c r="O50" s="110">
        <f t="shared" ref="O50:R50" si="19">$M$43</f>
        <v>135.37787683246103</v>
      </c>
      <c r="P50" s="111">
        <f t="shared" si="19"/>
        <v>135.37787683246103</v>
      </c>
      <c r="Q50" s="110">
        <f t="shared" si="19"/>
        <v>135.37787683246103</v>
      </c>
      <c r="R50" s="106">
        <f t="shared" si="19"/>
        <v>135.37787683246103</v>
      </c>
      <c r="S50" s="107"/>
      <c r="T50" s="107"/>
      <c r="U50" s="107"/>
      <c r="V50" s="108"/>
    </row>
    <row r="51" spans="1:22" ht="15" thickBot="1" x14ac:dyDescent="0.35">
      <c r="A51" s="59"/>
      <c r="B51" s="59"/>
      <c r="C51" s="59"/>
      <c r="D51" s="59"/>
      <c r="E51" s="59"/>
      <c r="F51" s="60"/>
      <c r="G51" s="60"/>
      <c r="H51" s="60"/>
      <c r="I51" s="60"/>
      <c r="J51" s="211" t="s">
        <v>33</v>
      </c>
      <c r="K51" s="212"/>
      <c r="L51" s="107"/>
      <c r="M51" s="107"/>
      <c r="N51" s="102"/>
      <c r="O51" s="112">
        <f>$N$43</f>
        <v>62.737550795350842</v>
      </c>
      <c r="P51" s="111">
        <f t="shared" ref="P51:S51" si="20">$N$43</f>
        <v>62.737550795350842</v>
      </c>
      <c r="Q51" s="110">
        <f t="shared" si="20"/>
        <v>62.737550795350842</v>
      </c>
      <c r="R51" s="111">
        <f t="shared" si="20"/>
        <v>62.737550795350842</v>
      </c>
      <c r="S51" s="113">
        <f t="shared" si="20"/>
        <v>62.737550795350842</v>
      </c>
      <c r="T51" s="114"/>
      <c r="U51" s="107"/>
      <c r="V51" s="108"/>
    </row>
    <row r="52" spans="1:22" ht="15" thickBot="1" x14ac:dyDescent="0.35">
      <c r="A52" s="59"/>
      <c r="B52" s="59"/>
      <c r="C52" s="59"/>
      <c r="D52" s="59"/>
      <c r="E52" s="59"/>
      <c r="F52" s="60"/>
      <c r="G52" s="60"/>
      <c r="H52" s="60"/>
      <c r="I52" s="60"/>
      <c r="J52" s="211" t="s">
        <v>25</v>
      </c>
      <c r="K52" s="212"/>
      <c r="L52" s="107"/>
      <c r="M52" s="107"/>
      <c r="N52" s="107"/>
      <c r="O52" s="102"/>
      <c r="P52" s="109">
        <f>$O$43</f>
        <v>-17.087717628317023</v>
      </c>
      <c r="Q52" s="111">
        <f t="shared" ref="Q52:T52" si="21">$O$43</f>
        <v>-17.087717628317023</v>
      </c>
      <c r="R52" s="115">
        <f t="shared" si="21"/>
        <v>-17.087717628317023</v>
      </c>
      <c r="S52" s="110">
        <f t="shared" si="21"/>
        <v>-17.087717628317023</v>
      </c>
      <c r="T52" s="116">
        <f t="shared" si="21"/>
        <v>-17.087717628317023</v>
      </c>
      <c r="U52" s="114"/>
      <c r="V52" s="108"/>
    </row>
    <row r="53" spans="1:22" ht="15" thickBot="1" x14ac:dyDescent="0.35">
      <c r="A53" s="59"/>
      <c r="B53" s="59"/>
      <c r="C53" s="59"/>
      <c r="D53" s="59"/>
      <c r="E53" s="59"/>
      <c r="F53" s="60"/>
      <c r="G53" s="60"/>
      <c r="H53" s="60"/>
      <c r="I53" s="60"/>
      <c r="J53" s="213" t="s">
        <v>34</v>
      </c>
      <c r="K53" s="214"/>
      <c r="L53" s="117"/>
      <c r="M53" s="117"/>
      <c r="N53" s="107"/>
      <c r="O53" s="117"/>
      <c r="P53" s="102"/>
      <c r="Q53" s="118">
        <f>$P$43</f>
        <v>5.2382060061262337</v>
      </c>
      <c r="R53" s="115">
        <f t="shared" ref="R53:U53" si="22">$P$43</f>
        <v>5.2382060061262337</v>
      </c>
      <c r="S53" s="119">
        <f t="shared" si="22"/>
        <v>5.2382060061262337</v>
      </c>
      <c r="T53" s="120">
        <f t="shared" si="22"/>
        <v>5.2382060061262337</v>
      </c>
      <c r="U53" s="121">
        <f t="shared" si="22"/>
        <v>5.2382060061262337</v>
      </c>
      <c r="V53" s="108"/>
    </row>
    <row r="54" spans="1:22" ht="15" thickBot="1" x14ac:dyDescent="0.35">
      <c r="A54" s="59"/>
      <c r="B54" s="59"/>
      <c r="C54" s="59"/>
      <c r="D54" s="59"/>
      <c r="E54" s="59"/>
      <c r="F54" s="60"/>
      <c r="G54" s="60"/>
      <c r="H54" s="60"/>
      <c r="I54" s="60"/>
      <c r="J54" s="91" t="s">
        <v>40</v>
      </c>
      <c r="K54" s="92"/>
      <c r="L54" s="93"/>
      <c r="M54" s="93"/>
      <c r="N54" s="93"/>
      <c r="O54" s="93"/>
      <c r="P54" s="93"/>
      <c r="Q54" s="94">
        <f>SUM(Q49:Q53)</f>
        <v>140.44119980281198</v>
      </c>
      <c r="R54" s="94">
        <f t="shared" ref="R54:U54" si="23">SUM(R49:R53)</f>
        <v>186.26591600562108</v>
      </c>
      <c r="S54" s="94">
        <f t="shared" si="23"/>
        <v>50.888039173160053</v>
      </c>
      <c r="T54" s="94">
        <f t="shared" si="23"/>
        <v>-11.849511622190789</v>
      </c>
      <c r="U54" s="94">
        <f t="shared" si="23"/>
        <v>5.2382060061262337</v>
      </c>
      <c r="V54" s="94">
        <f>+SUM(Q54:U54)</f>
        <v>370.98384936552856</v>
      </c>
    </row>
    <row r="55" spans="1:22" ht="15" thickBot="1" x14ac:dyDescent="0.35">
      <c r="A55" s="59"/>
      <c r="B55" s="59"/>
      <c r="C55" s="59"/>
      <c r="D55" s="59"/>
      <c r="E55" s="59"/>
      <c r="F55" s="60"/>
      <c r="G55" s="60"/>
      <c r="H55" s="60"/>
      <c r="I55" s="60"/>
      <c r="J55" s="97"/>
      <c r="K55" s="97"/>
      <c r="L55" s="97"/>
      <c r="M55" s="97"/>
      <c r="N55" s="97"/>
      <c r="O55" s="97"/>
      <c r="P55" s="97"/>
      <c r="Q55" s="95"/>
      <c r="R55" s="95"/>
      <c r="S55" s="95"/>
      <c r="T55" s="95"/>
      <c r="U55" s="95"/>
      <c r="V55" s="4"/>
    </row>
    <row r="56" spans="1:22" ht="15" thickBot="1" x14ac:dyDescent="0.35">
      <c r="J56" s="98" t="s">
        <v>55</v>
      </c>
      <c r="K56" s="99"/>
      <c r="L56" s="100"/>
      <c r="M56" s="100"/>
      <c r="N56" s="100"/>
      <c r="O56" s="100"/>
      <c r="P56" s="100"/>
      <c r="Q56" s="101">
        <v>133.70002221227699</v>
      </c>
      <c r="R56" s="101">
        <v>177.32515203735127</v>
      </c>
      <c r="S56" s="101">
        <v>48.445413292848365</v>
      </c>
      <c r="T56" s="101">
        <v>-11.280735064325631</v>
      </c>
      <c r="U56" s="101">
        <v>4.9867721178321744</v>
      </c>
      <c r="V56" s="101">
        <v>353.17662459598313</v>
      </c>
    </row>
    <row r="57" spans="1:22" ht="15" thickBot="1" x14ac:dyDescent="0.35">
      <c r="J57" s="98" t="s">
        <v>54</v>
      </c>
      <c r="K57" s="99"/>
      <c r="L57" s="100"/>
      <c r="M57" s="100"/>
      <c r="N57" s="100"/>
      <c r="O57" s="100"/>
      <c r="P57" s="100"/>
      <c r="Q57" s="101">
        <v>6.7411775905349751</v>
      </c>
      <c r="R57" s="101">
        <v>8.9407639682698115</v>
      </c>
      <c r="S57" s="101">
        <v>2.4426258803116827</v>
      </c>
      <c r="T57" s="101">
        <v>-0.56877655786515791</v>
      </c>
      <c r="U57" s="101">
        <v>0.25143388829405922</v>
      </c>
      <c r="V57" s="101">
        <v>17.807224769545371</v>
      </c>
    </row>
    <row r="68" spans="1:1" x14ac:dyDescent="0.3">
      <c r="A68" s="96"/>
    </row>
  </sheetData>
  <mergeCells count="23">
    <mergeCell ref="B16:C16"/>
    <mergeCell ref="D16:H16"/>
    <mergeCell ref="J16:K16"/>
    <mergeCell ref="L16:P16"/>
    <mergeCell ref="B2:K2"/>
    <mergeCell ref="L2:M2"/>
    <mergeCell ref="B15:C15"/>
    <mergeCell ref="D15:H15"/>
    <mergeCell ref="J15:P15"/>
    <mergeCell ref="B28:H28"/>
    <mergeCell ref="J28:P28"/>
    <mergeCell ref="B29:C29"/>
    <mergeCell ref="D29:H29"/>
    <mergeCell ref="J29:K29"/>
    <mergeCell ref="L29:P29"/>
    <mergeCell ref="J52:K52"/>
    <mergeCell ref="J53:K53"/>
    <mergeCell ref="R36:S40"/>
    <mergeCell ref="L46:P46"/>
    <mergeCell ref="Q46:U46"/>
    <mergeCell ref="J49:K49"/>
    <mergeCell ref="J50:K50"/>
    <mergeCell ref="J51:K51"/>
  </mergeCells>
  <conditionalFormatting sqref="C18:H18">
    <cfRule type="expression" dxfId="11" priority="3">
      <formula>dms_TradingName = "Endeavour Energy"</formula>
    </cfRule>
  </conditionalFormatting>
  <conditionalFormatting sqref="C18:H18">
    <cfRule type="expression" dxfId="10" priority="4">
      <formula>dms_TradingName = "TasNetworks (T)"</formula>
    </cfRule>
  </conditionalFormatting>
  <conditionalFormatting sqref="B31:G31">
    <cfRule type="expression" dxfId="9" priority="5">
      <formula>dms_TradingName = "Endeavour Energy"</formula>
    </cfRule>
  </conditionalFormatting>
  <conditionalFormatting sqref="B31:G31">
    <cfRule type="expression" dxfId="8" priority="6">
      <formula>dms_TradingName = "TasNetworks (T)"</formula>
    </cfRule>
  </conditionalFormatting>
  <conditionalFormatting sqref="B33:G34 B36:G39">
    <cfRule type="expression" dxfId="7" priority="7">
      <formula>dms_TradingName = "Endeavour Energy"</formula>
    </cfRule>
  </conditionalFormatting>
  <conditionalFormatting sqref="B33:G34 B36:G39">
    <cfRule type="expression" dxfId="6" priority="8">
      <formula>dms_TradingName = "TasNetworks (T)"</formula>
    </cfRule>
  </conditionalFormatting>
  <conditionalFormatting sqref="B20:H24">
    <cfRule type="expression" dxfId="5" priority="9">
      <formula>dms_TradingName = "Endeavour Energy"</formula>
    </cfRule>
  </conditionalFormatting>
  <conditionalFormatting sqref="B20:H24">
    <cfRule type="expression" dxfId="4" priority="10">
      <formula>dms_TradingName = "TasNetworks (T)"</formula>
    </cfRule>
  </conditionalFormatting>
  <conditionalFormatting sqref="B18">
    <cfRule type="expression" dxfId="3" priority="11">
      <formula>dms_TradingName = "Endeavour Energy"</formula>
    </cfRule>
  </conditionalFormatting>
  <conditionalFormatting sqref="B18">
    <cfRule type="expression" dxfId="2" priority="12">
      <formula>dms_TradingName = "TasNetworks (T)"</formula>
    </cfRule>
  </conditionalFormatting>
  <conditionalFormatting sqref="B35:G35">
    <cfRule type="expression" dxfId="1" priority="1">
      <formula>dms_TradingName = "Endeavour Energy"</formula>
    </cfRule>
  </conditionalFormatting>
  <conditionalFormatting sqref="B35:G35">
    <cfRule type="expression" dxfId="0" priority="2">
      <formula>dms_TradingName = "TasNetworks (T)"</formula>
    </cfRule>
  </conditionalFormatting>
  <dataValidations count="5">
    <dataValidation type="list" allowBlank="1" showInputMessage="1" showErrorMessage="1" sqref="B12" xr:uid="{681D224E-1967-47D7-924C-6305AC6ECE9E}">
      <formula1>$E$14:$I$14</formula1>
    </dataValidation>
    <dataValidation type="list" allowBlank="1" showInputMessage="1" showErrorMessage="1" sqref="Q40" xr:uid="{05EFBBEC-F8DF-4C46-8AE8-69CD50C01374}">
      <formula1>$M$42:$P$42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D18:H18" xr:uid="{E5296534-2E21-4A26-A0AD-8DA4B3A48494}">
      <formula1>ISNUMBER(B18)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18" xr:uid="{6D362C4C-7471-44BD-9D0B-1E83FBCB4539}">
      <formula1>ISNUMBER(B18)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B18" xr:uid="{9242F3E8-2DCB-4F64-A997-B7D38B673A8A}">
      <formula1>ISNUMBER(B18)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Alen Talic</cp:lastModifiedBy>
  <dcterms:created xsi:type="dcterms:W3CDTF">2024-04-22T01:41:37Z</dcterms:created>
  <dcterms:modified xsi:type="dcterms:W3CDTF">2024-04-22T21:42:56Z</dcterms:modified>
</cp:coreProperties>
</file>