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g Proposal documentation/Attachments/18. TSS/"/>
    </mc:Choice>
  </mc:AlternateContent>
  <xr:revisionPtr revIDLastSave="503" documentId="8_{4BC9F119-BA43-45B3-A060-058126398321}" xr6:coauthVersionLast="47" xr6:coauthVersionMax="47" xr10:uidLastSave="{1FC9F434-C2DB-40CD-9579-833B92E5D471}"/>
  <bookViews>
    <workbookView xWindow="-120" yWindow="-120" windowWidth="29040" windowHeight="15840" activeTab="4" xr2:uid="{EE803A1C-7722-4F5A-841B-17859FA7A9CD}"/>
  </bookViews>
  <sheets>
    <sheet name="Results" sheetId="8" r:id="rId1"/>
    <sheet name="Inputs" sheetId="7" r:id="rId2"/>
    <sheet name="AIC Calculation" sheetId="2" r:id="rId3"/>
    <sheet name="Energy and Expenditure Forecast" sheetId="4" r:id="rId4"/>
    <sheet name="Expenditure Input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1" i="6"/>
  <c r="C11" i="6"/>
  <c r="E15" i="4" l="1"/>
  <c r="E7" i="4" l="1"/>
  <c r="F6" i="2" s="1"/>
  <c r="F7" i="2" s="1"/>
  <c r="G11" i="6"/>
  <c r="I7" i="4" s="1"/>
  <c r="J6" i="2" s="1"/>
  <c r="J7" i="2" s="1"/>
  <c r="H11" i="6"/>
  <c r="I11" i="6"/>
  <c r="F8" i="4" s="1"/>
  <c r="J11" i="6"/>
  <c r="G8" i="4" s="1"/>
  <c r="K11" i="6"/>
  <c r="H8" i="4" s="1"/>
  <c r="L11" i="6"/>
  <c r="I8" i="4" s="1"/>
  <c r="J8" i="4" s="1"/>
  <c r="K8" i="4" s="1"/>
  <c r="E11" i="6"/>
  <c r="G7" i="4" s="1"/>
  <c r="H6" i="2" s="1"/>
  <c r="F11" i="6"/>
  <c r="H7" i="4" s="1"/>
  <c r="I6" i="2" s="1"/>
  <c r="F7" i="4" l="1"/>
  <c r="G6" i="2" s="1"/>
  <c r="E8" i="4"/>
  <c r="F10" i="2" s="1"/>
  <c r="F8" i="2"/>
  <c r="K10" i="2"/>
  <c r="G10" i="2"/>
  <c r="I10" i="2"/>
  <c r="J10" i="2"/>
  <c r="H10" i="2"/>
  <c r="L10" i="2" l="1"/>
  <c r="L8" i="4"/>
  <c r="M8" i="4" l="1"/>
  <c r="M10" i="2"/>
  <c r="N8" i="4" l="1"/>
  <c r="O10" i="2" s="1"/>
  <c r="N10" i="2"/>
  <c r="H7" i="2"/>
  <c r="I7" i="2"/>
  <c r="G7" i="2"/>
  <c r="Y7" i="2"/>
  <c r="W7" i="2"/>
  <c r="Q7" i="2"/>
  <c r="P7" i="2"/>
  <c r="U7" i="2"/>
  <c r="O7" i="2"/>
  <c r="T7" i="2"/>
  <c r="K7" i="2"/>
  <c r="N7" i="2"/>
  <c r="R7" i="2"/>
  <c r="V7" i="2"/>
  <c r="L7" i="2"/>
  <c r="M7" i="2"/>
  <c r="S7" i="2"/>
  <c r="X7" i="2"/>
  <c r="J8" i="2" l="1"/>
  <c r="O8" i="4"/>
  <c r="P8" i="4" s="1"/>
  <c r="H8" i="2"/>
  <c r="G8" i="2"/>
  <c r="I8" i="2"/>
  <c r="Y8" i="2"/>
  <c r="O8" i="2"/>
  <c r="S8" i="2"/>
  <c r="W8" i="2"/>
  <c r="N8" i="2"/>
  <c r="R8" i="2"/>
  <c r="P8" i="2"/>
  <c r="Q8" i="2"/>
  <c r="T8" i="2"/>
  <c r="V8" i="2"/>
  <c r="K8" i="2"/>
  <c r="X8" i="2"/>
  <c r="L8" i="2"/>
  <c r="M8" i="2"/>
  <c r="U8" i="2"/>
  <c r="P10" i="2" l="1"/>
  <c r="Q8" i="4"/>
  <c r="Q10" i="2"/>
  <c r="D8" i="2"/>
  <c r="R8" i="4" l="1"/>
  <c r="R10" i="2"/>
  <c r="F12" i="2"/>
  <c r="G14" i="4"/>
  <c r="G15" i="4" s="1"/>
  <c r="H12" i="2" s="1"/>
  <c r="V14" i="4"/>
  <c r="V15" i="4" s="1"/>
  <c r="W12" i="2" s="1"/>
  <c r="Q14" i="4"/>
  <c r="Q15" i="4" s="1"/>
  <c r="R12" i="2" s="1"/>
  <c r="T14" i="4"/>
  <c r="T15" i="4" s="1"/>
  <c r="U12" i="2" s="1"/>
  <c r="F14" i="4"/>
  <c r="F15" i="4" s="1"/>
  <c r="G12" i="2" s="1"/>
  <c r="R14" i="4"/>
  <c r="R15" i="4" s="1"/>
  <c r="S12" i="2" s="1"/>
  <c r="S14" i="4"/>
  <c r="S15" i="4" s="1"/>
  <c r="T12" i="2" s="1"/>
  <c r="U14" i="4"/>
  <c r="U15" i="4" s="1"/>
  <c r="V12" i="2" s="1"/>
  <c r="W14" i="4"/>
  <c r="W15" i="4" s="1"/>
  <c r="X12" i="2" s="1"/>
  <c r="N14" i="4"/>
  <c r="N15" i="4" s="1"/>
  <c r="O12" i="2" s="1"/>
  <c r="O14" i="4"/>
  <c r="O15" i="4" s="1"/>
  <c r="P12" i="2" s="1"/>
  <c r="H14" i="4"/>
  <c r="H15" i="4" s="1"/>
  <c r="I12" i="2" s="1"/>
  <c r="I14" i="4"/>
  <c r="I15" i="4" s="1"/>
  <c r="J12" i="2" s="1"/>
  <c r="J14" i="4"/>
  <c r="J15" i="4" s="1"/>
  <c r="K12" i="2" s="1"/>
  <c r="K14" i="4"/>
  <c r="K15" i="4" s="1"/>
  <c r="L12" i="2" s="1"/>
  <c r="L14" i="4"/>
  <c r="L15" i="4" s="1"/>
  <c r="M12" i="2" s="1"/>
  <c r="M14" i="4"/>
  <c r="M15" i="4" s="1"/>
  <c r="N12" i="2" s="1"/>
  <c r="P14" i="4"/>
  <c r="P15" i="4" s="1"/>
  <c r="Q12" i="2" s="1"/>
  <c r="X14" i="4"/>
  <c r="X15" i="4" s="1"/>
  <c r="Y12" i="2" s="1"/>
  <c r="K13" i="2" l="1"/>
  <c r="I13" i="2"/>
  <c r="H13" i="2"/>
  <c r="G13" i="2"/>
  <c r="F13" i="2"/>
  <c r="S8" i="4"/>
  <c r="S10" i="2"/>
  <c r="Q13" i="2"/>
  <c r="N13" i="2"/>
  <c r="V13" i="2"/>
  <c r="M13" i="2"/>
  <c r="T13" i="2"/>
  <c r="R13" i="2"/>
  <c r="X13" i="2"/>
  <c r="J13" i="2"/>
  <c r="S13" i="2"/>
  <c r="Y13" i="2"/>
  <c r="O13" i="2"/>
  <c r="W13" i="2"/>
  <c r="P13" i="2"/>
  <c r="U13" i="2"/>
  <c r="L13" i="2"/>
  <c r="T8" i="4" l="1"/>
  <c r="T10" i="2"/>
  <c r="D13" i="2"/>
  <c r="U8" i="4" l="1"/>
  <c r="U10" i="2"/>
  <c r="V8" i="4" l="1"/>
  <c r="V10" i="2"/>
  <c r="W8" i="4" l="1"/>
  <c r="W10" i="2"/>
  <c r="X8" i="4" l="1"/>
  <c r="Y10" i="2" s="1"/>
  <c r="X10" i="2"/>
  <c r="D10" i="2" l="1"/>
  <c r="D15" i="2" s="1"/>
  <c r="E5" i="8" s="1"/>
</calcChain>
</file>

<file path=xl/sharedStrings.xml><?xml version="1.0" encoding="utf-8"?>
<sst xmlns="http://schemas.openxmlformats.org/spreadsheetml/2006/main" count="93" uniqueCount="57">
  <si>
    <t>Inputs</t>
  </si>
  <si>
    <t xml:space="preserve">Asset Life </t>
  </si>
  <si>
    <t>Average Incremental Cost (AIC) Calculation</t>
  </si>
  <si>
    <t>NPV Calc</t>
  </si>
  <si>
    <t>Cumulative incremental export kWh</t>
  </si>
  <si>
    <t>Expenditure and Incremental Energy Forecast</t>
  </si>
  <si>
    <t>Opex Forecast Rate</t>
  </si>
  <si>
    <t>Incremental Capacity since 2024/25</t>
  </si>
  <si>
    <t>kW</t>
  </si>
  <si>
    <t xml:space="preserve">Annual incremental export from augmentation </t>
  </si>
  <si>
    <t>kWh</t>
  </si>
  <si>
    <t>Expenditure Programs</t>
  </si>
  <si>
    <t>DER007 - DER Compliance</t>
  </si>
  <si>
    <t>DER001 - LV Management</t>
  </si>
  <si>
    <t>DER002 - Hosting capacity - Voltage - HV</t>
  </si>
  <si>
    <t>DER015 - Flexible Exports System Maintenance and Scaling</t>
  </si>
  <si>
    <t>DER018 - Low Voltage Management - Export Capacity</t>
  </si>
  <si>
    <t>DER013 - SCADA Metering to Feeders</t>
  </si>
  <si>
    <t>WACC</t>
  </si>
  <si>
    <t>LRMC $/kWh</t>
  </si>
  <si>
    <t>Incremental Solar generated below 30kW systems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</si>
  <si>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</si>
  <si>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</si>
  <si>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</si>
  <si>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</si>
  <si>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</si>
  <si>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</si>
  <si>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</si>
  <si>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</si>
  <si>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</si>
  <si>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</si>
  <si>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</si>
  <si>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</si>
  <si>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</si>
  <si>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</si>
  <si>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</si>
  <si>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</si>
  <si>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</si>
  <si>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</si>
  <si>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</si>
  <si>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</si>
  <si>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Capex June $ 2025 per annum</t>
  </si>
  <si>
    <t>Annualised Capex June $ 2025 per annum</t>
  </si>
  <si>
    <t>Incremental OPEX June $ 2025 per annum</t>
  </si>
  <si>
    <t>Expenditure June $m 2025</t>
  </si>
  <si>
    <t>Capex</t>
  </si>
  <si>
    <t>Opex</t>
  </si>
  <si>
    <t>Expenditure (Capex) June $ 2025 per annum</t>
  </si>
  <si>
    <t>Expenditure (Opex) June $ 2025 per annum</t>
  </si>
  <si>
    <t>Cumulative Annual Capex June $ 2025 per annum</t>
  </si>
  <si>
    <t>Incremental export between 10am - 4pm (kWh) for systems below 30kW</t>
  </si>
  <si>
    <t>Incremental Solar generated between 10am - 4pm</t>
  </si>
  <si>
    <t>Results</t>
  </si>
  <si>
    <t>Business Cases</t>
  </si>
  <si>
    <t>5.7.3 - CER Compliance - Business case</t>
  </si>
  <si>
    <t>5.7.4 - CER Integration - Business Case</t>
  </si>
  <si>
    <t>5.7.6 - Network Visibility - Business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</si>
</sst>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&quot;$&quot;* #,##0_-;\-&quot;$&quot;* #,##0_-;_-&quot;$&quot;* &quot;-&quot;??_-;_-@_-"/>
    <numFmt numFmtId="167" formatCode="_(* #,##0_);_(* \(#,##0\);_(* &quot;-&quot;??_);_(@_)"/>
    <numFmt numFmtId="168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6" fillId="2" borderId="0" xfId="0" applyFont="1" applyFill="1" applyAlignment="1">
      <alignment horizontal="center"/>
    </xf>
    <xf numFmtId="0" fontId="4" fillId="4" borderId="0" xfId="4" applyFill="1"/>
    <xf numFmtId="43" fontId="2" fillId="0" borderId="0" xfId="6" applyNumberFormat="1"/>
    <xf numFmtId="9" fontId="4" fillId="3" borderId="0" xfId="4" applyNumberFormat="1" applyFill="1" applyAlignment="1">
      <alignment horizontal="center"/>
    </xf>
    <xf numFmtId="0" fontId="5" fillId="4" borderId="0" xfId="4" applyFont="1" applyFill="1"/>
    <xf numFmtId="6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8" fillId="0" borderId="0" xfId="0" applyFont="1"/>
    <xf numFmtId="167" fontId="0" fillId="5" borderId="0" xfId="1" applyNumberFormat="1" applyFont="1" applyFill="1"/>
    <xf numFmtId="1" fontId="0" fillId="3" borderId="0" xfId="0" applyNumberFormat="1" applyFill="1" applyAlignment="1">
      <alignment horizontal="center"/>
    </xf>
    <xf numFmtId="168" fontId="5" fillId="5" borderId="0" xfId="2" applyNumberFormat="1" applyFont="1" applyFill="1" applyAlignment="1">
      <alignment horizontal="center"/>
    </xf>
    <xf numFmtId="167" fontId="4" fillId="4" borderId="0" xfId="1" applyNumberFormat="1" applyFill="1"/>
    <xf numFmtId="167" fontId="2" fillId="0" borderId="0" xfId="1" applyNumberFormat="1" applyFont="1"/>
    <xf numFmtId="0" fontId="9" fillId="0" borderId="0" xfId="0" applyFont="1"/>
    <xf numFmtId="0" fontId="8" fillId="4" borderId="0" xfId="4" applyFont="1" applyFill="1"/>
    <xf numFmtId="166" fontId="7" fillId="6" borderId="0" xfId="5" applyNumberFormat="1" applyFont="1" applyFill="1" applyBorder="1"/>
    <xf numFmtId="0" fontId="0" fillId="4" borderId="0" xfId="0" applyFill="1"/>
    <xf numFmtId="10" fontId="0" fillId="3" borderId="0" xfId="3" applyNumberFormat="1" applyFont="1" applyFill="1" applyAlignment="1">
      <alignment horizontal="center"/>
    </xf>
    <xf numFmtId="0" fontId="4" fillId="4" borderId="2" xfId="4" applyFill="1" applyBorder="1"/>
    <xf numFmtId="0" fontId="4" fillId="4" borderId="1" xfId="4" applyFill="1" applyBorder="1"/>
    <xf numFmtId="0" fontId="4" fillId="4" borderId="4" xfId="4" applyFill="1" applyBorder="1"/>
    <xf numFmtId="0" fontId="4" fillId="4" borderId="0" xfId="4" applyFill="1" applyAlignment="1">
      <alignment horizontal="center"/>
    </xf>
    <xf numFmtId="166" fontId="7" fillId="6" borderId="5" xfId="5" applyNumberFormat="1" applyFont="1" applyFill="1" applyBorder="1"/>
    <xf numFmtId="166" fontId="4" fillId="4" borderId="0" xfId="4" applyNumberFormat="1" applyFill="1"/>
    <xf numFmtId="166" fontId="4" fillId="4" borderId="5" xfId="4" applyNumberFormat="1" applyFill="1" applyBorder="1"/>
    <xf numFmtId="9" fontId="4" fillId="4" borderId="0" xfId="3" applyFill="1" applyBorder="1"/>
    <xf numFmtId="9" fontId="4" fillId="4" borderId="5" xfId="3" applyFill="1" applyBorder="1"/>
    <xf numFmtId="0" fontId="4" fillId="4" borderId="5" xfId="4" applyFill="1" applyBorder="1"/>
    <xf numFmtId="167" fontId="4" fillId="4" borderId="0" xfId="1" applyNumberFormat="1" applyFill="1" applyBorder="1" applyAlignment="1">
      <alignment horizontal="center"/>
    </xf>
    <xf numFmtId="167" fontId="2" fillId="4" borderId="0" xfId="1" applyNumberFormat="1" applyFont="1" applyFill="1" applyBorder="1"/>
    <xf numFmtId="167" fontId="2" fillId="4" borderId="5" xfId="1" applyNumberFormat="1" applyFont="1" applyFill="1" applyBorder="1"/>
    <xf numFmtId="167" fontId="7" fillId="6" borderId="0" xfId="1" applyNumberFormat="1" applyFont="1" applyFill="1" applyBorder="1"/>
    <xf numFmtId="167" fontId="7" fillId="6" borderId="5" xfId="1" applyNumberFormat="1" applyFont="1" applyFill="1" applyBorder="1"/>
    <xf numFmtId="0" fontId="4" fillId="4" borderId="4" xfId="4" applyFill="1" applyBorder="1" applyAlignment="1">
      <alignment horizontal="left"/>
    </xf>
    <xf numFmtId="165" fontId="4" fillId="4" borderId="0" xfId="7" applyNumberFormat="1" applyFont="1" applyFill="1" applyBorder="1"/>
    <xf numFmtId="167" fontId="4" fillId="4" borderId="0" xfId="4" applyNumberFormat="1" applyFill="1"/>
    <xf numFmtId="165" fontId="4" fillId="4" borderId="0" xfId="4" applyNumberFormat="1" applyFill="1"/>
    <xf numFmtId="165" fontId="4" fillId="4" borderId="5" xfId="4" applyNumberFormat="1" applyFill="1" applyBorder="1"/>
    <xf numFmtId="0" fontId="4" fillId="4" borderId="6" xfId="4" applyFill="1" applyBorder="1"/>
    <xf numFmtId="165" fontId="4" fillId="4" borderId="7" xfId="4" applyNumberFormat="1" applyFill="1" applyBorder="1"/>
    <xf numFmtId="165" fontId="4" fillId="4" borderId="8" xfId="4" applyNumberFormat="1" applyFill="1" applyBorder="1"/>
    <xf numFmtId="0" fontId="5" fillId="5" borderId="0" xfId="0" applyFont="1" applyFill="1"/>
    <xf numFmtId="0" fontId="4" fillId="4" borderId="7" xfId="4" applyFill="1" applyBorder="1" applyAlignment="1">
      <alignment horizontal="center"/>
    </xf>
    <xf numFmtId="166" fontId="0" fillId="4" borderId="0" xfId="2" applyNumberFormat="1" applyFont="1" applyFill="1"/>
    <xf numFmtId="166" fontId="0" fillId="0" borderId="0" xfId="2" applyNumberFormat="1" applyFont="1"/>
    <xf numFmtId="166" fontId="0" fillId="5" borderId="0" xfId="2" applyNumberFormat="1" applyFont="1" applyFill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4" fontId="0" fillId="3" borderId="0" xfId="2" applyFont="1" applyFill="1"/>
    <xf numFmtId="44" fontId="0" fillId="7" borderId="0" xfId="2" applyFont="1" applyFill="1"/>
    <xf numFmtId="44" fontId="0" fillId="8" borderId="1" xfId="2" applyFont="1" applyFill="1" applyBorder="1"/>
    <xf numFmtId="168" fontId="0" fillId="8" borderId="0" xfId="2" applyNumberFormat="1" applyFont="1" applyFill="1"/>
    <xf numFmtId="0" fontId="5" fillId="5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5" fillId="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</cellXfs>
  <cellStyles count="8">
    <cellStyle name="Comma" xfId="1" builtinId="3"/>
    <cellStyle name="Comma 2" xfId="7" xr:uid="{ECD1151E-7FB6-4E18-9A38-9806AF03690D}"/>
    <cellStyle name="Currency" xfId="2" builtinId="4"/>
    <cellStyle name="Currency 2" xfId="5" xr:uid="{50208817-1549-4AE9-B351-4C248ADCD913}"/>
    <cellStyle name="Normal" xfId="0" builtinId="0"/>
    <cellStyle name="Normal 2" xfId="4" xr:uid="{0157FFF3-CF1B-41AA-8313-2E36C2710099}"/>
    <cellStyle name="Normal 3" xfId="6" xr:uid="{73A5A706-1AC6-4D36-8A93-1CF090916ED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8113-18AA-4F1B-A602-AD76B79E5F14}">
  <dimension ref="D3:F5"/>
  <sheetViews>
    <sheetView workbookViewId="0">
      <selection activeCell="E27" sqref="E27"/>
    </sheetView>
  </sheetViews>
  <sheetFormatPr defaultRowHeight="15" x14ac:dyDescent="0.25"/>
  <cols>
    <col min="1" max="3" width="9.140625" style="19"/>
    <col min="4" max="4" width="12.140625" style="19" bestFit="1" customWidth="1"/>
    <col min="5" max="5" width="12.85546875" style="19" customWidth="1"/>
    <col min="6" max="16384" width="9.140625" style="19"/>
  </cols>
  <sheetData>
    <row r="3" spans="4:6" x14ac:dyDescent="0.25">
      <c r="D3" s="55" t="s">
        <v>52</v>
      </c>
      <c r="E3" s="55"/>
      <c r="F3" s="55"/>
    </row>
    <row r="5" spans="4:6" x14ac:dyDescent="0.25">
      <c r="D5" t="s">
        <v>19</v>
      </c>
      <c r="E5" s="54">
        <f>'AIC Calculation'!D15</f>
        <v>1.627154843436476E-2</v>
      </c>
    </row>
  </sheetData>
  <mergeCells count="1"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F948-E2D5-49DC-B971-C5B38ED78DD3}">
  <dimension ref="C2:D5"/>
  <sheetViews>
    <sheetView showGridLines="0" workbookViewId="0">
      <selection activeCell="C2" sqref="C2"/>
    </sheetView>
  </sheetViews>
  <sheetFormatPr defaultRowHeight="15" x14ac:dyDescent="0.25"/>
  <cols>
    <col min="3" max="3" width="15.7109375" customWidth="1"/>
  </cols>
  <sheetData>
    <row r="2" spans="3:4" x14ac:dyDescent="0.25">
      <c r="C2" s="44" t="s">
        <v>0</v>
      </c>
      <c r="D2" s="44"/>
    </row>
    <row r="4" spans="3:4" x14ac:dyDescent="0.25">
      <c r="C4" t="s">
        <v>18</v>
      </c>
      <c r="D4" s="20">
        <v>3.5936371883276461E-2</v>
      </c>
    </row>
    <row r="5" spans="3:4" x14ac:dyDescent="0.25">
      <c r="C5" t="s">
        <v>1</v>
      </c>
      <c r="D5" s="12">
        <v>35.622397658086918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CFAB-D413-4B35-B94C-0E2DB20E938F}">
  <sheetPr>
    <tabColor theme="5"/>
  </sheetPr>
  <dimension ref="A2:Y32"/>
  <sheetViews>
    <sheetView showGridLines="0" workbookViewId="0">
      <selection activeCell="C30" sqref="C30"/>
    </sheetView>
  </sheetViews>
  <sheetFormatPr defaultRowHeight="15" x14ac:dyDescent="0.25"/>
  <cols>
    <col min="2" max="2" width="40.42578125" customWidth="1"/>
    <col min="3" max="3" width="19.7109375" customWidth="1"/>
    <col min="4" max="4" width="15.28515625" bestFit="1" customWidth="1"/>
    <col min="5" max="5" width="9.85546875" customWidth="1"/>
    <col min="6" max="6" width="15.28515625" bestFit="1" customWidth="1"/>
    <col min="7" max="7" width="14.140625" customWidth="1"/>
    <col min="8" max="8" width="15.28515625" bestFit="1" customWidth="1"/>
    <col min="9" max="9" width="14.28515625" bestFit="1" customWidth="1"/>
    <col min="10" max="10" width="15.28515625" bestFit="1" customWidth="1"/>
    <col min="11" max="11" width="14.28515625" bestFit="1" customWidth="1"/>
    <col min="12" max="12" width="12.5703125" customWidth="1"/>
    <col min="13" max="13" width="12.85546875" customWidth="1"/>
    <col min="14" max="14" width="15.7109375" customWidth="1"/>
    <col min="15" max="15" width="13" customWidth="1"/>
    <col min="16" max="23" width="14.28515625" bestFit="1" customWidth="1"/>
    <col min="24" max="24" width="13.140625" customWidth="1"/>
    <col min="25" max="25" width="14.28515625" bestFit="1" customWidth="1"/>
  </cols>
  <sheetData>
    <row r="2" spans="1:25" x14ac:dyDescent="0.25">
      <c r="B2" s="57" t="s">
        <v>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x14ac:dyDescent="0.25">
      <c r="D3" s="10"/>
    </row>
    <row r="4" spans="1:25" x14ac:dyDescent="0.25">
      <c r="D4" s="2" t="s">
        <v>3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26</v>
      </c>
      <c r="L4" s="2" t="s">
        <v>27</v>
      </c>
      <c r="M4" s="2" t="s">
        <v>28</v>
      </c>
      <c r="N4" s="2" t="s">
        <v>29</v>
      </c>
      <c r="O4" s="2" t="s">
        <v>30</v>
      </c>
      <c r="P4" s="2" t="s">
        <v>31</v>
      </c>
      <c r="Q4" s="2" t="s">
        <v>32</v>
      </c>
      <c r="R4" s="2" t="s">
        <v>33</v>
      </c>
      <c r="S4" s="2" t="s">
        <v>34</v>
      </c>
      <c r="T4" s="2" t="s">
        <v>35</v>
      </c>
      <c r="U4" s="2" t="s">
        <v>36</v>
      </c>
      <c r="V4" s="2" t="s">
        <v>37</v>
      </c>
      <c r="W4" s="2" t="s">
        <v>38</v>
      </c>
      <c r="X4" s="2" t="s">
        <v>39</v>
      </c>
      <c r="Y4" s="2" t="s">
        <v>40</v>
      </c>
    </row>
    <row r="6" spans="1:25" s="19" customFormat="1" x14ac:dyDescent="0.25">
      <c r="A6"/>
      <c r="B6" t="s">
        <v>41</v>
      </c>
      <c r="C6"/>
      <c r="D6"/>
      <c r="E6"/>
      <c r="F6" s="46">
        <f>'Energy and Expenditure Forecast'!E7</f>
        <v>29530000.000000004</v>
      </c>
      <c r="G6" s="46">
        <f>'Energy and Expenditure Forecast'!F7</f>
        <v>11140000</v>
      </c>
      <c r="H6" s="46">
        <f>'Energy and Expenditure Forecast'!G7</f>
        <v>15309999.999999998</v>
      </c>
      <c r="I6" s="46">
        <f>'Energy and Expenditure Forecast'!H7</f>
        <v>9370000</v>
      </c>
      <c r="J6" s="46">
        <f>'Energy and Expenditure Forecast'!I7</f>
        <v>10060000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</row>
    <row r="7" spans="1:25" x14ac:dyDescent="0.25">
      <c r="B7" t="s">
        <v>42</v>
      </c>
      <c r="F7" s="47">
        <f>-PMT(Inputs!$D$4,Inputs!$D$5,F6)</f>
        <v>1482775.5076508552</v>
      </c>
      <c r="G7" s="47">
        <f>-PMT(Inputs!$D$4,Inputs!$D$5,G6)</f>
        <v>559367.39435254072</v>
      </c>
      <c r="H7" s="47">
        <f>-PMT(Inputs!$D$4,Inputs!$D$5,H6)</f>
        <v>768753.57338755799</v>
      </c>
      <c r="I7" s="47">
        <f>-PMT(Inputs!$D$4,Inputs!$D$5,I6)</f>
        <v>470491.24641681387</v>
      </c>
      <c r="J7" s="47">
        <f>-PMT(Inputs!$D$4,Inputs!$D$5,J6)</f>
        <v>505137.88035785989</v>
      </c>
      <c r="K7" s="47">
        <f>-PMT(Inputs!$D$4,Inputs!$D$5,K6)</f>
        <v>0</v>
      </c>
      <c r="L7" s="47">
        <f>-PMT(Inputs!$D$4,Inputs!$D$5,L6)</f>
        <v>0</v>
      </c>
      <c r="M7" s="47">
        <f>-PMT(Inputs!$D$4,Inputs!$D$5,M6)</f>
        <v>0</v>
      </c>
      <c r="N7" s="47">
        <f>-PMT(Inputs!$D$4,Inputs!$D$5,N6)</f>
        <v>0</v>
      </c>
      <c r="O7" s="47">
        <f>-PMT(Inputs!$D$4,Inputs!$D$5,O6)</f>
        <v>0</v>
      </c>
      <c r="P7" s="47">
        <f>-PMT(Inputs!$D$4,Inputs!$D$5,P6)</f>
        <v>0</v>
      </c>
      <c r="Q7" s="47">
        <f>-PMT(Inputs!$D$4,Inputs!$D$5,Q6)</f>
        <v>0</v>
      </c>
      <c r="R7" s="47">
        <f>-PMT(Inputs!$D$4,Inputs!$D$5,R6)</f>
        <v>0</v>
      </c>
      <c r="S7" s="47">
        <f>-PMT(Inputs!$D$4,Inputs!$D$5,S6)</f>
        <v>0</v>
      </c>
      <c r="T7" s="47">
        <f>-PMT(Inputs!$D$4,Inputs!$D$5,T6)</f>
        <v>0</v>
      </c>
      <c r="U7" s="47">
        <f>-PMT(Inputs!$D$4,Inputs!$D$5,U6)</f>
        <v>0</v>
      </c>
      <c r="V7" s="47">
        <f>-PMT(Inputs!$D$4,Inputs!$D$5,V6)</f>
        <v>0</v>
      </c>
      <c r="W7" s="47">
        <f>-PMT(Inputs!$D$4,Inputs!$D$5,W6)</f>
        <v>0</v>
      </c>
      <c r="X7" s="47">
        <f>-PMT(Inputs!$D$4,Inputs!$D$5,X6)</f>
        <v>0</v>
      </c>
      <c r="Y7" s="47">
        <f>-PMT(Inputs!$D$4,Inputs!$D$5,Y6)</f>
        <v>0</v>
      </c>
    </row>
    <row r="8" spans="1:25" x14ac:dyDescent="0.25">
      <c r="B8" t="s">
        <v>49</v>
      </c>
      <c r="D8" s="48">
        <f>NPV(Inputs!$D$4,F8:Y8)</f>
        <v>48197027.960168749</v>
      </c>
      <c r="E8" s="7"/>
      <c r="F8" s="47">
        <f>SUM($F$7:F7)</f>
        <v>1482775.5076508552</v>
      </c>
      <c r="G8" s="47">
        <f>SUM($F$7:G7)</f>
        <v>2042142.9020033958</v>
      </c>
      <c r="H8" s="47">
        <f>SUM($F$7:H7)</f>
        <v>2810896.4753909539</v>
      </c>
      <c r="I8" s="47">
        <f>SUM($F$7:I7)</f>
        <v>3281387.7218077676</v>
      </c>
      <c r="J8" s="47">
        <f>SUM($F$7:J7)</f>
        <v>3786525.6021656273</v>
      </c>
      <c r="K8" s="47">
        <f>SUM($F$7:K7)</f>
        <v>3786525.6021656273</v>
      </c>
      <c r="L8" s="47">
        <f>SUM($F$7:L7)</f>
        <v>3786525.6021656273</v>
      </c>
      <c r="M8" s="47">
        <f>SUM($F$7:M7)</f>
        <v>3786525.6021656273</v>
      </c>
      <c r="N8" s="47">
        <f>SUM($F$7:N7)</f>
        <v>3786525.6021656273</v>
      </c>
      <c r="O8" s="47">
        <f>SUM($F$7:O7)</f>
        <v>3786525.6021656273</v>
      </c>
      <c r="P8" s="47">
        <f>SUM($F$7:P7)</f>
        <v>3786525.6021656273</v>
      </c>
      <c r="Q8" s="47">
        <f>SUM($F$7:Q7)</f>
        <v>3786525.6021656273</v>
      </c>
      <c r="R8" s="47">
        <f>SUM($F$7:R7)</f>
        <v>3786525.6021656273</v>
      </c>
      <c r="S8" s="47">
        <f>SUM($F$7:S7)</f>
        <v>3786525.6021656273</v>
      </c>
      <c r="T8" s="47">
        <f>SUM($F$7:T7)</f>
        <v>3786525.6021656273</v>
      </c>
      <c r="U8" s="47">
        <f>SUM($F$7:U7)</f>
        <v>3786525.6021656273</v>
      </c>
      <c r="V8" s="47">
        <f>SUM($F$7:V7)</f>
        <v>3786525.6021656273</v>
      </c>
      <c r="W8" s="47">
        <f>SUM($F$7:W7)</f>
        <v>3786525.6021656273</v>
      </c>
      <c r="X8" s="47">
        <f>SUM($F$7:X7)</f>
        <v>3786525.6021656273</v>
      </c>
      <c r="Y8" s="47">
        <f>SUM($F$7:Y7)</f>
        <v>3786525.6021656273</v>
      </c>
    </row>
    <row r="9" spans="1:25" x14ac:dyDescent="0.25"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25">
      <c r="B10" t="s">
        <v>43</v>
      </c>
      <c r="D10" s="48">
        <f>NPV(Inputs!$D$4,F10:Y10)</f>
        <v>27538572.26054721</v>
      </c>
      <c r="E10" s="7"/>
      <c r="F10" s="47">
        <f>'Energy and Expenditure Forecast'!E8</f>
        <v>921572.89999999991</v>
      </c>
      <c r="G10" s="47">
        <f>'Energy and Expenditure Forecast'!F8</f>
        <v>1263128.2000000002</v>
      </c>
      <c r="H10" s="47">
        <f>'Energy and Expenditure Forecast'!G8</f>
        <v>1395767.3</v>
      </c>
      <c r="I10" s="47">
        <f>'Energy and Expenditure Forecast'!H8</f>
        <v>1593211.1999999997</v>
      </c>
      <c r="J10" s="47">
        <f>'Energy and Expenditure Forecast'!I8</f>
        <v>1719678.3</v>
      </c>
      <c r="K10" s="47">
        <f>'Energy and Expenditure Forecast'!J8</f>
        <v>1844310.5350305801</v>
      </c>
      <c r="L10" s="47">
        <f>'Energy and Expenditure Forecast'!K8</f>
        <v>1966676.7294242405</v>
      </c>
      <c r="M10" s="47">
        <f>'Energy and Expenditure Forecast'!L8</f>
        <v>2087909.903499441</v>
      </c>
      <c r="N10" s="47">
        <f>'Energy and Expenditure Forecast'!M8</f>
        <v>2209143.0775746414</v>
      </c>
      <c r="O10" s="47">
        <f>'Energy and Expenditure Forecast'!N8</f>
        <v>2329243.2313313819</v>
      </c>
      <c r="P10" s="47">
        <f>'Energy and Expenditure Forecast'!O8</f>
        <v>2329243.2313313819</v>
      </c>
      <c r="Q10" s="47">
        <f>'Energy and Expenditure Forecast'!P8</f>
        <v>2329243.2313313819</v>
      </c>
      <c r="R10" s="47">
        <f>'Energy and Expenditure Forecast'!Q8</f>
        <v>2329243.2313313819</v>
      </c>
      <c r="S10" s="47">
        <f>'Energy and Expenditure Forecast'!R8</f>
        <v>2329243.2313313819</v>
      </c>
      <c r="T10" s="47">
        <f>'Energy and Expenditure Forecast'!S8</f>
        <v>2329243.2313313819</v>
      </c>
      <c r="U10" s="47">
        <f>'Energy and Expenditure Forecast'!T8</f>
        <v>2329243.2313313819</v>
      </c>
      <c r="V10" s="47">
        <f>'Energy and Expenditure Forecast'!U8</f>
        <v>2329243.2313313819</v>
      </c>
      <c r="W10" s="47">
        <f>'Energy and Expenditure Forecast'!V8</f>
        <v>2329243.2313313819</v>
      </c>
      <c r="X10" s="47">
        <f>'Energy and Expenditure Forecast'!W8</f>
        <v>2329243.2313313819</v>
      </c>
      <c r="Y10" s="47">
        <f>'Energy and Expenditure Forecast'!X8</f>
        <v>2329243.2313313819</v>
      </c>
    </row>
    <row r="11" spans="1:25" x14ac:dyDescent="0.25"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x14ac:dyDescent="0.25">
      <c r="B12" t="s">
        <v>50</v>
      </c>
      <c r="F12" s="8">
        <f>'Energy and Expenditure Forecast'!E15</f>
        <v>28321550.883034918</v>
      </c>
      <c r="G12" s="8">
        <f>'Energy and Expenditure Forecast'!F15</f>
        <v>27709939.916951451</v>
      </c>
      <c r="H12" s="8">
        <f>'Energy and Expenditure Forecast'!G15</f>
        <v>27467392.029724993</v>
      </c>
      <c r="I12" s="8">
        <f>'Energy and Expenditure Forecast'!H15</f>
        <v>30167284.684559241</v>
      </c>
      <c r="J12" s="8">
        <f>'Energy and Expenditure Forecast'!I15</f>
        <v>28938801.978703819</v>
      </c>
      <c r="K12" s="8">
        <f>'Energy and Expenditure Forecast'!J15</f>
        <v>31416364.184113406</v>
      </c>
      <c r="L12" s="8">
        <f>'Energy and Expenditure Forecast'!K15</f>
        <v>34237572.623284817</v>
      </c>
      <c r="M12" s="8">
        <f>'Energy and Expenditure Forecast'!L15</f>
        <v>35800033.566293187</v>
      </c>
      <c r="N12" s="8">
        <f>'Energy and Expenditure Forecast'!M15</f>
        <v>39083727.052707061</v>
      </c>
      <c r="O12" s="8">
        <f>'Energy and Expenditure Forecast'!N15</f>
        <v>39413688.580362968</v>
      </c>
      <c r="P12" s="8">
        <f>'Energy and Expenditure Forecast'!O15</f>
        <v>43077747.719857477</v>
      </c>
      <c r="Q12" s="8">
        <f>'Energy and Expenditure Forecast'!P15</f>
        <v>46490332.951020978</v>
      </c>
      <c r="R12" s="8">
        <f>'Energy and Expenditure Forecast'!Q15</f>
        <v>46722225.400553882</v>
      </c>
      <c r="S12" s="8">
        <f>'Energy and Expenditure Forecast'!R15</f>
        <v>49736631.987769984</v>
      </c>
      <c r="T12" s="8">
        <f>'Energy and Expenditure Forecast'!S15</f>
        <v>52291867.313078694</v>
      </c>
      <c r="U12" s="8">
        <f>'Energy and Expenditure Forecast'!T15</f>
        <v>54694026.955207638</v>
      </c>
      <c r="V12" s="8">
        <f>'Energy and Expenditure Forecast'!U15</f>
        <v>52895389.072536163</v>
      </c>
      <c r="W12" s="8">
        <f>'Energy and Expenditure Forecast'!V15</f>
        <v>54965997.239499949</v>
      </c>
      <c r="X12" s="8">
        <f>'Energy and Expenditure Forecast'!W15</f>
        <v>57018864.939518452</v>
      </c>
      <c r="Y12" s="8">
        <f>'Energy and Expenditure Forecast'!X15</f>
        <v>59019158.375231162</v>
      </c>
    </row>
    <row r="13" spans="1:25" x14ac:dyDescent="0.25">
      <c r="B13" t="s">
        <v>4</v>
      </c>
      <c r="D13" s="11">
        <f>NPV(Inputs!$D$4,F13:Y13)</f>
        <v>4654480212.8828659</v>
      </c>
      <c r="E13" s="7"/>
      <c r="F13" s="9">
        <f>SUM($F$12:F12)</f>
        <v>28321550.883034918</v>
      </c>
      <c r="G13" s="9">
        <f>SUM($F$12:G12)</f>
        <v>56031490.79998637</v>
      </c>
      <c r="H13" s="9">
        <f>SUM($F$12:H12)</f>
        <v>83498882.829711363</v>
      </c>
      <c r="I13" s="9">
        <f>SUM($F$12:I12)</f>
        <v>113666167.5142706</v>
      </c>
      <c r="J13" s="9">
        <f>SUM($F$12:J12)</f>
        <v>142604969.49297443</v>
      </c>
      <c r="K13" s="9">
        <f>SUM($F$12:K12)</f>
        <v>174021333.67708784</v>
      </c>
      <c r="L13" s="9">
        <f>SUM($F$12:L12)</f>
        <v>208258906.30037266</v>
      </c>
      <c r="M13" s="9">
        <f>SUM($F$12:M12)</f>
        <v>244058939.86666584</v>
      </c>
      <c r="N13" s="9">
        <f>SUM($F$12:N12)</f>
        <v>283142666.91937292</v>
      </c>
      <c r="O13" s="9">
        <f>SUM($F$12:O12)</f>
        <v>322556355.49973589</v>
      </c>
      <c r="P13" s="9">
        <f>SUM($F$12:P12)</f>
        <v>365634103.21959335</v>
      </c>
      <c r="Q13" s="9">
        <f>SUM($F$12:Q12)</f>
        <v>412124436.1706143</v>
      </c>
      <c r="R13" s="9">
        <f>SUM($F$12:R12)</f>
        <v>458846661.57116818</v>
      </c>
      <c r="S13" s="9">
        <f>SUM($F$12:S12)</f>
        <v>508583293.55893815</v>
      </c>
      <c r="T13" s="9">
        <f>SUM($F$12:T12)</f>
        <v>560875160.87201679</v>
      </c>
      <c r="U13" s="9">
        <f>SUM($F$12:U12)</f>
        <v>615569187.82722437</v>
      </c>
      <c r="V13" s="9">
        <f>SUM($F$12:V12)</f>
        <v>668464576.89976048</v>
      </c>
      <c r="W13" s="9">
        <f>SUM($F$12:W12)</f>
        <v>723430574.13926041</v>
      </c>
      <c r="X13" s="9">
        <f>SUM($F$12:X12)</f>
        <v>780449439.07877886</v>
      </c>
      <c r="Y13" s="9">
        <f>SUM($F$12:Y12)</f>
        <v>839468597.45401001</v>
      </c>
    </row>
    <row r="15" spans="1:25" x14ac:dyDescent="0.25">
      <c r="B15" t="s">
        <v>19</v>
      </c>
      <c r="D15" s="13">
        <f>SUM(D8:D10)/D13</f>
        <v>1.627154843436476E-2</v>
      </c>
    </row>
    <row r="17" spans="2:6" x14ac:dyDescent="0.25">
      <c r="B17" s="16"/>
    </row>
    <row r="18" spans="2:6" x14ac:dyDescent="0.25">
      <c r="B18" s="16"/>
    </row>
    <row r="19" spans="2:6" x14ac:dyDescent="0.25">
      <c r="B19" s="16"/>
    </row>
    <row r="21" spans="2:6" x14ac:dyDescent="0.25">
      <c r="B21" s="16"/>
    </row>
    <row r="22" spans="2:6" x14ac:dyDescent="0.25">
      <c r="B22" s="56"/>
      <c r="C22" s="56"/>
      <c r="D22" s="56"/>
      <c r="E22" s="56"/>
      <c r="F22" s="56"/>
    </row>
    <row r="28" spans="2:6" x14ac:dyDescent="0.25">
      <c r="B28" s="1"/>
    </row>
    <row r="29" spans="2:6" x14ac:dyDescent="0.25">
      <c r="B29" s="10"/>
    </row>
    <row r="30" spans="2:6" x14ac:dyDescent="0.25">
      <c r="B30" s="10"/>
    </row>
    <row r="31" spans="2:6" x14ac:dyDescent="0.25">
      <c r="B31" s="10"/>
    </row>
    <row r="32" spans="2:6" x14ac:dyDescent="0.25">
      <c r="B32" s="10"/>
    </row>
  </sheetData>
  <mergeCells count="2">
    <mergeCell ref="B22:F22"/>
    <mergeCell ref="B2:Y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7152-E508-497F-AA11-337A814AB388}">
  <sheetPr>
    <tabColor theme="8"/>
  </sheetPr>
  <dimension ref="A3:Y23"/>
  <sheetViews>
    <sheetView zoomScaleNormal="100" workbookViewId="0">
      <selection activeCell="C30" sqref="C30"/>
    </sheetView>
  </sheetViews>
  <sheetFormatPr defaultColWidth="8.28515625" defaultRowHeight="15" x14ac:dyDescent="0.25"/>
  <cols>
    <col min="1" max="1" width="7.28515625" style="3" customWidth="1"/>
    <col min="2" max="2" width="15.42578125" style="3" customWidth="1"/>
    <col min="3" max="3" width="51.28515625" style="3" customWidth="1"/>
    <col min="4" max="4" width="8.140625" style="3" bestFit="1" customWidth="1"/>
    <col min="5" max="5" width="16.7109375" style="3" bestFit="1" customWidth="1"/>
    <col min="6" max="6" width="16.42578125" style="3" bestFit="1" customWidth="1"/>
    <col min="7" max="7" width="16.7109375" style="3" bestFit="1" customWidth="1"/>
    <col min="8" max="9" width="15.5703125" style="3" bestFit="1" customWidth="1"/>
    <col min="10" max="11" width="14.42578125" style="3" bestFit="1" customWidth="1"/>
    <col min="12" max="22" width="13.7109375" style="3" bestFit="1" customWidth="1"/>
    <col min="23" max="23" width="14.7109375" style="3" bestFit="1" customWidth="1"/>
    <col min="24" max="24" width="17.7109375" style="3" customWidth="1"/>
    <col min="25" max="16384" width="8.28515625" style="3"/>
  </cols>
  <sheetData>
    <row r="3" spans="1:25" x14ac:dyDescent="0.25">
      <c r="B3" s="57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6" spans="1:25" x14ac:dyDescent="0.25">
      <c r="C6" s="21"/>
      <c r="D6" s="22"/>
      <c r="E6" s="49" t="s">
        <v>21</v>
      </c>
      <c r="F6" s="49" t="s">
        <v>22</v>
      </c>
      <c r="G6" s="49" t="s">
        <v>23</v>
      </c>
      <c r="H6" s="49" t="s">
        <v>24</v>
      </c>
      <c r="I6" s="49" t="s">
        <v>25</v>
      </c>
      <c r="J6" s="49" t="s">
        <v>26</v>
      </c>
      <c r="K6" s="49" t="s">
        <v>27</v>
      </c>
      <c r="L6" s="49" t="s">
        <v>28</v>
      </c>
      <c r="M6" s="49" t="s">
        <v>29</v>
      </c>
      <c r="N6" s="49" t="s">
        <v>30</v>
      </c>
      <c r="O6" s="49" t="s">
        <v>31</v>
      </c>
      <c r="P6" s="49" t="s">
        <v>32</v>
      </c>
      <c r="Q6" s="49" t="s">
        <v>33</v>
      </c>
      <c r="R6" s="49" t="s">
        <v>34</v>
      </c>
      <c r="S6" s="49" t="s">
        <v>35</v>
      </c>
      <c r="T6" s="49" t="s">
        <v>36</v>
      </c>
      <c r="U6" s="49" t="s">
        <v>37</v>
      </c>
      <c r="V6" s="49" t="s">
        <v>38</v>
      </c>
      <c r="W6" s="49" t="s">
        <v>39</v>
      </c>
      <c r="X6" s="50" t="s">
        <v>40</v>
      </c>
    </row>
    <row r="7" spans="1:25" x14ac:dyDescent="0.25">
      <c r="A7" s="17"/>
      <c r="C7" s="23" t="s">
        <v>47</v>
      </c>
      <c r="D7" s="24"/>
      <c r="E7" s="18">
        <f>'Expenditure Input'!C11*1000000</f>
        <v>29530000.000000004</v>
      </c>
      <c r="F7" s="18">
        <f>'Expenditure Input'!D11*1000000</f>
        <v>11140000</v>
      </c>
      <c r="G7" s="18">
        <f>'Expenditure Input'!E11*1000000</f>
        <v>15309999.999999998</v>
      </c>
      <c r="H7" s="18">
        <f>'Expenditure Input'!F11*1000000</f>
        <v>9370000</v>
      </c>
      <c r="I7" s="18">
        <f>'Expenditure Input'!G11*1000000</f>
        <v>10060000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25">
        <v>0</v>
      </c>
    </row>
    <row r="8" spans="1:25" x14ac:dyDescent="0.25">
      <c r="A8" s="17"/>
      <c r="C8" s="23" t="s">
        <v>48</v>
      </c>
      <c r="D8" s="24"/>
      <c r="E8" s="18">
        <f>'Expenditure Input'!H11*1000000</f>
        <v>921572.89999999991</v>
      </c>
      <c r="F8" s="18">
        <f>'Expenditure Input'!I11*1000000</f>
        <v>1263128.2000000002</v>
      </c>
      <c r="G8" s="18">
        <f>'Expenditure Input'!J11*1000000</f>
        <v>1395767.3</v>
      </c>
      <c r="H8" s="18">
        <f>'Expenditure Input'!K11*1000000</f>
        <v>1593211.1999999997</v>
      </c>
      <c r="I8" s="18">
        <f>'Expenditure Input'!L11*1000000</f>
        <v>1719678.3</v>
      </c>
      <c r="J8" s="26">
        <f t="shared" ref="J8:X8" si="0">(I8*J9)+I8</f>
        <v>1844310.5350305801</v>
      </c>
      <c r="K8" s="26">
        <f t="shared" si="0"/>
        <v>1966676.7294242405</v>
      </c>
      <c r="L8" s="26">
        <f t="shared" si="0"/>
        <v>2087909.903499441</v>
      </c>
      <c r="M8" s="26">
        <f t="shared" si="0"/>
        <v>2209143.0775746414</v>
      </c>
      <c r="N8" s="26">
        <f t="shared" si="0"/>
        <v>2329243.2313313819</v>
      </c>
      <c r="O8" s="26">
        <f t="shared" si="0"/>
        <v>2329243.2313313819</v>
      </c>
      <c r="P8" s="26">
        <f t="shared" si="0"/>
        <v>2329243.2313313819</v>
      </c>
      <c r="Q8" s="26">
        <f t="shared" si="0"/>
        <v>2329243.2313313819</v>
      </c>
      <c r="R8" s="26">
        <f t="shared" si="0"/>
        <v>2329243.2313313819</v>
      </c>
      <c r="S8" s="26">
        <f t="shared" si="0"/>
        <v>2329243.2313313819</v>
      </c>
      <c r="T8" s="26">
        <f t="shared" si="0"/>
        <v>2329243.2313313819</v>
      </c>
      <c r="U8" s="26">
        <f t="shared" si="0"/>
        <v>2329243.2313313819</v>
      </c>
      <c r="V8" s="26">
        <f t="shared" si="0"/>
        <v>2329243.2313313819</v>
      </c>
      <c r="W8" s="26">
        <f t="shared" si="0"/>
        <v>2329243.2313313819</v>
      </c>
      <c r="X8" s="27">
        <f t="shared" si="0"/>
        <v>2329243.2313313819</v>
      </c>
    </row>
    <row r="9" spans="1:25" x14ac:dyDescent="0.25">
      <c r="A9" s="17"/>
      <c r="C9" s="23" t="s">
        <v>6</v>
      </c>
      <c r="D9" s="24"/>
      <c r="E9" s="24"/>
      <c r="F9" s="24"/>
      <c r="G9" s="24"/>
      <c r="H9" s="24"/>
      <c r="I9" s="24"/>
      <c r="J9" s="28">
        <v>7.2474156957484423E-2</v>
      </c>
      <c r="K9" s="28">
        <v>6.6347934401205066E-2</v>
      </c>
      <c r="L9" s="28">
        <v>6.1643671408413148E-2</v>
      </c>
      <c r="M9" s="28">
        <v>5.8064370436678184E-2</v>
      </c>
      <c r="N9" s="28">
        <v>5.4365040895674094E-2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9">
        <v>0</v>
      </c>
    </row>
    <row r="10" spans="1:25" x14ac:dyDescent="0.25">
      <c r="A10" s="17"/>
      <c r="C10" s="23"/>
      <c r="D10" s="24"/>
      <c r="E10" s="24"/>
      <c r="F10" s="24"/>
      <c r="G10" s="24"/>
      <c r="H10" s="24"/>
      <c r="I10" s="24"/>
      <c r="J10" s="24"/>
      <c r="X10" s="30"/>
    </row>
    <row r="11" spans="1:25" s="14" customFormat="1" x14ac:dyDescent="0.25">
      <c r="A11" s="17"/>
      <c r="C11" s="23" t="s">
        <v>7</v>
      </c>
      <c r="D11" s="31" t="s">
        <v>8</v>
      </c>
      <c r="E11" s="32">
        <v>182661.00604839204</v>
      </c>
      <c r="F11" s="32">
        <v>357378.45564516587</v>
      </c>
      <c r="G11" s="32">
        <v>508417.41801075777</v>
      </c>
      <c r="H11" s="32">
        <v>648947.77419355512</v>
      </c>
      <c r="I11" s="32">
        <v>786452.58534947317</v>
      </c>
      <c r="J11" s="32">
        <v>925082.05913978769</v>
      </c>
      <c r="K11" s="32">
        <v>1063978.4260752704</v>
      </c>
      <c r="L11" s="32">
        <v>1204500.0154569903</v>
      </c>
      <c r="M11" s="32">
        <v>1344882.2573924745</v>
      </c>
      <c r="N11" s="32">
        <v>1484988.885752691</v>
      </c>
      <c r="O11" s="32">
        <v>1619920.5000000005</v>
      </c>
      <c r="P11" s="32">
        <v>1743920.7130376282</v>
      </c>
      <c r="Q11" s="32">
        <v>1855108.2768817171</v>
      </c>
      <c r="R11" s="32">
        <v>1958958.1901881797</v>
      </c>
      <c r="S11" s="32">
        <v>2058802.587365591</v>
      </c>
      <c r="T11" s="32">
        <v>2154115.4811827969</v>
      </c>
      <c r="U11" s="32">
        <v>2247940.5524193607</v>
      </c>
      <c r="V11" s="32">
        <v>2337848.4354838766</v>
      </c>
      <c r="W11" s="32">
        <v>2425928.4146505427</v>
      </c>
      <c r="X11" s="33">
        <v>2514344.6350806439</v>
      </c>
      <c r="Y11" s="15"/>
    </row>
    <row r="12" spans="1:25" s="14" customFormat="1" x14ac:dyDescent="0.25">
      <c r="A12" s="17"/>
      <c r="C12" s="23" t="s">
        <v>9</v>
      </c>
      <c r="D12" s="31" t="s">
        <v>10</v>
      </c>
      <c r="E12" s="34">
        <v>50766720</v>
      </c>
      <c r="F12" s="34">
        <v>49670400</v>
      </c>
      <c r="G12" s="34">
        <v>49235630</v>
      </c>
      <c r="H12" s="34">
        <v>54075220</v>
      </c>
      <c r="I12" s="34">
        <v>51873150</v>
      </c>
      <c r="J12" s="34">
        <v>56314210</v>
      </c>
      <c r="K12" s="34">
        <v>61371260</v>
      </c>
      <c r="L12" s="34">
        <v>64171990</v>
      </c>
      <c r="M12" s="34">
        <v>70058050</v>
      </c>
      <c r="N12" s="34">
        <v>70649510</v>
      </c>
      <c r="O12" s="34">
        <v>77217380</v>
      </c>
      <c r="P12" s="34">
        <v>83334480</v>
      </c>
      <c r="Q12" s="34">
        <v>83750150</v>
      </c>
      <c r="R12" s="34">
        <v>89153510</v>
      </c>
      <c r="S12" s="34">
        <v>93733800</v>
      </c>
      <c r="T12" s="34">
        <v>98039700</v>
      </c>
      <c r="U12" s="34">
        <v>94815620</v>
      </c>
      <c r="V12" s="34">
        <v>98527210</v>
      </c>
      <c r="W12" s="34">
        <v>102207000</v>
      </c>
      <c r="X12" s="35">
        <v>105792550</v>
      </c>
    </row>
    <row r="13" spans="1:25" x14ac:dyDescent="0.25">
      <c r="C13" s="36"/>
      <c r="D13" s="24"/>
      <c r="E13" s="37"/>
      <c r="F13" s="38"/>
      <c r="X13" s="30"/>
    </row>
    <row r="14" spans="1:25" x14ac:dyDescent="0.25">
      <c r="B14" s="5">
        <v>0.72378997087646368</v>
      </c>
      <c r="C14" s="23" t="s">
        <v>20</v>
      </c>
      <c r="D14" s="24" t="s">
        <v>10</v>
      </c>
      <c r="E14" s="39">
        <f>$B14*E12</f>
        <v>36744442.790293589</v>
      </c>
      <c r="F14" s="39">
        <f t="shared" ref="F14:X14" si="1">$B14*F12</f>
        <v>35950937.369422302</v>
      </c>
      <c r="G14" s="39">
        <f t="shared" si="1"/>
        <v>35636255.203784339</v>
      </c>
      <c r="H14" s="39">
        <f t="shared" si="1"/>
        <v>39139101.908938363</v>
      </c>
      <c r="I14" s="39">
        <f t="shared" si="1"/>
        <v>37545265.727770433</v>
      </c>
      <c r="J14" s="39">
        <f t="shared" si="1"/>
        <v>40759660.415831059</v>
      </c>
      <c r="K14" s="39">
        <f t="shared" si="1"/>
        <v>44419902.488051884</v>
      </c>
      <c r="L14" s="39">
        <f t="shared" si="1"/>
        <v>46447042.773184717</v>
      </c>
      <c r="M14" s="39">
        <f t="shared" si="1"/>
        <v>50707313.969161838</v>
      </c>
      <c r="N14" s="39">
        <f t="shared" si="1"/>
        <v>51135406.785336427</v>
      </c>
      <c r="O14" s="39">
        <f t="shared" si="1"/>
        <v>55889165.221356831</v>
      </c>
      <c r="P14" s="39">
        <f t="shared" si="1"/>
        <v>60316660.852205247</v>
      </c>
      <c r="Q14" s="39">
        <f t="shared" si="1"/>
        <v>60617518.629399464</v>
      </c>
      <c r="R14" s="39">
        <f t="shared" si="1"/>
        <v>64528416.406434514</v>
      </c>
      <c r="S14" s="39">
        <f t="shared" si="1"/>
        <v>67843584.372140273</v>
      </c>
      <c r="T14" s="39">
        <f t="shared" si="1"/>
        <v>70960151.607737243</v>
      </c>
      <c r="U14" s="39">
        <f t="shared" si="1"/>
        <v>68626594.838433847</v>
      </c>
      <c r="V14" s="39">
        <f t="shared" si="1"/>
        <v>71313006.456439227</v>
      </c>
      <c r="W14" s="39">
        <f t="shared" si="1"/>
        <v>73976401.553370729</v>
      </c>
      <c r="X14" s="40">
        <f t="shared" si="1"/>
        <v>76571586.683446825</v>
      </c>
    </row>
    <row r="15" spans="1:25" x14ac:dyDescent="0.25">
      <c r="B15" s="5">
        <v>0.77077099915953384</v>
      </c>
      <c r="C15" s="41" t="s">
        <v>51</v>
      </c>
      <c r="D15" s="45" t="s">
        <v>10</v>
      </c>
      <c r="E15" s="42">
        <f>E14*$B15</f>
        <v>28321550.883034918</v>
      </c>
      <c r="F15" s="42">
        <f>F14*$B15</f>
        <v>27709939.916951451</v>
      </c>
      <c r="G15" s="42">
        <f>G14*$B15</f>
        <v>27467392.029724993</v>
      </c>
      <c r="H15" s="42">
        <f t="shared" ref="H15:X15" si="2">H14*$B15</f>
        <v>30167284.684559241</v>
      </c>
      <c r="I15" s="42">
        <f t="shared" si="2"/>
        <v>28938801.978703819</v>
      </c>
      <c r="J15" s="42">
        <f t="shared" si="2"/>
        <v>31416364.184113406</v>
      </c>
      <c r="K15" s="42">
        <f t="shared" si="2"/>
        <v>34237572.623284817</v>
      </c>
      <c r="L15" s="42">
        <f t="shared" si="2"/>
        <v>35800033.566293187</v>
      </c>
      <c r="M15" s="42">
        <f t="shared" si="2"/>
        <v>39083727.052707061</v>
      </c>
      <c r="N15" s="42">
        <f t="shared" si="2"/>
        <v>39413688.580362968</v>
      </c>
      <c r="O15" s="42">
        <f t="shared" si="2"/>
        <v>43077747.719857477</v>
      </c>
      <c r="P15" s="42">
        <f t="shared" si="2"/>
        <v>46490332.951020978</v>
      </c>
      <c r="Q15" s="42">
        <f t="shared" si="2"/>
        <v>46722225.400553882</v>
      </c>
      <c r="R15" s="42">
        <f t="shared" si="2"/>
        <v>49736631.987769984</v>
      </c>
      <c r="S15" s="42">
        <f t="shared" si="2"/>
        <v>52291867.313078694</v>
      </c>
      <c r="T15" s="42">
        <f t="shared" si="2"/>
        <v>54694026.955207638</v>
      </c>
      <c r="U15" s="42">
        <f t="shared" si="2"/>
        <v>52895389.072536163</v>
      </c>
      <c r="V15" s="42">
        <f t="shared" si="2"/>
        <v>54965997.239499949</v>
      </c>
      <c r="W15" s="42">
        <f t="shared" si="2"/>
        <v>57018864.939518452</v>
      </c>
      <c r="X15" s="43">
        <f t="shared" si="2"/>
        <v>59019158.375231162</v>
      </c>
    </row>
    <row r="18" spans="3:5" x14ac:dyDescent="0.25">
      <c r="C18" s="6"/>
    </row>
    <row r="23" spans="3:5" x14ac:dyDescent="0.25">
      <c r="E23" s="4"/>
    </row>
  </sheetData>
  <mergeCells count="1">
    <mergeCell ref="B3:Y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CB2E-CAD9-4DA9-9D63-59E5AB9279C2}">
  <sheetPr>
    <tabColor theme="9"/>
  </sheetPr>
  <dimension ref="A1:L11"/>
  <sheetViews>
    <sheetView showGridLines="0" tabSelected="1" workbookViewId="0">
      <selection activeCell="A17" sqref="A17"/>
    </sheetView>
  </sheetViews>
  <sheetFormatPr defaultRowHeight="15" x14ac:dyDescent="0.25"/>
  <cols>
    <col min="1" max="1" width="37.42578125" bestFit="1" customWidth="1"/>
    <col min="2" max="2" width="53.7109375" bestFit="1" customWidth="1"/>
  </cols>
  <sheetData>
    <row r="1" spans="1:12" x14ac:dyDescent="0.2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spans="1:12" x14ac:dyDescent="0.25">
      <c r="B3" s="1"/>
      <c r="C3" s="58" t="s">
        <v>45</v>
      </c>
      <c r="D3" s="58"/>
      <c r="E3" s="58"/>
      <c r="F3" s="58"/>
      <c r="G3" s="58"/>
      <c r="H3" s="58" t="s">
        <v>46</v>
      </c>
      <c r="I3" s="58"/>
      <c r="J3" s="58"/>
      <c r="K3" s="58"/>
      <c r="L3" s="58"/>
    </row>
    <row r="4" spans="1:12" x14ac:dyDescent="0.25">
      <c r="A4" s="59" t="s">
        <v>53</v>
      </c>
      <c r="B4" s="1" t="s">
        <v>11</v>
      </c>
      <c r="C4" s="49" t="s">
        <v>21</v>
      </c>
      <c r="D4" s="49" t="s">
        <v>22</v>
      </c>
      <c r="E4" s="49" t="s">
        <v>23</v>
      </c>
      <c r="F4" s="49" t="s">
        <v>24</v>
      </c>
      <c r="G4" s="49" t="s">
        <v>25</v>
      </c>
      <c r="H4" s="49" t="s">
        <v>21</v>
      </c>
      <c r="I4" s="49" t="s">
        <v>22</v>
      </c>
      <c r="J4" s="49" t="s">
        <v>23</v>
      </c>
      <c r="K4" s="49" t="s">
        <v>24</v>
      </c>
      <c r="L4" s="49" t="s">
        <v>25</v>
      </c>
    </row>
    <row r="5" spans="1:12" x14ac:dyDescent="0.25">
      <c r="A5" s="60" t="s">
        <v>54</v>
      </c>
      <c r="B5" t="s">
        <v>12</v>
      </c>
      <c r="C5" s="51">
        <v>1.39</v>
      </c>
      <c r="D5" s="51">
        <v>1.28</v>
      </c>
      <c r="E5" s="51">
        <v>0.93</v>
      </c>
      <c r="F5" s="51">
        <v>1.17</v>
      </c>
      <c r="G5" s="51">
        <v>1.06</v>
      </c>
      <c r="H5" s="52">
        <v>0.31483250000000002</v>
      </c>
      <c r="I5" s="52">
        <v>0.52094580000000001</v>
      </c>
      <c r="J5" s="52">
        <v>0.52094580000000001</v>
      </c>
      <c r="K5" s="52">
        <v>0.58889530000000001</v>
      </c>
      <c r="L5" s="52">
        <v>0.58889530000000001</v>
      </c>
    </row>
    <row r="6" spans="1:12" x14ac:dyDescent="0.25">
      <c r="A6" s="60" t="s">
        <v>55</v>
      </c>
      <c r="B6" t="s">
        <v>13</v>
      </c>
      <c r="C6" s="51">
        <v>3.31</v>
      </c>
      <c r="D6" s="51">
        <v>0.39</v>
      </c>
      <c r="E6" s="51">
        <v>0.87</v>
      </c>
      <c r="F6" s="51">
        <v>0.09</v>
      </c>
      <c r="G6" s="51">
        <v>0.24</v>
      </c>
      <c r="H6" s="52"/>
      <c r="I6" s="52"/>
      <c r="J6" s="52"/>
      <c r="K6" s="52"/>
      <c r="L6" s="52"/>
    </row>
    <row r="7" spans="1:12" x14ac:dyDescent="0.25">
      <c r="A7" s="60" t="s">
        <v>55</v>
      </c>
      <c r="B7" t="s">
        <v>14</v>
      </c>
      <c r="C7" s="51">
        <v>7.2</v>
      </c>
      <c r="D7" s="51">
        <v>3.78</v>
      </c>
      <c r="E7" s="51"/>
      <c r="F7" s="51"/>
      <c r="G7" s="51"/>
      <c r="H7" s="52"/>
      <c r="I7" s="52"/>
      <c r="J7" s="52"/>
      <c r="K7" s="52"/>
      <c r="L7" s="52"/>
    </row>
    <row r="8" spans="1:12" x14ac:dyDescent="0.25">
      <c r="A8" s="60" t="s">
        <v>55</v>
      </c>
      <c r="B8" t="s">
        <v>15</v>
      </c>
      <c r="C8" s="51">
        <v>0.48</v>
      </c>
      <c r="D8" s="51">
        <v>0.48</v>
      </c>
      <c r="E8" s="51">
        <v>0.62</v>
      </c>
      <c r="F8" s="51">
        <v>0.76</v>
      </c>
      <c r="G8" s="51">
        <v>0.49</v>
      </c>
      <c r="H8" s="52">
        <v>0.60674039999999996</v>
      </c>
      <c r="I8" s="52">
        <v>0.74218240000000002</v>
      </c>
      <c r="J8" s="52">
        <v>0.87482150000000003</v>
      </c>
      <c r="K8" s="52">
        <v>1.0043158999999999</v>
      </c>
      <c r="L8" s="52">
        <v>1.1307830000000001</v>
      </c>
    </row>
    <row r="9" spans="1:12" x14ac:dyDescent="0.25">
      <c r="A9" s="60" t="s">
        <v>55</v>
      </c>
      <c r="B9" t="s">
        <v>16</v>
      </c>
      <c r="C9" s="51">
        <v>16.96</v>
      </c>
      <c r="D9" s="51">
        <v>4.91</v>
      </c>
      <c r="E9" s="51">
        <v>12.62</v>
      </c>
      <c r="F9" s="51">
        <v>7.1</v>
      </c>
      <c r="G9" s="51">
        <v>8.0299999999999994</v>
      </c>
      <c r="H9" s="52"/>
      <c r="I9" s="52"/>
      <c r="J9" s="52"/>
      <c r="K9" s="52"/>
      <c r="L9" s="52"/>
    </row>
    <row r="10" spans="1:12" x14ac:dyDescent="0.25">
      <c r="A10" s="60" t="s">
        <v>56</v>
      </c>
      <c r="B10" t="s">
        <v>17</v>
      </c>
      <c r="C10" s="51">
        <v>0.19</v>
      </c>
      <c r="D10" s="51">
        <v>0.3</v>
      </c>
      <c r="E10" s="51">
        <v>0.27</v>
      </c>
      <c r="F10" s="51">
        <v>0.25</v>
      </c>
      <c r="G10" s="51">
        <v>0.24</v>
      </c>
      <c r="H10" s="52"/>
      <c r="I10" s="52"/>
      <c r="J10" s="52"/>
      <c r="K10" s="52"/>
      <c r="L10" s="52"/>
    </row>
    <row r="11" spans="1:12" x14ac:dyDescent="0.25">
      <c r="C11" s="53">
        <f>SUM(C5:C10)</f>
        <v>29.530000000000005</v>
      </c>
      <c r="D11" s="53">
        <f>SUM(D5:D10)</f>
        <v>11.14</v>
      </c>
      <c r="E11" s="53">
        <f t="shared" ref="E11:F11" si="0">SUM(E5:E10)</f>
        <v>15.309999999999999</v>
      </c>
      <c r="F11" s="53">
        <f t="shared" si="0"/>
        <v>9.3699999999999992</v>
      </c>
      <c r="G11" s="53">
        <f>SUM(G5:G10)</f>
        <v>10.06</v>
      </c>
      <c r="H11" s="53">
        <f t="shared" ref="H11" si="1">SUM(H5:H10)</f>
        <v>0.92157289999999992</v>
      </c>
      <c r="I11" s="53">
        <f t="shared" ref="I11" si="2">SUM(I5:I10)</f>
        <v>1.2631282000000001</v>
      </c>
      <c r="J11" s="53">
        <f t="shared" ref="J11" si="3">SUM(J5:J10)</f>
        <v>1.3957673000000002</v>
      </c>
      <c r="K11" s="53">
        <f t="shared" ref="K11" si="4">SUM(K5:K10)</f>
        <v>1.5932111999999998</v>
      </c>
      <c r="L11" s="53">
        <f t="shared" ref="L11" si="5">SUM(L5:L10)</f>
        <v>1.7196783</v>
      </c>
    </row>
  </sheetData>
  <mergeCells count="3">
    <mergeCell ref="C3:G3"/>
    <mergeCell ref="H3:L3"/>
    <mergeCell ref="A1:L1"/>
  </mergeCells>
  <pageMargins left="0.7" right="0.7" top="0.75" bottom="0.75" header="0.3" footer="0.3"/>
  <ignoredErrors>
    <ignoredError sqref="C11 D11:L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057c79-7d51-421d-a905-1d0948ddf619" xsi:nil="true"/>
    <Hyperlink xmlns="d3f9e2a3-ddce-444d-9f34-47b009369a7d">
      <Url xsi:nil="true"/>
      <Description xsi:nil="true"/>
    </Hyperlink>
    <lcf76f155ced4ddcb4097134ff3c332f xmlns="d3f9e2a3-ddce-444d-9f34-47b009369a7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D2E866-053F-44CD-9CEF-999A95D51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71F405-DE74-4616-8276-AD7E30E9934F}">
  <ds:schemaRefs>
    <ds:schemaRef ds:uri="http://schemas.openxmlformats.org/package/2006/metadata/core-properties"/>
    <ds:schemaRef ds:uri="http://www.w3.org/XML/1998/namespace"/>
    <ds:schemaRef ds:uri="d3f9e2a3-ddce-444d-9f34-47b009369a7d"/>
    <ds:schemaRef ds:uri="a7057c79-7d51-421d-a905-1d0948ddf619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2B3844C-E1BE-423E-B49E-2ED02E0AB7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Inputs</vt:lpstr>
      <vt:lpstr>AIC Calculation</vt:lpstr>
      <vt:lpstr>Energy and Expenditure Forecast</vt:lpstr>
      <vt:lpstr>Expenditure Input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Pratiban Parthiban</dc:creator>
  <cp:keywords/>
  <dc:description/>
  <cp:lastModifiedBy>Pratiban Parthiban</cp:lastModifiedBy>
  <cp:revision/>
  <dcterms:created xsi:type="dcterms:W3CDTF">2023-12-20T22:22:09Z</dcterms:created>
  <dcterms:modified xsi:type="dcterms:W3CDTF">2024-01-29T04:22:55Z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0x010100F847192EE784F942B38F164D75803B86</vt:lpwstr>
  </property>
  <property fmtid="{D5CDD505-2E9C-101B-9397-08002B2CF9AE}" pid="3" name="MediaServiceImageTags">
    <vt:lpwstr/>
  </property>
</Properties>
</file>