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showInkAnnotation="0" updateLinks="never" codeName="ThisWorkbook" autoCompressPictures="0"/>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rgon Energy/B. RP Supporting Documents/05 Capex/5.05 Connex/"/>
    </mc:Choice>
  </mc:AlternateContent>
  <xr:revisionPtr revIDLastSave="77" documentId="8_{36CB355B-126A-4685-A3AC-506B7A3EF408}" xr6:coauthVersionLast="47" xr6:coauthVersionMax="47" xr10:uidLastSave="{64569DCE-572F-495F-A3F5-4D73064B5410}"/>
  <bookViews>
    <workbookView xWindow="-110" yWindow="-110" windowWidth="25180" windowHeight="16260" tabRatio="980" xr2:uid="{00000000-000D-0000-FFFF-FFFF00000000}"/>
  </bookViews>
  <sheets>
    <sheet name="Cover page" sheetId="122" r:id="rId1"/>
    <sheet name="Disclaimer" sheetId="114" r:id="rId2"/>
    <sheet name="Notes" sheetId="120" r:id="rId3"/>
    <sheet name="Using the Model" sheetId="121" r:id="rId4"/>
    <sheet name="Table of Contents" sheetId="117" r:id="rId5"/>
    <sheet name="ERG historical connex" sheetId="104" state="hidden" r:id="rId6"/>
    <sheet name="EGX historical connex" sheetId="105" state="hidden" r:id="rId7"/>
    <sheet name="Actual Ergon" sheetId="103" state="hidden" r:id="rId8"/>
    <sheet name="Output Volume Summary" sheetId="87" r:id="rId9"/>
    <sheet name="Connex Nominal Net" sheetId="109" r:id="rId10"/>
    <sheet name="Connex Real Gross" sheetId="108" r:id="rId11"/>
    <sheet name="Connex Real Net" sheetId="110" r:id="rId12"/>
    <sheet name="Connex Nominal Gross" sheetId="98" r:id="rId13"/>
    <sheet name="Charts for Presentation" sheetId="111" r:id="rId14"/>
    <sheet name="Contributions" sheetId="112" state="hidden" r:id="rId15"/>
    <sheet name="Subdivisions - net" sheetId="113" state="hidden" r:id="rId16"/>
    <sheet name="Model Working" sheetId="88" state="hidden" r:id="rId17"/>
    <sheet name="Backing Model Calcs -&gt;" sheetId="119" state="hidden" r:id="rId18"/>
    <sheet name="Connex from Volumes" sheetId="97" state="hidden" r:id="rId19"/>
    <sheet name="EQL Data Files -&gt;" sheetId="118" state="hidden" r:id="rId20"/>
    <sheet name="Nominal Ergon" sheetId="107" state="hidden" r:id="rId21"/>
    <sheet name="Nominal Energex" sheetId="106" state="hidden" r:id="rId22"/>
    <sheet name="EGX historical data" sheetId="95" state="hidden" r:id="rId23"/>
    <sheet name="ERG historical data" sheetId="96" state="hidden" r:id="rId24"/>
    <sheet name="Escalations" sheetId="102" state="hidden" r:id="rId25"/>
    <sheet name="FTI Data Files --&gt;" sheetId="89" state="hidden" r:id="rId26"/>
    <sheet name="Census Avg Pop Household (Extr)" sheetId="92" state="hidden" r:id="rId27"/>
    <sheet name="Population forecasts" sheetId="86" state="hidden" r:id="rId28"/>
    <sheet name="Energex-Ergon Geography" sheetId="90" state="hidden" r:id="rId29"/>
    <sheet name="ACIF Pop Estimates" sheetId="57" state="hidden" r:id="rId30"/>
    <sheet name="Construction Forecast Data" sheetId="80" state="hidden" r:id="rId31"/>
    <sheet name="Macro_extractor" sheetId="9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xlnm._FilterDatabase" localSheetId="12" hidden="1">'Connex Nominal Gross'!$A$5:$S$5</definedName>
    <definedName name="_xlnm._FilterDatabase" localSheetId="9" hidden="1">'Connex Nominal Net'!$A$5:$S$5</definedName>
    <definedName name="_xlnm._FilterDatabase" localSheetId="10" hidden="1">'Connex Real Gross'!$A$5:$S$5</definedName>
    <definedName name="_xlnm._FilterDatabase" localSheetId="11" hidden="1">'Connex Real Net'!$A$5:$S$5</definedName>
    <definedName name="_xlnm._FilterDatabase" localSheetId="30" hidden="1">'Construction Forecast Data'!$A$7:$Z$55</definedName>
    <definedName name="_xlnm._FilterDatabase" localSheetId="28" hidden="1">'Energex-Ergon Geography'!$B$5:$E$5</definedName>
    <definedName name="_xlnm._FilterDatabase" localSheetId="8" hidden="1">'Output Volume Summary'!$A$5:$S$5</definedName>
    <definedName name="_FRC246">OFFSET([2]Lookups!$B$4,0,0,COUNTA([2]Lookups!$B$1:$B$65536),[2]Lookups!$A$4)</definedName>
    <definedName name="_MatInverse_In" localSheetId="0" hidden="1">#REF!</definedName>
    <definedName name="_MatInverse_In" hidden="1">#REF!</definedName>
    <definedName name="_MatInverse_Out" localSheetId="0" hidden="1">#REF!</definedName>
    <definedName name="_MatInverse_Out" hidden="1">#REF!</definedName>
    <definedName name="A1011324W" localSheetId="7">#REF!,#REF!</definedName>
    <definedName name="A1011324W_Data" localSheetId="7">#REF!</definedName>
    <definedName name="A1011324W_Latest" localSheetId="7">#REF!</definedName>
    <definedName name="A1011336F" localSheetId="7">#REF!,#REF!</definedName>
    <definedName name="A1011336F_Data" localSheetId="7">#REF!</definedName>
    <definedName name="A1011336F_Latest" localSheetId="7">#REF!</definedName>
    <definedName name="A1011348R" localSheetId="7">#REF!,#REF!</definedName>
    <definedName name="A1011348R_Data" localSheetId="7">#REF!</definedName>
    <definedName name="A1011348R_Latest" localSheetId="7">#REF!</definedName>
    <definedName name="A1015974W" localSheetId="7">#REF!,#REF!</definedName>
    <definedName name="A1015974W_Data" localSheetId="7">#REF!</definedName>
    <definedName name="A1015974W_Latest" localSheetId="7">#REF!</definedName>
    <definedName name="A1015986F" localSheetId="7">#REF!,#REF!</definedName>
    <definedName name="A1015986F_Data" localSheetId="7">#REF!</definedName>
    <definedName name="A1015986F_Latest" localSheetId="7">#REF!</definedName>
    <definedName name="A1015998R" localSheetId="7">#REF!,#REF!</definedName>
    <definedName name="A1015998R_Data" localSheetId="7">#REF!</definedName>
    <definedName name="A1015998R_Latest" localSheetId="7">#REF!</definedName>
    <definedName name="A1020084R" localSheetId="7">#REF!,#REF!</definedName>
    <definedName name="A1020084R_Data" localSheetId="7">#REF!</definedName>
    <definedName name="A1020084R_Latest" localSheetId="7">#REF!</definedName>
    <definedName name="A1020096X" localSheetId="7">#REF!,#REF!</definedName>
    <definedName name="A1020096X_Data" localSheetId="7">#REF!</definedName>
    <definedName name="A1020096X_Latest" localSheetId="7">#REF!</definedName>
    <definedName name="A1020108W" localSheetId="7">#REF!,#REF!</definedName>
    <definedName name="A1020108W_Data" localSheetId="7">#REF!</definedName>
    <definedName name="A1020108W_Latest" localSheetId="7">#REF!</definedName>
    <definedName name="A1068068F" localSheetId="7">#REF!,#REF!</definedName>
    <definedName name="A1068068F_Data" localSheetId="7">#REF!</definedName>
    <definedName name="A1068068F_Latest" localSheetId="7">#REF!</definedName>
    <definedName name="A1068080W" localSheetId="7">#REF!,#REF!</definedName>
    <definedName name="A1068080W_Data" localSheetId="7">#REF!</definedName>
    <definedName name="A1068080W_Latest" localSheetId="7">#REF!</definedName>
    <definedName name="A1068092F" localSheetId="7">#REF!,#REF!</definedName>
    <definedName name="A1068092F_Data" localSheetId="7">#REF!</definedName>
    <definedName name="A1068092F_Latest" localSheetId="7">#REF!</definedName>
    <definedName name="A1075624R" localSheetId="7">#REF!,#REF!</definedName>
    <definedName name="A1075624R_Data" localSheetId="7">#REF!</definedName>
    <definedName name="A1075624R_Latest" localSheetId="7">#REF!</definedName>
    <definedName name="A1075636X" localSheetId="7">#REF!,#REF!</definedName>
    <definedName name="A1075636X_Data" localSheetId="7">#REF!</definedName>
    <definedName name="A1075636X_Latest" localSheetId="7">#REF!</definedName>
    <definedName name="A1075648J" localSheetId="7">#REF!,#REF!</definedName>
    <definedName name="A1075648J_Data" localSheetId="7">#REF!</definedName>
    <definedName name="A1075648J_Latest" localSheetId="7">#REF!</definedName>
    <definedName name="A1080200F" localSheetId="7">#REF!,#REF!</definedName>
    <definedName name="A1080200F_Data" localSheetId="7">#REF!</definedName>
    <definedName name="A1080200F_Latest" localSheetId="7">#REF!</definedName>
    <definedName name="A1080212R" localSheetId="7">#REF!,#REF!</definedName>
    <definedName name="A1080212R_Data" localSheetId="7">#REF!</definedName>
    <definedName name="A1080212R_Latest" localSheetId="7">#REF!</definedName>
    <definedName name="A1080224X" localSheetId="7">#REF!,#REF!</definedName>
    <definedName name="A1080224X_Data" localSheetId="7">#REF!</definedName>
    <definedName name="A1080224X_Latest" localSheetId="7">#REF!</definedName>
    <definedName name="A1082436L" localSheetId="7">#REF!,#REF!</definedName>
    <definedName name="A1082436L_Data" localSheetId="7">#REF!</definedName>
    <definedName name="A1082436L_Latest" localSheetId="7">#REF!</definedName>
    <definedName name="A1082448W" localSheetId="7">#REF!,#REF!</definedName>
    <definedName name="A1082448W_Data" localSheetId="7">#REF!</definedName>
    <definedName name="A1082448W_Latest" localSheetId="7">#REF!</definedName>
    <definedName name="A1082460L" localSheetId="7">#REF!,#REF!</definedName>
    <definedName name="A1082460L_Data" localSheetId="7">#REF!</definedName>
    <definedName name="A1082460L_Latest" localSheetId="7">#REF!</definedName>
    <definedName name="A1086068T" localSheetId="7">#REF!,#REF!</definedName>
    <definedName name="A1086068T_Data" localSheetId="7">#REF!</definedName>
    <definedName name="A1086068T_Latest" localSheetId="7">#REF!</definedName>
    <definedName name="A1086080J" localSheetId="7">#REF!,#REF!</definedName>
    <definedName name="A1086080J_Data" localSheetId="7">#REF!</definedName>
    <definedName name="A1086080J_Latest" localSheetId="7">#REF!</definedName>
    <definedName name="A1086092T" localSheetId="7">#REF!,#REF!</definedName>
    <definedName name="A1086092T_Data" localSheetId="7">#REF!</definedName>
    <definedName name="A1086092T_Latest" localSheetId="7">#REF!</definedName>
    <definedName name="A1089524R" localSheetId="7">#REF!,#REF!</definedName>
    <definedName name="A1089524R_Data" localSheetId="7">#REF!</definedName>
    <definedName name="A1089524R_Latest" localSheetId="7">#REF!</definedName>
    <definedName name="A1089536X" localSheetId="7">#REF!,#REF!</definedName>
    <definedName name="A1089536X_Data" localSheetId="7">#REF!</definedName>
    <definedName name="A1089536X_Latest" localSheetId="7">#REF!</definedName>
    <definedName name="A1089548J" localSheetId="7">#REF!,#REF!</definedName>
    <definedName name="A1089548J_Data" localSheetId="7">#REF!</definedName>
    <definedName name="A1089548J_Latest" localSheetId="7">#REF!</definedName>
    <definedName name="A1091924T" localSheetId="7">#REF!,#REF!</definedName>
    <definedName name="A1091924T_Data" localSheetId="7">#REF!</definedName>
    <definedName name="A1091924T_Latest" localSheetId="7">#REF!</definedName>
    <definedName name="A1091936A" localSheetId="7">#REF!,#REF!</definedName>
    <definedName name="A1091936A_Data" localSheetId="7">#REF!</definedName>
    <definedName name="A1091936A_Latest" localSheetId="7">#REF!</definedName>
    <definedName name="A1091948K" localSheetId="7">#REF!,#REF!</definedName>
    <definedName name="A1091948K_Data" localSheetId="7">#REF!</definedName>
    <definedName name="A1091948K_Latest" localSheetId="7">#REF!</definedName>
    <definedName name="A1094058L" localSheetId="7">#REF!,#REF!</definedName>
    <definedName name="A1094058L_Data" localSheetId="7">#REF!</definedName>
    <definedName name="A1094058L_Latest" localSheetId="7">#REF!</definedName>
    <definedName name="A1094070C" localSheetId="7">#REF!,#REF!</definedName>
    <definedName name="A1094070C_Data" localSheetId="7">#REF!</definedName>
    <definedName name="A1094070C_Latest" localSheetId="7">#REF!</definedName>
    <definedName name="A1094082L" localSheetId="7">#REF!,#REF!</definedName>
    <definedName name="A1094082L_Data" localSheetId="7">#REF!</definedName>
    <definedName name="A1094082L_Latest" localSheetId="7">#REF!</definedName>
    <definedName name="A1098602C" localSheetId="7">#REF!,#REF!</definedName>
    <definedName name="A1098602C_Data" localSheetId="7">#REF!</definedName>
    <definedName name="A1098602C_Latest" localSheetId="7">#REF!</definedName>
    <definedName name="A1098614L" localSheetId="7">#REF!,#REF!</definedName>
    <definedName name="A1098614L_Data" localSheetId="7">#REF!</definedName>
    <definedName name="A1098614L_Latest" localSheetId="7">#REF!</definedName>
    <definedName name="A10offset">10</definedName>
    <definedName name="A10remlife" localSheetId="0">'[3]PTRM input'!$L$16</definedName>
    <definedName name="A10remlife">'[4]PTRM input'!$L$16</definedName>
    <definedName name="A10stdlife" localSheetId="0">'[3]PTRM input'!$M$16</definedName>
    <definedName name="A10stdlife">'[4]PTRM input'!$M$16</definedName>
    <definedName name="A10taxremlife" localSheetId="0">'[3]PTRM input'!$O$16</definedName>
    <definedName name="A10taxremlife">'[4]PTRM input'!$O$16</definedName>
    <definedName name="A10taxstdlife" localSheetId="0">'[3]PTRM input'!$P$16</definedName>
    <definedName name="A10taxstdlife">'[4]PTRM input'!$P$16</definedName>
    <definedName name="A10taxvalue" localSheetId="0">'[3]PTRM input'!$N$16</definedName>
    <definedName name="A10taxvalue">'[4]PTRM input'!$N$16</definedName>
    <definedName name="A10value" localSheetId="0">'[3]PTRM input'!$J$16</definedName>
    <definedName name="A10value">'[4]PTRM input'!$J$16</definedName>
    <definedName name="A1100874J" localSheetId="7">#REF!,#REF!</definedName>
    <definedName name="A1100874J_Data" localSheetId="7">#REF!</definedName>
    <definedName name="A1100874J_Latest" localSheetId="7">#REF!</definedName>
    <definedName name="A1100886T" localSheetId="7">#REF!,#REF!</definedName>
    <definedName name="A1100886T_Data" localSheetId="7">#REF!</definedName>
    <definedName name="A1100886T_Latest" localSheetId="7">#REF!</definedName>
    <definedName name="A1100898A" localSheetId="7">#REF!,#REF!</definedName>
    <definedName name="A1100898A_Data" localSheetId="7">#REF!</definedName>
    <definedName name="A1100898A_Latest" localSheetId="7">#REF!</definedName>
    <definedName name="A1110452V" localSheetId="7">#REF!,#REF!</definedName>
    <definedName name="A1110452V_Data" localSheetId="7">#REF!</definedName>
    <definedName name="A1110452V_Latest" localSheetId="7">#REF!</definedName>
    <definedName name="A1110464C" localSheetId="7">#REF!,#REF!</definedName>
    <definedName name="A1110464C_Data" localSheetId="7">#REF!</definedName>
    <definedName name="A1110464C_Latest" localSheetId="7">#REF!</definedName>
    <definedName name="A1110476L" localSheetId="7">#REF!,#REF!</definedName>
    <definedName name="A1110476L_Data" localSheetId="7">#REF!</definedName>
    <definedName name="A1110476L_Latest" localSheetId="7">#REF!</definedName>
    <definedName name="A1120568J" localSheetId="7">#REF!,#REF!</definedName>
    <definedName name="A1120568J_Data" localSheetId="7">#REF!</definedName>
    <definedName name="A1120568J_Latest" localSheetId="7">#REF!</definedName>
    <definedName name="A1120580X" localSheetId="7">#REF!,#REF!</definedName>
    <definedName name="A1120580X_Data" localSheetId="7">#REF!</definedName>
    <definedName name="A1120580X_Latest" localSheetId="7">#REF!</definedName>
    <definedName name="A1120592J" localSheetId="7">#REF!,#REF!</definedName>
    <definedName name="A1120592J_Data" localSheetId="7">#REF!</definedName>
    <definedName name="A1120592J_Latest" localSheetId="7">#REF!</definedName>
    <definedName name="A1124466T" localSheetId="7">#REF!,#REF!</definedName>
    <definedName name="A1124466T_Data" localSheetId="7">#REF!</definedName>
    <definedName name="A1124466T_Latest" localSheetId="7">#REF!</definedName>
    <definedName name="A1124478A" localSheetId="7">#REF!,#REF!</definedName>
    <definedName name="A1124478A_Data" localSheetId="7">#REF!</definedName>
    <definedName name="A1124478A_Latest" localSheetId="7">#REF!</definedName>
    <definedName name="A1124490T" localSheetId="7">#REF!,#REF!</definedName>
    <definedName name="A1124490T_Data" localSheetId="7">#REF!</definedName>
    <definedName name="A1124490T_Latest" localSheetId="7">#REF!</definedName>
    <definedName name="A1147751F" localSheetId="7">#REF!,#REF!</definedName>
    <definedName name="A1147751F_Data" localSheetId="7">#REF!</definedName>
    <definedName name="A1147751F_Latest" localSheetId="7">#REF!</definedName>
    <definedName name="A1147763R" localSheetId="7">#REF!,#REF!</definedName>
    <definedName name="A1147763R_Data" localSheetId="7">#REF!</definedName>
    <definedName name="A1147763R_Latest" localSheetId="7">#REF!</definedName>
    <definedName name="A1147775X" localSheetId="7">#REF!,#REF!</definedName>
    <definedName name="A1147775X_Data" localSheetId="7">#REF!</definedName>
    <definedName name="A1147775X_Latest" localSheetId="7">#REF!</definedName>
    <definedName name="A1150769L" localSheetId="7">#REF!,#REF!</definedName>
    <definedName name="A1150769L_Data" localSheetId="7">#REF!</definedName>
    <definedName name="A1150769L_Latest" localSheetId="7">#REF!</definedName>
    <definedName name="A1150781C" localSheetId="7">#REF!,#REF!</definedName>
    <definedName name="A1150781C_Data" localSheetId="7">#REF!</definedName>
    <definedName name="A1150781C_Latest" localSheetId="7">#REF!</definedName>
    <definedName name="A1150793L" localSheetId="7">#REF!,#REF!</definedName>
    <definedName name="A1150793L_Data" localSheetId="7">#REF!</definedName>
    <definedName name="A1150793L_Latest" localSheetId="7">#REF!</definedName>
    <definedName name="A1169003J" localSheetId="7">#REF!,#REF!</definedName>
    <definedName name="A1169003J_Data" localSheetId="7">#REF!</definedName>
    <definedName name="A1169003J_Latest" localSheetId="7">#REF!</definedName>
    <definedName name="A1169015T" localSheetId="7">#REF!,#REF!</definedName>
    <definedName name="A1169015T_Data" localSheetId="7">#REF!</definedName>
    <definedName name="A1169015T_Latest" localSheetId="7">#REF!</definedName>
    <definedName name="A1169027A" localSheetId="7">#REF!,#REF!</definedName>
    <definedName name="A1169027A_Data" localSheetId="7">#REF!</definedName>
    <definedName name="A1169027A_Latest" localSheetId="7">#REF!</definedName>
    <definedName name="A1173701V" localSheetId="7">#REF!,#REF!</definedName>
    <definedName name="A1173701V_Data" localSheetId="7">#REF!</definedName>
    <definedName name="A1173701V_Latest" localSheetId="7">#REF!</definedName>
    <definedName name="A1173713C" localSheetId="7">#REF!,#REF!</definedName>
    <definedName name="A1173713C_Data" localSheetId="7">#REF!</definedName>
    <definedName name="A1173713C_Latest" localSheetId="7">#REF!</definedName>
    <definedName name="A1173725L" localSheetId="7">#REF!,#REF!</definedName>
    <definedName name="A1173725L_Data" localSheetId="7">#REF!</definedName>
    <definedName name="A1173725L_Latest" localSheetId="7">#REF!</definedName>
    <definedName name="A1178153J" localSheetId="7">#REF!,#REF!</definedName>
    <definedName name="A1178153J_Data" localSheetId="7">#REF!</definedName>
    <definedName name="A1178153J_Latest" localSheetId="7">#REF!</definedName>
    <definedName name="A1178165T" localSheetId="7">#REF!,#REF!</definedName>
    <definedName name="A1178165T_Data" localSheetId="7">#REF!</definedName>
    <definedName name="A1178165T_Latest" localSheetId="7">#REF!</definedName>
    <definedName name="A1178177A" localSheetId="7">#REF!,#REF!</definedName>
    <definedName name="A1178177A_Data" localSheetId="7">#REF!</definedName>
    <definedName name="A1178177A_Latest" localSheetId="7">#REF!</definedName>
    <definedName name="A11offset">11</definedName>
    <definedName name="A11remlife" localSheetId="0">'[3]PTRM input'!$L$17</definedName>
    <definedName name="A11remlife">'[4]PTRM input'!$L$17</definedName>
    <definedName name="A11stdlife" localSheetId="0">'[3]PTRM input'!$M$17</definedName>
    <definedName name="A11stdlife">'[4]PTRM input'!$M$17</definedName>
    <definedName name="A11taxremlife" localSheetId="0">'[3]PTRM input'!$O$17</definedName>
    <definedName name="A11taxremlife">'[4]PTRM input'!$O$17</definedName>
    <definedName name="A11taxstdlife" localSheetId="0">'[3]PTRM input'!$P$17</definedName>
    <definedName name="A11taxstdlife">'[4]PTRM input'!$P$17</definedName>
    <definedName name="A11taxvalue" localSheetId="0">'[3]PTRM input'!$N$17</definedName>
    <definedName name="A11taxvalue">'[4]PTRM input'!$N$17</definedName>
    <definedName name="A11value" localSheetId="0">'[3]PTRM input'!$J$17</definedName>
    <definedName name="A11value">'[4]PTRM input'!$J$17</definedName>
    <definedName name="A1224335R" localSheetId="7">#REF!,#REF!</definedName>
    <definedName name="A1224335R_Data" localSheetId="7">#REF!</definedName>
    <definedName name="A1224335R_Latest" localSheetId="7">#REF!</definedName>
    <definedName name="A1224347X" localSheetId="7">#REF!,#REF!</definedName>
    <definedName name="A1224347X_Data" localSheetId="7">#REF!</definedName>
    <definedName name="A1224347X_Latest" localSheetId="7">#REF!</definedName>
    <definedName name="A1224359J" localSheetId="7">#REF!,#REF!</definedName>
    <definedName name="A1224359J_Data" localSheetId="7">#REF!</definedName>
    <definedName name="A1224359J_Latest" localSheetId="7">#REF!</definedName>
    <definedName name="A1232759V" localSheetId="7">#REF!,#REF!</definedName>
    <definedName name="A1232759V_Data" localSheetId="7">#REF!</definedName>
    <definedName name="A1232759V_Latest" localSheetId="7">#REF!</definedName>
    <definedName name="A1232771K" localSheetId="7">#REF!,#REF!</definedName>
    <definedName name="A1232771K_Data" localSheetId="7">#REF!</definedName>
    <definedName name="A1232771K_Latest" localSheetId="7">#REF!</definedName>
    <definedName name="A1232783V" localSheetId="7">#REF!,#REF!</definedName>
    <definedName name="A1232783V_Data" localSheetId="7">#REF!</definedName>
    <definedName name="A1232783V_Latest" localSheetId="7">#REF!</definedName>
    <definedName name="A1237123C" localSheetId="7">#REF!,#REF!</definedName>
    <definedName name="A1237123C_Data" localSheetId="7">#REF!</definedName>
    <definedName name="A1237123C_Latest" localSheetId="7">#REF!</definedName>
    <definedName name="A1237135L" localSheetId="7">#REF!,#REF!</definedName>
    <definedName name="A1237135L_Data" localSheetId="7">#REF!</definedName>
    <definedName name="A1237135L_Latest" localSheetId="7">#REF!</definedName>
    <definedName name="A1237147W" localSheetId="7">#REF!,#REF!</definedName>
    <definedName name="A1237147W_Data" localSheetId="7">#REF!</definedName>
    <definedName name="A1237147W_Latest" localSheetId="7">#REF!</definedName>
    <definedName name="A1239887R" localSheetId="7">#REF!,#REF!</definedName>
    <definedName name="A1239887R_Data" localSheetId="7">#REF!</definedName>
    <definedName name="A1239887R_Latest" localSheetId="7">#REF!</definedName>
    <definedName name="A1239899X" localSheetId="7">#REF!,#REF!</definedName>
    <definedName name="A1239899X_Data" localSheetId="7">#REF!</definedName>
    <definedName name="A1239899X_Latest" localSheetId="7">#REF!</definedName>
    <definedName name="A1239911C" localSheetId="7">#REF!,#REF!</definedName>
    <definedName name="A1239911C_Data" localSheetId="7">#REF!</definedName>
    <definedName name="A1239911C_Latest" localSheetId="7">#REF!</definedName>
    <definedName name="A1243411K" localSheetId="7">#REF!,#REF!</definedName>
    <definedName name="A1243411K_Data" localSheetId="7">#REF!</definedName>
    <definedName name="A1243411K_Latest" localSheetId="7">#REF!</definedName>
    <definedName name="A1243423V" localSheetId="7">#REF!,#REF!</definedName>
    <definedName name="A1243423V_Data" localSheetId="7">#REF!</definedName>
    <definedName name="A1243423V_Latest" localSheetId="7">#REF!</definedName>
    <definedName name="A1243435C" localSheetId="7">#REF!,#REF!</definedName>
    <definedName name="A1243435C_Data" localSheetId="7">#REF!</definedName>
    <definedName name="A1243435C_Latest" localSheetId="7">#REF!</definedName>
    <definedName name="A1247243J" localSheetId="7">#REF!,#REF!</definedName>
    <definedName name="A1247243J_Data" localSheetId="7">#REF!</definedName>
    <definedName name="A1247243J_Latest" localSheetId="7">#REF!</definedName>
    <definedName name="A1247255T" localSheetId="7">#REF!,#REF!</definedName>
    <definedName name="A1247255T_Data" localSheetId="7">#REF!</definedName>
    <definedName name="A1247255T_Latest" localSheetId="7">#REF!</definedName>
    <definedName name="A1247267A" localSheetId="7">#REF!,#REF!</definedName>
    <definedName name="A1247267A_Data" localSheetId="7">#REF!</definedName>
    <definedName name="A1247267A_Latest" localSheetId="7">#REF!</definedName>
    <definedName name="A1249623W" localSheetId="7">#REF!,#REF!</definedName>
    <definedName name="A1249623W_Data" localSheetId="7">#REF!</definedName>
    <definedName name="A1249623W_Latest" localSheetId="7">#REF!</definedName>
    <definedName name="A1249635F" localSheetId="7">#REF!,#REF!</definedName>
    <definedName name="A1249635F_Data" localSheetId="7">#REF!</definedName>
    <definedName name="A1249635F_Latest" localSheetId="7">#REF!</definedName>
    <definedName name="A1249647R" localSheetId="7">#REF!,#REF!</definedName>
    <definedName name="A1249647R_Data" localSheetId="7">#REF!</definedName>
    <definedName name="A1249647R_Latest" localSheetId="7">#REF!</definedName>
    <definedName name="A1252055V" localSheetId="7">#REF!,#REF!</definedName>
    <definedName name="A1252055V_Data" localSheetId="7">#REF!</definedName>
    <definedName name="A1252055V_Latest" localSheetId="7">#REF!</definedName>
    <definedName name="A1252067C" localSheetId="7">#REF!,#REF!</definedName>
    <definedName name="A1252067C_Data" localSheetId="7">#REF!</definedName>
    <definedName name="A1252067C_Latest" localSheetId="7">#REF!</definedName>
    <definedName name="A1252079L" localSheetId="7">#REF!,#REF!</definedName>
    <definedName name="A1252079L_Data" localSheetId="7">#REF!</definedName>
    <definedName name="A1252079L_Latest" localSheetId="7">#REF!</definedName>
    <definedName name="A1256379L" localSheetId="7">#REF!,#REF!</definedName>
    <definedName name="A1256379L_Data" localSheetId="7">#REF!</definedName>
    <definedName name="A1256379L_Latest" localSheetId="7">#REF!</definedName>
    <definedName name="A1256391C" localSheetId="7">#REF!,#REF!</definedName>
    <definedName name="A1256391C_Data" localSheetId="7">#REF!</definedName>
    <definedName name="A1256391C_Latest" localSheetId="7">#REF!</definedName>
    <definedName name="A1258647J" localSheetId="7">#REF!,#REF!</definedName>
    <definedName name="A1258647J_Data" localSheetId="7">#REF!</definedName>
    <definedName name="A1258647J_Latest" localSheetId="7">#REF!</definedName>
    <definedName name="A1258659T" localSheetId="7">#REF!,#REF!</definedName>
    <definedName name="A1258659T_Data" localSheetId="7">#REF!</definedName>
    <definedName name="A1258659T_Latest" localSheetId="7">#REF!</definedName>
    <definedName name="A1258671J" localSheetId="7">#REF!,#REF!</definedName>
    <definedName name="A1258671J_Data" localSheetId="7">#REF!</definedName>
    <definedName name="A1258671J_Latest" localSheetId="7">#REF!</definedName>
    <definedName name="A1265361J" localSheetId="7">#REF!,#REF!</definedName>
    <definedName name="A1265361J_Data" localSheetId="7">#REF!</definedName>
    <definedName name="A1265361J_Latest" localSheetId="7">#REF!</definedName>
    <definedName name="A1265373T" localSheetId="7">#REF!,#REF!</definedName>
    <definedName name="A1265373T_Data" localSheetId="7">#REF!</definedName>
    <definedName name="A1265373T_Latest" localSheetId="7">#REF!</definedName>
    <definedName name="A1265385A" localSheetId="7">#REF!,#REF!</definedName>
    <definedName name="A1265385A_Data" localSheetId="7">#REF!</definedName>
    <definedName name="A1265385A_Latest" localSheetId="7">#REF!</definedName>
    <definedName name="A1275105J" localSheetId="7">#REF!,#REF!</definedName>
    <definedName name="A1275105J_Data" localSheetId="7">#REF!</definedName>
    <definedName name="A1275105J_Latest" localSheetId="7">#REF!</definedName>
    <definedName name="A1275117T" localSheetId="7">#REF!,#REF!</definedName>
    <definedName name="A1275117T_Data" localSheetId="7">#REF!</definedName>
    <definedName name="A1275117T_Latest" localSheetId="7">#REF!</definedName>
    <definedName name="A1275129A" localSheetId="7">#REF!,#REF!</definedName>
    <definedName name="A1275129A_Data" localSheetId="7">#REF!</definedName>
    <definedName name="A1275129A_Latest" localSheetId="7">#REF!</definedName>
    <definedName name="A1278943X" localSheetId="7">#REF!,#REF!</definedName>
    <definedName name="A1278943X_Data" localSheetId="7">#REF!</definedName>
    <definedName name="A1278943X_Latest" localSheetId="7">#REF!</definedName>
    <definedName name="A1278955J" localSheetId="7">#REF!,#REF!</definedName>
    <definedName name="A1278955J_Data" localSheetId="7">#REF!</definedName>
    <definedName name="A1278955J_Latest" localSheetId="7">#REF!</definedName>
    <definedName name="A1278967T" localSheetId="7">#REF!,#REF!</definedName>
    <definedName name="A1278967T_Data" localSheetId="7">#REF!</definedName>
    <definedName name="A1278967T_Latest" localSheetId="7">#REF!</definedName>
    <definedName name="A1297822J" localSheetId="7">#REF!,#REF!</definedName>
    <definedName name="A1297822J_Data" localSheetId="7">#REF!</definedName>
    <definedName name="A1297822J_Latest" localSheetId="7">#REF!</definedName>
    <definedName name="A1297834T" localSheetId="7">#REF!,#REF!</definedName>
    <definedName name="A1297834T_Data" localSheetId="7">#REF!</definedName>
    <definedName name="A1297834T_Latest" localSheetId="7">#REF!</definedName>
    <definedName name="A1297846A" localSheetId="7">#REF!,#REF!</definedName>
    <definedName name="A1297846A_Data" localSheetId="7">#REF!</definedName>
    <definedName name="A1297846A_Latest" localSheetId="7">#REF!</definedName>
    <definedName name="A12offset">12</definedName>
    <definedName name="A12remlife" localSheetId="0">'[3]PTRM input'!$L$18</definedName>
    <definedName name="A12remlife">'[4]PTRM input'!$L$18</definedName>
    <definedName name="A12stdlife" localSheetId="0">'[3]PTRM input'!$M$18</definedName>
    <definedName name="A12stdlife">'[4]PTRM input'!$M$18</definedName>
    <definedName name="A12taxremlife" localSheetId="0">'[3]PTRM input'!$O$18</definedName>
    <definedName name="A12taxremlife">'[4]PTRM input'!$O$18</definedName>
    <definedName name="A12taxstdlife" localSheetId="0">'[3]PTRM input'!$P$18</definedName>
    <definedName name="A12taxstdlife">'[4]PTRM input'!$P$18</definedName>
    <definedName name="A12taxvalue" localSheetId="0">'[3]PTRM input'!$N$18</definedName>
    <definedName name="A12taxvalue">'[4]PTRM input'!$N$18</definedName>
    <definedName name="A12value" localSheetId="0">'[3]PTRM input'!$J$18</definedName>
    <definedName name="A12value">'[4]PTRM input'!$J$18</definedName>
    <definedName name="A1300218F" localSheetId="7">#REF!,#REF!</definedName>
    <definedName name="A1300218F_Data" localSheetId="7">#REF!</definedName>
    <definedName name="A1300218F_Latest" localSheetId="7">#REF!</definedName>
    <definedName name="A1300230W" localSheetId="7">#REF!,#REF!</definedName>
    <definedName name="A1300230W_Data" localSheetId="7">#REF!</definedName>
    <definedName name="A1300230W_Latest" localSheetId="7">#REF!</definedName>
    <definedName name="A1300242F" localSheetId="7">#REF!,#REF!</definedName>
    <definedName name="A1300242F_Data" localSheetId="7">#REF!</definedName>
    <definedName name="A1300242F_Latest" localSheetId="7">#REF!</definedName>
    <definedName name="A1315913K" localSheetId="7">#REF!,#REF!</definedName>
    <definedName name="A1315913K_Data" localSheetId="7">#REF!</definedName>
    <definedName name="A1315913K_Latest" localSheetId="7">#REF!</definedName>
    <definedName name="A1315925V" localSheetId="7">#REF!,#REF!</definedName>
    <definedName name="A1315925V_Data" localSheetId="7">#REF!</definedName>
    <definedName name="A1315925V_Latest" localSheetId="7">#REF!</definedName>
    <definedName name="A1315937C" localSheetId="7">#REF!,#REF!</definedName>
    <definedName name="A1315937C_Data" localSheetId="7">#REF!</definedName>
    <definedName name="A1315937C_Latest" localSheetId="7">#REF!</definedName>
    <definedName name="A1320269C" localSheetId="7">#REF!,#REF!</definedName>
    <definedName name="A1320269C_Data" localSheetId="7">#REF!</definedName>
    <definedName name="A1320269C_Latest" localSheetId="7">#REF!</definedName>
    <definedName name="A1320281V" localSheetId="7">#REF!,#REF!</definedName>
    <definedName name="A1320281V_Data" localSheetId="7">#REF!</definedName>
    <definedName name="A1320281V_Latest" localSheetId="7">#REF!</definedName>
    <definedName name="A1320293C" localSheetId="7">#REF!,#REF!</definedName>
    <definedName name="A1320293C_Data" localSheetId="7">#REF!</definedName>
    <definedName name="A1320293C_Latest" localSheetId="7">#REF!</definedName>
    <definedName name="A1324033F" localSheetId="7">#REF!,#REF!</definedName>
    <definedName name="A1324033F_Data" localSheetId="7">#REF!</definedName>
    <definedName name="A1324033F_Latest" localSheetId="7">#REF!</definedName>
    <definedName name="A1324045R" localSheetId="7">#REF!,#REF!</definedName>
    <definedName name="A1324045R_Data" localSheetId="7">#REF!</definedName>
    <definedName name="A1324045R_Latest" localSheetId="7">#REF!</definedName>
    <definedName name="A1324057X" localSheetId="7">#REF!,#REF!</definedName>
    <definedName name="A1324057X_Data" localSheetId="7">#REF!</definedName>
    <definedName name="A1324057X_Latest" localSheetId="7">#REF!</definedName>
    <definedName name="A1364697T" localSheetId="7">#REF!,#REF!</definedName>
    <definedName name="A1364697T_Data" localSheetId="7">#REF!</definedName>
    <definedName name="A1364697T_Latest" localSheetId="7">#REF!</definedName>
    <definedName name="A1364709R" localSheetId="7">#REF!,#REF!</definedName>
    <definedName name="A1364709R_Data" localSheetId="7">#REF!</definedName>
    <definedName name="A1364709R_Latest" localSheetId="7">#REF!</definedName>
    <definedName name="A1364721F" localSheetId="7">#REF!,#REF!</definedName>
    <definedName name="A1364721F_Data" localSheetId="7">#REF!</definedName>
    <definedName name="A1364721F_Latest" localSheetId="7">#REF!</definedName>
    <definedName name="A1370425A" localSheetId="7">#REF!,#REF!</definedName>
    <definedName name="A1370425A_Data" localSheetId="7">#REF!</definedName>
    <definedName name="A1370425A_Latest" localSheetId="7">#REF!</definedName>
    <definedName name="A1370437K" localSheetId="7">#REF!,#REF!</definedName>
    <definedName name="A1370437K_Data" localSheetId="7">#REF!</definedName>
    <definedName name="A1370437K_Latest" localSheetId="7">#REF!</definedName>
    <definedName name="A1370449V" localSheetId="7">#REF!,#REF!</definedName>
    <definedName name="A1370449V_Data" localSheetId="7">#REF!</definedName>
    <definedName name="A1370449V_Latest" localSheetId="7">#REF!</definedName>
    <definedName name="A1374135A" localSheetId="7">#REF!,#REF!</definedName>
    <definedName name="A1374135A_Data" localSheetId="7">#REF!</definedName>
    <definedName name="A1374135A_Latest" localSheetId="7">#REF!</definedName>
    <definedName name="A1374147K" localSheetId="7">#REF!,#REF!</definedName>
    <definedName name="A1374147K_Data" localSheetId="7">#REF!</definedName>
    <definedName name="A1374147K_Latest" localSheetId="7">#REF!</definedName>
    <definedName name="A1374159V" localSheetId="7">#REF!,#REF!</definedName>
    <definedName name="A1374159V_Data" localSheetId="7">#REF!</definedName>
    <definedName name="A1374159V_Latest" localSheetId="7">#REF!</definedName>
    <definedName name="A1376087F" localSheetId="7">#REF!,#REF!</definedName>
    <definedName name="A1376087F_Data" localSheetId="7">#REF!</definedName>
    <definedName name="A1376087F_Latest" localSheetId="7">#REF!</definedName>
    <definedName name="A1376099R" localSheetId="7">#REF!,#REF!</definedName>
    <definedName name="A1376099R_Data" localSheetId="7">#REF!</definedName>
    <definedName name="A1376099R_Latest" localSheetId="7">#REF!</definedName>
    <definedName name="A1376111V" localSheetId="7">#REF!,#REF!</definedName>
    <definedName name="A1376111V_Data" localSheetId="7">#REF!</definedName>
    <definedName name="A1376111V_Latest" localSheetId="7">#REF!</definedName>
    <definedName name="A1378673J" localSheetId="7">#REF!,#REF!</definedName>
    <definedName name="A1378673J_Data" localSheetId="7">#REF!</definedName>
    <definedName name="A1378673J_Latest" localSheetId="7">#REF!</definedName>
    <definedName name="A1378685T" localSheetId="7">#REF!,#REF!</definedName>
    <definedName name="A1378685T_Data" localSheetId="7">#REF!</definedName>
    <definedName name="A1378685T_Latest" localSheetId="7">#REF!</definedName>
    <definedName name="A1378697A" localSheetId="7">#REF!,#REF!</definedName>
    <definedName name="A1378697A_Data" localSheetId="7">#REF!</definedName>
    <definedName name="A1378697A_Latest" localSheetId="7">#REF!</definedName>
    <definedName name="A1381631V" localSheetId="7">#REF!,#REF!</definedName>
    <definedName name="A1381631V_Data" localSheetId="7">#REF!</definedName>
    <definedName name="A1381631V_Latest" localSheetId="7">#REF!</definedName>
    <definedName name="A1381643C" localSheetId="7">#REF!,#REF!</definedName>
    <definedName name="A1381643C_Data" localSheetId="7">#REF!</definedName>
    <definedName name="A1381643C_Latest" localSheetId="7">#REF!</definedName>
    <definedName name="A1381655L" localSheetId="7">#REF!,#REF!</definedName>
    <definedName name="A1381655L_Data" localSheetId="7">#REF!</definedName>
    <definedName name="A1381655L_Latest" localSheetId="7">#REF!</definedName>
    <definedName name="A1383727X" localSheetId="7">#REF!,#REF!</definedName>
    <definedName name="A1383727X_Data" localSheetId="7">#REF!</definedName>
    <definedName name="A1383727X_Latest" localSheetId="7">#REF!</definedName>
    <definedName name="A1383739J" localSheetId="7">#REF!,#REF!</definedName>
    <definedName name="A1383739J_Data" localSheetId="7">#REF!</definedName>
    <definedName name="A1383739J_Latest" localSheetId="7">#REF!</definedName>
    <definedName name="A1383751X" localSheetId="7">#REF!,#REF!</definedName>
    <definedName name="A1383751X_Data" localSheetId="7">#REF!</definedName>
    <definedName name="A1383751X_Latest" localSheetId="7">#REF!</definedName>
    <definedName name="A1385747V" localSheetId="7">#REF!,#REF!</definedName>
    <definedName name="A1385747V_Data" localSheetId="7">#REF!</definedName>
    <definedName name="A1385747V_Latest" localSheetId="7">#REF!</definedName>
    <definedName name="A1385759C" localSheetId="7">#REF!,#REF!</definedName>
    <definedName name="A1385759C_Data" localSheetId="7">#REF!</definedName>
    <definedName name="A1385759C_Latest" localSheetId="7">#REF!</definedName>
    <definedName name="A1385771V" localSheetId="7">#REF!,#REF!</definedName>
    <definedName name="A1385771V_Data" localSheetId="7">#REF!</definedName>
    <definedName name="A1385771V_Latest" localSheetId="7">#REF!</definedName>
    <definedName name="A1389379X" localSheetId="7">#REF!,#REF!</definedName>
    <definedName name="A1389379X_Data" localSheetId="7">#REF!</definedName>
    <definedName name="A1389379X_Latest" localSheetId="7">#REF!</definedName>
    <definedName name="A1389391R" localSheetId="7">#REF!,#REF!</definedName>
    <definedName name="A1389391R_Data" localSheetId="7">#REF!</definedName>
    <definedName name="A1389391R_Latest" localSheetId="7">#REF!</definedName>
    <definedName name="A1390959T" localSheetId="7">#REF!,#REF!</definedName>
    <definedName name="A1390959T_Data" localSheetId="7">#REF!</definedName>
    <definedName name="A1390959T_Latest" localSheetId="7">#REF!</definedName>
    <definedName name="A1390971J" localSheetId="7">#REF!,#REF!</definedName>
    <definedName name="A1390971J_Data" localSheetId="7">#REF!</definedName>
    <definedName name="A1390971J_Latest" localSheetId="7">#REF!</definedName>
    <definedName name="A1390983T" localSheetId="7">#REF!,#REF!</definedName>
    <definedName name="A1390983T_Data" localSheetId="7">#REF!</definedName>
    <definedName name="A1390983T_Latest" localSheetId="7">#REF!</definedName>
    <definedName name="A1396787T" localSheetId="7">#REF!,#REF!</definedName>
    <definedName name="A1396787T_Data" localSheetId="7">#REF!</definedName>
    <definedName name="A1396787T_Latest" localSheetId="7">#REF!</definedName>
    <definedName name="A1396799A" localSheetId="7">#REF!,#REF!</definedName>
    <definedName name="A1396799A_Data" localSheetId="7">#REF!</definedName>
    <definedName name="A1396799A_Latest" localSheetId="7">#REF!</definedName>
    <definedName name="A1396811F" localSheetId="7">#REF!,#REF!</definedName>
    <definedName name="A1396811F_Data" localSheetId="7">#REF!</definedName>
    <definedName name="A1396811F_Latest" localSheetId="7">#REF!</definedName>
    <definedName name="A13offset">13</definedName>
    <definedName name="A13remlife" localSheetId="0">'[3]PTRM input'!$L$19</definedName>
    <definedName name="A13remlife">'[4]PTRM input'!$L$19</definedName>
    <definedName name="A13stdlife" localSheetId="0">'[3]PTRM input'!$M$19</definedName>
    <definedName name="A13stdlife">'[4]PTRM input'!$M$19</definedName>
    <definedName name="A13taxremlife" localSheetId="0">'[3]PTRM input'!$O$19</definedName>
    <definedName name="A13taxremlife">'[4]PTRM input'!$O$19</definedName>
    <definedName name="A13taxstdlife" localSheetId="0">'[3]PTRM input'!$P$19</definedName>
    <definedName name="A13taxstdlife">'[4]PTRM input'!$P$19</definedName>
    <definedName name="A13taxvalue" localSheetId="0">'[3]PTRM input'!$N$19</definedName>
    <definedName name="A13taxvalue">'[4]PTRM input'!$N$19</definedName>
    <definedName name="A13value" localSheetId="0">'[3]PTRM input'!$J$19</definedName>
    <definedName name="A13value">'[4]PTRM input'!$J$19</definedName>
    <definedName name="A1404123K" localSheetId="7">#REF!,#REF!</definedName>
    <definedName name="A1404123K_Data" localSheetId="7">#REF!</definedName>
    <definedName name="A1404123K_Latest" localSheetId="7">#REF!</definedName>
    <definedName name="A1404135V" localSheetId="7">#REF!,#REF!</definedName>
    <definedName name="A1404135V_Data" localSheetId="7">#REF!</definedName>
    <definedName name="A1404135V_Latest" localSheetId="7">#REF!</definedName>
    <definedName name="A1404147C" localSheetId="7">#REF!,#REF!</definedName>
    <definedName name="A1404147C_Data" localSheetId="7">#REF!</definedName>
    <definedName name="A1404147C_Latest" localSheetId="7">#REF!</definedName>
    <definedName name="A1407287K" localSheetId="7">#REF!,#REF!</definedName>
    <definedName name="A1407287K_Data" localSheetId="7">#REF!</definedName>
    <definedName name="A1407287K_Latest" localSheetId="7">#REF!</definedName>
    <definedName name="A1407299V" localSheetId="7">#REF!,#REF!</definedName>
    <definedName name="A1407299V_Data" localSheetId="7">#REF!</definedName>
    <definedName name="A1407299V_Latest" localSheetId="7">#REF!</definedName>
    <definedName name="A1407311X" localSheetId="7">#REF!,#REF!</definedName>
    <definedName name="A1407311X_Data" localSheetId="7">#REF!</definedName>
    <definedName name="A1407311X_Latest" localSheetId="7">#REF!</definedName>
    <definedName name="A1428495V" localSheetId="7">#REF!,#REF!</definedName>
    <definedName name="A1428495V_Data" localSheetId="7">#REF!</definedName>
    <definedName name="A1428495V_Latest" localSheetId="7">#REF!</definedName>
    <definedName name="A1428507T" localSheetId="7">#REF!,#REF!</definedName>
    <definedName name="A1428507T_Data" localSheetId="7">#REF!</definedName>
    <definedName name="A1428507T_Latest" localSheetId="7">#REF!</definedName>
    <definedName name="A1428519A" localSheetId="7">#REF!,#REF!</definedName>
    <definedName name="A1428519A_Data" localSheetId="7">#REF!</definedName>
    <definedName name="A1428519A_Latest" localSheetId="7">#REF!</definedName>
    <definedName name="A1431127X" localSheetId="7">#REF!,#REF!</definedName>
    <definedName name="A1431127X_Data" localSheetId="7">#REF!</definedName>
    <definedName name="A1431127X_Latest" localSheetId="7">#REF!</definedName>
    <definedName name="A1431139J" localSheetId="7">#REF!,#REF!</definedName>
    <definedName name="A1431139J_Data" localSheetId="7">#REF!</definedName>
    <definedName name="A1431139J_Latest" localSheetId="7">#REF!</definedName>
    <definedName name="A1431151X" localSheetId="7">#REF!,#REF!</definedName>
    <definedName name="A1431151X_Data" localSheetId="7">#REF!</definedName>
    <definedName name="A1431151X_Latest" localSheetId="7">#REF!</definedName>
    <definedName name="A1448933F" localSheetId="7">#REF!,#REF!</definedName>
    <definedName name="A1448933F_Data" localSheetId="7">#REF!</definedName>
    <definedName name="A1448933F_Latest" localSheetId="7">#REF!</definedName>
    <definedName name="A1448945R" localSheetId="7">#REF!,#REF!</definedName>
    <definedName name="A1448945R_Data" localSheetId="7">#REF!</definedName>
    <definedName name="A1448945R_Latest" localSheetId="7">#REF!</definedName>
    <definedName name="A1448957X" localSheetId="7">#REF!,#REF!</definedName>
    <definedName name="A1448957X_Data" localSheetId="7">#REF!</definedName>
    <definedName name="A1448957X_Latest" localSheetId="7">#REF!</definedName>
    <definedName name="A1453405W" localSheetId="7">#REF!,#REF!</definedName>
    <definedName name="A1453405W_Data" localSheetId="7">#REF!</definedName>
    <definedName name="A1453405W_Latest" localSheetId="7">#REF!</definedName>
    <definedName name="A1453417F" localSheetId="7">#REF!,#REF!</definedName>
    <definedName name="A1453417F_Data" localSheetId="7">#REF!</definedName>
    <definedName name="A1453417F_Latest" localSheetId="7">#REF!</definedName>
    <definedName name="A1453429R" localSheetId="7">#REF!,#REF!</definedName>
    <definedName name="A1453429R_Data" localSheetId="7">#REF!</definedName>
    <definedName name="A1453429R_Latest" localSheetId="7">#REF!</definedName>
    <definedName name="A1457149V" localSheetId="7">#REF!,#REF!</definedName>
    <definedName name="A1457149V_Data" localSheetId="7">#REF!</definedName>
    <definedName name="A1457149V_Latest" localSheetId="7">#REF!</definedName>
    <definedName name="A1457161K" localSheetId="7">#REF!,#REF!</definedName>
    <definedName name="A1457161K_Data" localSheetId="7">#REF!</definedName>
    <definedName name="A1457161K_Latest" localSheetId="7">#REF!</definedName>
    <definedName name="A1457173V" localSheetId="7">#REF!,#REF!</definedName>
    <definedName name="A1457173V_Data" localSheetId="7">#REF!</definedName>
    <definedName name="A1457173V_Latest" localSheetId="7">#REF!</definedName>
    <definedName name="A14offset">14</definedName>
    <definedName name="A14remlife" localSheetId="0">'[3]PTRM input'!$L$20</definedName>
    <definedName name="A14remlife">'[4]PTRM input'!$L$20</definedName>
    <definedName name="A14stdlife" localSheetId="0">'[3]PTRM input'!$M$20</definedName>
    <definedName name="A14stdlife">'[4]PTRM input'!$M$20</definedName>
    <definedName name="A14taxremlife" localSheetId="0">'[3]PTRM input'!$O$20</definedName>
    <definedName name="A14taxremlife">'[4]PTRM input'!$O$20</definedName>
    <definedName name="A14taxstdlife" localSheetId="0">'[3]PTRM input'!$P$20</definedName>
    <definedName name="A14taxstdlife">'[4]PTRM input'!$P$20</definedName>
    <definedName name="A14taxvalue" localSheetId="0">'[3]PTRM input'!$N$20</definedName>
    <definedName name="A14taxvalue">'[4]PTRM input'!$N$20</definedName>
    <definedName name="A14value" localSheetId="0">'[3]PTRM input'!$J$20</definedName>
    <definedName name="A14value">'[4]PTRM input'!$J$20</definedName>
    <definedName name="A1501388K" localSheetId="7">#REF!,#REF!</definedName>
    <definedName name="A1501388K_Data" localSheetId="7">#REF!</definedName>
    <definedName name="A1501388K_Latest" localSheetId="7">#REF!</definedName>
    <definedName name="A1501400R" localSheetId="7">#REF!,#REF!</definedName>
    <definedName name="A1501400R_Data" localSheetId="7">#REF!</definedName>
    <definedName name="A1501400R_Latest" localSheetId="7">#REF!</definedName>
    <definedName name="A1501412X" localSheetId="7">#REF!,#REF!</definedName>
    <definedName name="A1501412X_Data" localSheetId="7">#REF!</definedName>
    <definedName name="A1501412X_Latest" localSheetId="7">#REF!</definedName>
    <definedName name="A1506892L" localSheetId="7">#REF!,#REF!</definedName>
    <definedName name="A1506892L_Data" localSheetId="7">#REF!</definedName>
    <definedName name="A1506892L_Latest" localSheetId="7">#REF!</definedName>
    <definedName name="A1506904K" localSheetId="7">#REF!,#REF!</definedName>
    <definedName name="A1506904K_Data" localSheetId="7">#REF!</definedName>
    <definedName name="A1506904K_Latest" localSheetId="7">#REF!</definedName>
    <definedName name="A1506916V" localSheetId="7">#REF!,#REF!</definedName>
    <definedName name="A1506916V_Data" localSheetId="7">#REF!</definedName>
    <definedName name="A1506916V_Latest" localSheetId="7">#REF!</definedName>
    <definedName name="A1511334R" localSheetId="7">#REF!,#REF!</definedName>
    <definedName name="A1511334R_Data" localSheetId="7">#REF!</definedName>
    <definedName name="A1511334R_Latest" localSheetId="7">#REF!</definedName>
    <definedName name="A1511346X" localSheetId="7">#REF!,#REF!</definedName>
    <definedName name="A1511346X_Data" localSheetId="7">#REF!</definedName>
    <definedName name="A1511346X_Latest" localSheetId="7">#REF!</definedName>
    <definedName name="A1511358J" localSheetId="7">#REF!,#REF!</definedName>
    <definedName name="A1511358J_Data" localSheetId="7">#REF!</definedName>
    <definedName name="A1511358J_Latest" localSheetId="7">#REF!</definedName>
    <definedName name="A1513228W" localSheetId="7">#REF!,#REF!</definedName>
    <definedName name="A1513228W_Data" localSheetId="7">#REF!</definedName>
    <definedName name="A1513228W_Latest" localSheetId="7">#REF!</definedName>
    <definedName name="A1513240L" localSheetId="7">#REF!,#REF!</definedName>
    <definedName name="A1513240L_Data" localSheetId="7">#REF!</definedName>
    <definedName name="A1513240L_Latest" localSheetId="7">#REF!</definedName>
    <definedName name="A1513252W" localSheetId="7">#REF!,#REF!</definedName>
    <definedName name="A1513252W_Data" localSheetId="7">#REF!</definedName>
    <definedName name="A1513252W_Latest" localSheetId="7">#REF!</definedName>
    <definedName name="A1516136T" localSheetId="7">#REF!,#REF!</definedName>
    <definedName name="A1516136T_Data" localSheetId="7">#REF!</definedName>
    <definedName name="A1516136T_Latest" localSheetId="7">#REF!</definedName>
    <definedName name="A1516148A" localSheetId="7">#REF!,#REF!</definedName>
    <definedName name="A1516148A_Data" localSheetId="7">#REF!</definedName>
    <definedName name="A1516148A_Latest" localSheetId="7">#REF!</definedName>
    <definedName name="A1516160T" localSheetId="7">#REF!,#REF!</definedName>
    <definedName name="A1516160T_Data" localSheetId="7">#REF!</definedName>
    <definedName name="A1516160T_Latest" localSheetId="7">#REF!</definedName>
    <definedName name="A1519124L" localSheetId="7">#REF!,#REF!</definedName>
    <definedName name="A1519124L_Data" localSheetId="7">#REF!</definedName>
    <definedName name="A1519124L_Latest" localSheetId="7">#REF!</definedName>
    <definedName name="A1519136W" localSheetId="7">#REF!,#REF!</definedName>
    <definedName name="A1519136W_Data" localSheetId="7">#REF!</definedName>
    <definedName name="A1519136W_Latest" localSheetId="7">#REF!</definedName>
    <definedName name="A1519148F" localSheetId="7">#REF!,#REF!</definedName>
    <definedName name="A1519148F_Data" localSheetId="7">#REF!</definedName>
    <definedName name="A1519148F_Latest" localSheetId="7">#REF!</definedName>
    <definedName name="A1521032V" localSheetId="7">#REF!,#REF!</definedName>
    <definedName name="A1521032V_Data" localSheetId="7">#REF!</definedName>
    <definedName name="A1521032V_Latest" localSheetId="7">#REF!</definedName>
    <definedName name="A1521044C" localSheetId="7">#REF!,#REF!</definedName>
    <definedName name="A1521044C_Data" localSheetId="7">#REF!</definedName>
    <definedName name="A1521044C_Latest" localSheetId="7">#REF!</definedName>
    <definedName name="A1521056L" localSheetId="7">#REF!,#REF!</definedName>
    <definedName name="A1521056L_Data" localSheetId="7">#REF!</definedName>
    <definedName name="A1521056L_Latest" localSheetId="7">#REF!</definedName>
    <definedName name="A1522916V" localSheetId="7">#REF!,#REF!</definedName>
    <definedName name="A1522916V_Data" localSheetId="7">#REF!</definedName>
    <definedName name="A1522916V_Latest" localSheetId="7">#REF!</definedName>
    <definedName name="A1522928C" localSheetId="7">#REF!,#REF!</definedName>
    <definedName name="A1522928C_Data" localSheetId="7">#REF!</definedName>
    <definedName name="A1522928C_Latest" localSheetId="7">#REF!</definedName>
    <definedName name="A1522940V" localSheetId="7">#REF!,#REF!</definedName>
    <definedName name="A1522940V_Data" localSheetId="7">#REF!</definedName>
    <definedName name="A1522940V_Latest" localSheetId="7">#REF!</definedName>
    <definedName name="A1526982R" localSheetId="7">#REF!,#REF!</definedName>
    <definedName name="A1526982R_Data" localSheetId="7">#REF!</definedName>
    <definedName name="A1526982R_Latest" localSheetId="7">#REF!</definedName>
    <definedName name="A1526994X" localSheetId="7">#REF!,#REF!</definedName>
    <definedName name="A1526994X_Data" localSheetId="7">#REF!</definedName>
    <definedName name="A1526994X_Latest" localSheetId="7">#REF!</definedName>
    <definedName name="A1528314V" localSheetId="7">#REF!,#REF!</definedName>
    <definedName name="A1528314V_Data" localSheetId="7">#REF!</definedName>
    <definedName name="A1528314V_Latest" localSheetId="7">#REF!</definedName>
    <definedName name="A1528326C" localSheetId="7">#REF!,#REF!</definedName>
    <definedName name="A1528326C_Data" localSheetId="7">#REF!</definedName>
    <definedName name="A1528326C_Latest" localSheetId="7">#REF!</definedName>
    <definedName name="A1528338L" localSheetId="7">#REF!,#REF!</definedName>
    <definedName name="A1528338L_Data" localSheetId="7">#REF!</definedName>
    <definedName name="A1528338L_Latest" localSheetId="7">#REF!</definedName>
    <definedName name="A1533914V" localSheetId="7">#REF!,#REF!</definedName>
    <definedName name="A1533914V_Data" localSheetId="7">#REF!</definedName>
    <definedName name="A1533914V_Latest" localSheetId="7">#REF!</definedName>
    <definedName name="A1533926C" localSheetId="7">#REF!,#REF!</definedName>
    <definedName name="A1533926C_Data" localSheetId="7">#REF!</definedName>
    <definedName name="A1533926C_Latest" localSheetId="7">#REF!</definedName>
    <definedName name="A1533938L" localSheetId="7">#REF!,#REF!</definedName>
    <definedName name="A1533938L_Data" localSheetId="7">#REF!</definedName>
    <definedName name="A1533938L_Latest" localSheetId="7">#REF!</definedName>
    <definedName name="A1542558C" localSheetId="7">#REF!,#REF!</definedName>
    <definedName name="A1542558C_Data" localSheetId="7">#REF!</definedName>
    <definedName name="A1542558C_Latest" localSheetId="7">#REF!</definedName>
    <definedName name="A1542570V" localSheetId="7">#REF!,#REF!</definedName>
    <definedName name="A1542570V_Data" localSheetId="7">#REF!</definedName>
    <definedName name="A1542570V_Latest" localSheetId="7">#REF!</definedName>
    <definedName name="A1542582C" localSheetId="7">#REF!,#REF!</definedName>
    <definedName name="A1542582C_Data" localSheetId="7">#REF!</definedName>
    <definedName name="A1542582C_Latest" localSheetId="7">#REF!</definedName>
    <definedName name="A1545646J" localSheetId="7">#REF!,#REF!</definedName>
    <definedName name="A1545646J_Data" localSheetId="7">#REF!</definedName>
    <definedName name="A1545646J_Latest" localSheetId="7">#REF!</definedName>
    <definedName name="A1545658T" localSheetId="7">#REF!,#REF!</definedName>
    <definedName name="A1545658T_Data" localSheetId="7">#REF!</definedName>
    <definedName name="A1545658T_Latest" localSheetId="7">#REF!</definedName>
    <definedName name="A1545670J" localSheetId="7">#REF!,#REF!</definedName>
    <definedName name="A1545670J_Data" localSheetId="7">#REF!</definedName>
    <definedName name="A1545670J_Latest" localSheetId="7">#REF!</definedName>
    <definedName name="A1558630F" localSheetId="7">#REF!,#REF!</definedName>
    <definedName name="A1558630F_Data" localSheetId="7">#REF!</definedName>
    <definedName name="A1558630F_Latest" localSheetId="7">#REF!</definedName>
    <definedName name="A1558642R" localSheetId="7">#REF!,#REF!</definedName>
    <definedName name="A1558642R_Data" localSheetId="7">#REF!</definedName>
    <definedName name="A1558642R_Latest" localSheetId="7">#REF!</definedName>
    <definedName name="A1558654X" localSheetId="7">#REF!,#REF!</definedName>
    <definedName name="A1558654X_Data" localSheetId="7">#REF!</definedName>
    <definedName name="A1558654X_Latest" localSheetId="7">#REF!</definedName>
    <definedName name="A1560202A" localSheetId="7">#REF!,#REF!</definedName>
    <definedName name="A1560202A_Data" localSheetId="7">#REF!</definedName>
    <definedName name="A1560202A_Latest" localSheetId="7">#REF!</definedName>
    <definedName name="A1560210A" localSheetId="7">#REF!,#REF!</definedName>
    <definedName name="A1560210A_Data" localSheetId="7">#REF!</definedName>
    <definedName name="A1560210A_Latest" localSheetId="7">#REF!</definedName>
    <definedName name="A1560222K" localSheetId="7">#REF!,#REF!</definedName>
    <definedName name="A1560222K_Data" localSheetId="7">#REF!</definedName>
    <definedName name="A1560222K_Latest" localSheetId="7">#REF!</definedName>
    <definedName name="A1573642W" localSheetId="7">#REF!,#REF!</definedName>
    <definedName name="A1573642W_Data" localSheetId="7">#REF!</definedName>
    <definedName name="A1573642W_Latest" localSheetId="7">#REF!</definedName>
    <definedName name="A1573654F" localSheetId="7">#REF!,#REF!</definedName>
    <definedName name="A1573654F_Data" localSheetId="7">#REF!</definedName>
    <definedName name="A1573654F_Latest" localSheetId="7">#REF!</definedName>
    <definedName name="A1573666R" localSheetId="7">#REF!,#REF!</definedName>
    <definedName name="A1573666R_Data" localSheetId="7">#REF!</definedName>
    <definedName name="A1573666R_Latest" localSheetId="7">#REF!</definedName>
    <definedName name="A1577164L" localSheetId="7">#REF!,#REF!</definedName>
    <definedName name="A1577164L_Data" localSheetId="7">#REF!</definedName>
    <definedName name="A1577164L_Latest" localSheetId="7">#REF!</definedName>
    <definedName name="A1577176W" localSheetId="7">#REF!,#REF!</definedName>
    <definedName name="A1577176W_Data" localSheetId="7">#REF!</definedName>
    <definedName name="A1577176W_Latest" localSheetId="7">#REF!</definedName>
    <definedName name="A1577188F" localSheetId="7">#REF!,#REF!</definedName>
    <definedName name="A1577188F_Data" localSheetId="7">#REF!</definedName>
    <definedName name="A1577188F_Latest" localSheetId="7">#REF!</definedName>
    <definedName name="A1580516R" localSheetId="7">#REF!,#REF!</definedName>
    <definedName name="A1580516R_Data" localSheetId="7">#REF!</definedName>
    <definedName name="A1580516R_Latest" localSheetId="7">#REF!</definedName>
    <definedName name="A1580528X" localSheetId="7">#REF!,#REF!</definedName>
    <definedName name="A1580528X_Data" localSheetId="7">#REF!</definedName>
    <definedName name="A1580528X_Latest" localSheetId="7">#REF!</definedName>
    <definedName name="A1580540R" localSheetId="7">#REF!,#REF!</definedName>
    <definedName name="A1580540R_Data" localSheetId="7">#REF!</definedName>
    <definedName name="A1580540R_Latest" localSheetId="7">#REF!</definedName>
    <definedName name="A15offset">15</definedName>
    <definedName name="A15remlife" localSheetId="0">'[3]PTRM input'!$L$21</definedName>
    <definedName name="A15remlife">'[4]PTRM input'!$L$21</definedName>
    <definedName name="A15stdlife" localSheetId="0">'[3]PTRM input'!$M$21</definedName>
    <definedName name="A15stdlife">'[4]PTRM input'!$M$21</definedName>
    <definedName name="A15taxremlife" localSheetId="0">'[3]PTRM input'!$O$21</definedName>
    <definedName name="A15taxremlife">'[4]PTRM input'!$O$21</definedName>
    <definedName name="A15taxstdlife" localSheetId="0">'[3]PTRM input'!$P$21</definedName>
    <definedName name="A15taxstdlife">'[4]PTRM input'!$P$21</definedName>
    <definedName name="A15taxvalue" localSheetId="0">'[3]PTRM input'!$N$21</definedName>
    <definedName name="A15taxvalue">'[4]PTRM input'!$N$21</definedName>
    <definedName name="A15value" localSheetId="0">'[3]PTRM input'!$J$21</definedName>
    <definedName name="A15value">'[4]PTRM input'!$J$21</definedName>
    <definedName name="A1613032T" localSheetId="7">#REF!,#REF!</definedName>
    <definedName name="A1613032T_Data" localSheetId="7">#REF!</definedName>
    <definedName name="A1613032T_Latest" localSheetId="7">#REF!</definedName>
    <definedName name="A1613044A" localSheetId="7">#REF!,#REF!</definedName>
    <definedName name="A1613044A_Data" localSheetId="7">#REF!</definedName>
    <definedName name="A1613044A_Latest" localSheetId="7">#REF!</definedName>
    <definedName name="A1613056K" localSheetId="7">#REF!,#REF!</definedName>
    <definedName name="A1613056K_Data" localSheetId="7">#REF!</definedName>
    <definedName name="A1613056K_Latest" localSheetId="7">#REF!</definedName>
    <definedName name="A1617036X" localSheetId="7">#REF!,#REF!</definedName>
    <definedName name="A1617036X_Data" localSheetId="7">#REF!</definedName>
    <definedName name="A1617036X_Latest" localSheetId="7">#REF!</definedName>
    <definedName name="A1617048J" localSheetId="7">#REF!,#REF!</definedName>
    <definedName name="A1617048J_Data" localSheetId="7">#REF!</definedName>
    <definedName name="A1617048J_Latest" localSheetId="7">#REF!</definedName>
    <definedName name="A1617060X" localSheetId="7">#REF!,#REF!</definedName>
    <definedName name="A1617060X_Data" localSheetId="7">#REF!</definedName>
    <definedName name="A1617060X_Latest" localSheetId="7">#REF!</definedName>
    <definedName name="A1620023W" localSheetId="7">#REF!,#REF!</definedName>
    <definedName name="A1620023W_Data" localSheetId="7">#REF!</definedName>
    <definedName name="A1620023W_Latest" localSheetId="7">#REF!</definedName>
    <definedName name="A1620032X" localSheetId="7">#REF!,#REF!</definedName>
    <definedName name="A1620032X_Data" localSheetId="7">#REF!</definedName>
    <definedName name="A1620032X_Latest" localSheetId="7">#REF!</definedName>
    <definedName name="A1620044J" localSheetId="7">#REF!,#REF!</definedName>
    <definedName name="A1620044J_Data" localSheetId="7">#REF!</definedName>
    <definedName name="A1620044J_Latest" localSheetId="7">#REF!</definedName>
    <definedName name="A1620992J" localSheetId="7">#REF!,#REF!</definedName>
    <definedName name="A1620992J_Data" localSheetId="7">#REF!</definedName>
    <definedName name="A1620992J_Latest" localSheetId="7">#REF!</definedName>
    <definedName name="A1621004J" localSheetId="7">#REF!,#REF!</definedName>
    <definedName name="A1621004J_Data" localSheetId="7">#REF!</definedName>
    <definedName name="A1621004J_Latest" localSheetId="7">#REF!</definedName>
    <definedName name="A1621016T" localSheetId="7">#REF!,#REF!</definedName>
    <definedName name="A1621016T_Data" localSheetId="7">#REF!</definedName>
    <definedName name="A1621016T_Latest" localSheetId="7">#REF!</definedName>
    <definedName name="A1623532X" localSheetId="7">#REF!,#REF!</definedName>
    <definedName name="A1623532X_Data" localSheetId="7">#REF!</definedName>
    <definedName name="A1623532X_Latest" localSheetId="7">#REF!</definedName>
    <definedName name="A1623544J" localSheetId="7">#REF!,#REF!</definedName>
    <definedName name="A1623544J_Data" localSheetId="7">#REF!</definedName>
    <definedName name="A1623544J_Latest" localSheetId="7">#REF!</definedName>
    <definedName name="A1623556T" localSheetId="7">#REF!,#REF!</definedName>
    <definedName name="A1623556T_Data" localSheetId="7">#REF!</definedName>
    <definedName name="A1623556T_Latest" localSheetId="7">#REF!</definedName>
    <definedName name="A1625388C" localSheetId="7">#REF!,#REF!</definedName>
    <definedName name="A1625388C_Data" localSheetId="7">#REF!</definedName>
    <definedName name="A1625388C_Latest" localSheetId="7">#REF!</definedName>
    <definedName name="A1625400J" localSheetId="7">#REF!,#REF!</definedName>
    <definedName name="A1625400J_Data" localSheetId="7">#REF!</definedName>
    <definedName name="A1625400J_Latest" localSheetId="7">#REF!</definedName>
    <definedName name="A1626984T" localSheetId="7">#REF!,#REF!</definedName>
    <definedName name="A1626984T_Data" localSheetId="7">#REF!</definedName>
    <definedName name="A1626984T_Latest" localSheetId="7">#REF!</definedName>
    <definedName name="A1626996A" localSheetId="7">#REF!,#REF!</definedName>
    <definedName name="A1626996A_Data" localSheetId="7">#REF!</definedName>
    <definedName name="A1626996A_Latest" localSheetId="7">#REF!</definedName>
    <definedName name="A1627008A" localSheetId="7">#REF!,#REF!</definedName>
    <definedName name="A1627008A_Data" localSheetId="7">#REF!</definedName>
    <definedName name="A1627008A_Latest" localSheetId="7">#REF!</definedName>
    <definedName name="A1628712X" localSheetId="7">#REF!,#REF!</definedName>
    <definedName name="A1628712X_Data" localSheetId="7">#REF!</definedName>
    <definedName name="A1628712X_Latest" localSheetId="7">#REF!</definedName>
    <definedName name="A1628724J" localSheetId="7">#REF!,#REF!</definedName>
    <definedName name="A1628724J_Data" localSheetId="7">#REF!</definedName>
    <definedName name="A1628724J_Latest" localSheetId="7">#REF!</definedName>
    <definedName name="A1628736T" localSheetId="7">#REF!,#REF!</definedName>
    <definedName name="A1628736T_Data" localSheetId="7">#REF!</definedName>
    <definedName name="A1628736T_Latest" localSheetId="7">#REF!</definedName>
    <definedName name="A163119F" localSheetId="7">#REF!,#REF!</definedName>
    <definedName name="A163119F_Data" localSheetId="7">#REF!</definedName>
    <definedName name="A163119F_Latest" localSheetId="7">#REF!</definedName>
    <definedName name="A163120R" localSheetId="7">#REF!,#REF!</definedName>
    <definedName name="A163120R_Data" localSheetId="7">#REF!</definedName>
    <definedName name="A163120R_Latest" localSheetId="7">#REF!</definedName>
    <definedName name="A163121T" localSheetId="7">#REF!,#REF!</definedName>
    <definedName name="A163121T_Data" localSheetId="7">#REF!</definedName>
    <definedName name="A163121T_Latest" localSheetId="7">#REF!</definedName>
    <definedName name="A163122V" localSheetId="7">#REF!,#REF!</definedName>
    <definedName name="A163122V_Data" localSheetId="7">#REF!</definedName>
    <definedName name="A163122V_Latest" localSheetId="7">#REF!</definedName>
    <definedName name="A163123W" localSheetId="7">#REF!,#REF!</definedName>
    <definedName name="A163123W_Data" localSheetId="7">#REF!</definedName>
    <definedName name="A163123W_Latest" localSheetId="7">#REF!</definedName>
    <definedName name="A163124X" localSheetId="7">#REF!,#REF!</definedName>
    <definedName name="A163124X_Data" localSheetId="7">#REF!</definedName>
    <definedName name="A163124X_Latest" localSheetId="7">#REF!</definedName>
    <definedName name="A163127F" localSheetId="7">#REF!,#REF!</definedName>
    <definedName name="A163127F_Data" localSheetId="7">#REF!</definedName>
    <definedName name="A163127F_Latest" localSheetId="7">#REF!</definedName>
    <definedName name="A163128J" localSheetId="7">#REF!,#REF!</definedName>
    <definedName name="A163128J_Data" localSheetId="7">#REF!</definedName>
    <definedName name="A163128J_Latest" localSheetId="7">#REF!</definedName>
    <definedName name="A163129K" localSheetId="7">#REF!,#REF!</definedName>
    <definedName name="A163129K_Data" localSheetId="7">#REF!</definedName>
    <definedName name="A163129K_Latest" localSheetId="7">#REF!</definedName>
    <definedName name="A163130V" localSheetId="7">#REF!,#REF!</definedName>
    <definedName name="A163130V_Data" localSheetId="7">#REF!</definedName>
    <definedName name="A163130V_Latest" localSheetId="7">#REF!</definedName>
    <definedName name="A163131W" localSheetId="7">#REF!,#REF!</definedName>
    <definedName name="A163131W_Data" localSheetId="7">#REF!</definedName>
    <definedName name="A163131W_Latest" localSheetId="7">#REF!</definedName>
    <definedName name="A163132X" localSheetId="7">#REF!,#REF!</definedName>
    <definedName name="A163132X_Data" localSheetId="7">#REF!</definedName>
    <definedName name="A163132X_Latest" localSheetId="7">#REF!</definedName>
    <definedName name="A1631338V" localSheetId="7">#REF!,#REF!</definedName>
    <definedName name="A1631338V_Data" localSheetId="7">#REF!</definedName>
    <definedName name="A1631338V_Latest" localSheetId="7">#REF!</definedName>
    <definedName name="A163134C" localSheetId="7">#REF!,#REF!</definedName>
    <definedName name="A163134C_Data" localSheetId="7">#REF!</definedName>
    <definedName name="A163134C_Latest" localSheetId="7">#REF!</definedName>
    <definedName name="A1631350K" localSheetId="7">#REF!,#REF!</definedName>
    <definedName name="A1631350K_Data" localSheetId="7">#REF!</definedName>
    <definedName name="A1631350K_Latest" localSheetId="7">#REF!</definedName>
    <definedName name="A163135F" localSheetId="7">#REF!,#REF!</definedName>
    <definedName name="A163135F_Data" localSheetId="7">#REF!</definedName>
    <definedName name="A163135F_Latest" localSheetId="7">#REF!</definedName>
    <definedName name="A163136J" localSheetId="7">#REF!,#REF!</definedName>
    <definedName name="A163136J_Data" localSheetId="7">#REF!</definedName>
    <definedName name="A163136J_Latest" localSheetId="7">#REF!</definedName>
    <definedName name="A163137K" localSheetId="7">#REF!,#REF!</definedName>
    <definedName name="A163137K_Data" localSheetId="7">#REF!</definedName>
    <definedName name="A163137K_Latest" localSheetId="7">#REF!</definedName>
    <definedName name="A163138L" localSheetId="7">#REF!,#REF!</definedName>
    <definedName name="A163138L_Data" localSheetId="7">#REF!</definedName>
    <definedName name="A163138L_Latest" localSheetId="7">#REF!</definedName>
    <definedName name="A163139R" localSheetId="7">#REF!,#REF!</definedName>
    <definedName name="A163139R_Data" localSheetId="7">#REF!</definedName>
    <definedName name="A163139R_Latest" localSheetId="7">#REF!</definedName>
    <definedName name="A163140X" localSheetId="7">#REF!,#REF!</definedName>
    <definedName name="A163140X_Data" localSheetId="7">#REF!</definedName>
    <definedName name="A163140X_Latest" localSheetId="7">#REF!</definedName>
    <definedName name="A163141A" localSheetId="7">#REF!,#REF!</definedName>
    <definedName name="A163141A_Data" localSheetId="7">#REF!</definedName>
    <definedName name="A163141A_Latest" localSheetId="7">#REF!</definedName>
    <definedName name="A163144J" localSheetId="7">#REF!,#REF!</definedName>
    <definedName name="A163144J_Data" localSheetId="7">#REF!</definedName>
    <definedName name="A163144J_Latest" localSheetId="7">#REF!</definedName>
    <definedName name="A163145K" localSheetId="7">#REF!,#REF!</definedName>
    <definedName name="A163145K_Data" localSheetId="7">#REF!</definedName>
    <definedName name="A163145K_Latest" localSheetId="7">#REF!</definedName>
    <definedName name="A163146L" localSheetId="7">#REF!,#REF!</definedName>
    <definedName name="A163146L_Data" localSheetId="7">#REF!</definedName>
    <definedName name="A163146L_Latest" localSheetId="7">#REF!</definedName>
    <definedName name="A163147R" localSheetId="7">#REF!,#REF!</definedName>
    <definedName name="A163147R_Data" localSheetId="7">#REF!</definedName>
    <definedName name="A163147R_Latest" localSheetId="7">#REF!</definedName>
    <definedName name="A163148T" localSheetId="7">#REF!,#REF!</definedName>
    <definedName name="A163148T_Data" localSheetId="7">#REF!</definedName>
    <definedName name="A163148T_Latest" localSheetId="7">#REF!</definedName>
    <definedName name="A163149V" localSheetId="7">#REF!,#REF!</definedName>
    <definedName name="A163149V_Data" localSheetId="7">#REF!</definedName>
    <definedName name="A163149V_Latest" localSheetId="7">#REF!</definedName>
    <definedName name="A163151F" localSheetId="7">#REF!,#REF!</definedName>
    <definedName name="A163151F_Data" localSheetId="7">#REF!</definedName>
    <definedName name="A163151F_Latest" localSheetId="7">#REF!</definedName>
    <definedName name="A163152J" localSheetId="7">#REF!,#REF!</definedName>
    <definedName name="A163152J_Data" localSheetId="7">#REF!</definedName>
    <definedName name="A163152J_Latest" localSheetId="7">#REF!</definedName>
    <definedName name="A163153K" localSheetId="7">#REF!,#REF!</definedName>
    <definedName name="A163153K_Data" localSheetId="7">#REF!</definedName>
    <definedName name="A163153K_Latest" localSheetId="7">#REF!</definedName>
    <definedName name="A163154L" localSheetId="7">#REF!,#REF!</definedName>
    <definedName name="A163154L_Data" localSheetId="7">#REF!</definedName>
    <definedName name="A163154L_Latest" localSheetId="7">#REF!</definedName>
    <definedName name="A163155R" localSheetId="7">#REF!,#REF!</definedName>
    <definedName name="A163155R_Data" localSheetId="7">#REF!</definedName>
    <definedName name="A163155R_Latest" localSheetId="7">#REF!</definedName>
    <definedName name="A163156T" localSheetId="7">#REF!,#REF!</definedName>
    <definedName name="A163156T_Data" localSheetId="7">#REF!</definedName>
    <definedName name="A163156T_Latest" localSheetId="7">#REF!</definedName>
    <definedName name="A163157V" localSheetId="7">#REF!,#REF!</definedName>
    <definedName name="A163157V_Data" localSheetId="7">#REF!</definedName>
    <definedName name="A163157V_Latest" localSheetId="7">#REF!</definedName>
    <definedName name="A163158W" localSheetId="7">#REF!,#REF!</definedName>
    <definedName name="A163158W_Data" localSheetId="7">#REF!</definedName>
    <definedName name="A163158W_Latest" localSheetId="7">#REF!</definedName>
    <definedName name="A163161K" localSheetId="7">#REF!,#REF!</definedName>
    <definedName name="A163161K_Data" localSheetId="7">#REF!</definedName>
    <definedName name="A163161K_Latest" localSheetId="7">#REF!</definedName>
    <definedName name="A163162L" localSheetId="7">#REF!,#REF!</definedName>
    <definedName name="A163162L_Data" localSheetId="7">#REF!</definedName>
    <definedName name="A163162L_Latest" localSheetId="7">#REF!</definedName>
    <definedName name="A163163R" localSheetId="7">#REF!,#REF!</definedName>
    <definedName name="A163163R_Data" localSheetId="7">#REF!</definedName>
    <definedName name="A163163R_Latest" localSheetId="7">#REF!</definedName>
    <definedName name="A163164T" localSheetId="7">#REF!,#REF!</definedName>
    <definedName name="A163164T_Data" localSheetId="7">#REF!</definedName>
    <definedName name="A163164T_Latest" localSheetId="7">#REF!</definedName>
    <definedName name="A163165V" localSheetId="7">#REF!,#REF!</definedName>
    <definedName name="A163165V_Data" localSheetId="7">#REF!</definedName>
    <definedName name="A163165V_Latest" localSheetId="7">#REF!</definedName>
    <definedName name="A163166W" localSheetId="7">#REF!,#REF!</definedName>
    <definedName name="A163166W_Data" localSheetId="7">#REF!</definedName>
    <definedName name="A163166W_Latest" localSheetId="7">#REF!</definedName>
    <definedName name="A163168A" localSheetId="7">#REF!,#REF!</definedName>
    <definedName name="A163168A_Data" localSheetId="7">#REF!</definedName>
    <definedName name="A163168A_Latest" localSheetId="7">#REF!</definedName>
    <definedName name="A163169C" localSheetId="7">#REF!,#REF!</definedName>
    <definedName name="A163169C_Data" localSheetId="7">#REF!</definedName>
    <definedName name="A163169C_Latest" localSheetId="7">#REF!</definedName>
    <definedName name="A1632210A" localSheetId="7">#REF!,#REF!</definedName>
    <definedName name="A1632210A_Data" localSheetId="7">#REF!</definedName>
    <definedName name="A1632210A_Latest" localSheetId="7">#REF!</definedName>
    <definedName name="A1632222K" localSheetId="7">#REF!,#REF!</definedName>
    <definedName name="A1632222K_Data" localSheetId="7">#REF!</definedName>
    <definedName name="A1632222K_Latest" localSheetId="7">#REF!</definedName>
    <definedName name="A1632234V" localSheetId="7">#REF!,#REF!</definedName>
    <definedName name="A1632234V_Data" localSheetId="7">#REF!</definedName>
    <definedName name="A1632234V_Latest" localSheetId="7">#REF!</definedName>
    <definedName name="A1636602K" localSheetId="7">#REF!,#REF!</definedName>
    <definedName name="A1636602K_Data" localSheetId="7">#REF!</definedName>
    <definedName name="A1636602K_Latest" localSheetId="7">#REF!</definedName>
    <definedName name="A1636614V" localSheetId="7">#REF!,#REF!</definedName>
    <definedName name="A1636614V_Data" localSheetId="7">#REF!</definedName>
    <definedName name="A1636614V_Latest" localSheetId="7">#REF!</definedName>
    <definedName name="A1636626C" localSheetId="7">#REF!,#REF!</definedName>
    <definedName name="A1636626C_Data" localSheetId="7">#REF!</definedName>
    <definedName name="A1636626C_Latest" localSheetId="7">#REF!</definedName>
    <definedName name="A1642376L" localSheetId="7">#REF!,#REF!</definedName>
    <definedName name="A1642376L_Data" localSheetId="7">#REF!</definedName>
    <definedName name="A1642376L_Latest" localSheetId="7">#REF!</definedName>
    <definedName name="A1642388W" localSheetId="7">#REF!,#REF!</definedName>
    <definedName name="A1642388W_Data" localSheetId="7">#REF!</definedName>
    <definedName name="A1642388W_Latest" localSheetId="7">#REF!</definedName>
    <definedName name="A1642400A" localSheetId="7">#REF!,#REF!</definedName>
    <definedName name="A1642400A_Data" localSheetId="7">#REF!</definedName>
    <definedName name="A1642400A_Latest" localSheetId="7">#REF!</definedName>
    <definedName name="A1645098C" localSheetId="7">#REF!,#REF!</definedName>
    <definedName name="A1645098C_Data" localSheetId="7">#REF!</definedName>
    <definedName name="A1645098C_Latest" localSheetId="7">#REF!</definedName>
    <definedName name="A1645110J" localSheetId="7">#REF!,#REF!</definedName>
    <definedName name="A1645110J_Data" localSheetId="7">#REF!</definedName>
    <definedName name="A1645110J_Latest" localSheetId="7">#REF!</definedName>
    <definedName name="A1645122T" localSheetId="7">#REF!,#REF!</definedName>
    <definedName name="A1645122T_Data" localSheetId="7">#REF!</definedName>
    <definedName name="A1645122T_Latest" localSheetId="7">#REF!</definedName>
    <definedName name="A1657884K" localSheetId="7">#REF!,#REF!</definedName>
    <definedName name="A1657884K_Data" localSheetId="7">#REF!</definedName>
    <definedName name="A1657884K_Latest" localSheetId="7">#REF!</definedName>
    <definedName name="A1657896V" localSheetId="7">#REF!,#REF!</definedName>
    <definedName name="A1657896V_Data" localSheetId="7">#REF!</definedName>
    <definedName name="A1657896V_Latest" localSheetId="7">#REF!</definedName>
    <definedName name="A1657908T" localSheetId="7">#REF!,#REF!</definedName>
    <definedName name="A1657908T_Data" localSheetId="7">#REF!</definedName>
    <definedName name="A1657908T_Latest" localSheetId="7">#REF!</definedName>
    <definedName name="A1659368A" localSheetId="7">#REF!,#REF!</definedName>
    <definedName name="A1659368A_Data" localSheetId="7">#REF!</definedName>
    <definedName name="A1659368A_Latest" localSheetId="7">#REF!</definedName>
    <definedName name="A1659380T" localSheetId="7">#REF!,#REF!</definedName>
    <definedName name="A1659380T_Data" localSheetId="7">#REF!</definedName>
    <definedName name="A1659380T_Latest" localSheetId="7">#REF!</definedName>
    <definedName name="A1659392A" localSheetId="7">#REF!,#REF!</definedName>
    <definedName name="A1659392A_Data" localSheetId="7">#REF!</definedName>
    <definedName name="A1659392A_Latest" localSheetId="7">#REF!</definedName>
    <definedName name="A1672402R" localSheetId="7">#REF!,#REF!</definedName>
    <definedName name="A1672402R_Data" localSheetId="7">#REF!</definedName>
    <definedName name="A1672402R_Latest" localSheetId="7">#REF!</definedName>
    <definedName name="A1672414X" localSheetId="7">#REF!,#REF!</definedName>
    <definedName name="A1672414X_Data" localSheetId="7">#REF!</definedName>
    <definedName name="A1672414X_Latest" localSheetId="7">#REF!</definedName>
    <definedName name="A1672426J" localSheetId="7">#REF!,#REF!</definedName>
    <definedName name="A1672426J_Data" localSheetId="7">#REF!</definedName>
    <definedName name="A1672426J_Latest" localSheetId="7">#REF!</definedName>
    <definedName name="A1676470R" localSheetId="7">#REF!,#REF!</definedName>
    <definedName name="A1676470R_Data" localSheetId="7">#REF!</definedName>
    <definedName name="A1676470R_Latest" localSheetId="7">#REF!</definedName>
    <definedName name="A1676482X" localSheetId="7">#REF!,#REF!</definedName>
    <definedName name="A1676482X_Data" localSheetId="7">#REF!</definedName>
    <definedName name="A1676482X_Latest" localSheetId="7">#REF!</definedName>
    <definedName name="A1676494J" localSheetId="7">#REF!,#REF!</definedName>
    <definedName name="A1676494J_Data" localSheetId="7">#REF!</definedName>
    <definedName name="A1676494J_Latest" localSheetId="7">#REF!</definedName>
    <definedName name="A1679704X" localSheetId="7">#REF!,#REF!</definedName>
    <definedName name="A1679704X_Data" localSheetId="7">#REF!</definedName>
    <definedName name="A1679704X_Latest" localSheetId="7">#REF!</definedName>
    <definedName name="A1679716J" localSheetId="7">#REF!,#REF!</definedName>
    <definedName name="A1679716J_Data" localSheetId="7">#REF!</definedName>
    <definedName name="A1679716J_Latest" localSheetId="7">#REF!</definedName>
    <definedName name="A1679728T" localSheetId="7">#REF!,#REF!</definedName>
    <definedName name="A1679728T_Data" localSheetId="7">#REF!</definedName>
    <definedName name="A1679728T_Latest" localSheetId="7">#REF!</definedName>
    <definedName name="A16offset">16</definedName>
    <definedName name="A16remlife" localSheetId="0">'[3]PTRM input'!$L$22</definedName>
    <definedName name="A16remlife">'[4]PTRM input'!$L$22</definedName>
    <definedName name="A16stdlife" localSheetId="0">'[3]PTRM input'!$M$22</definedName>
    <definedName name="A16stdlife">'[4]PTRM input'!$M$22</definedName>
    <definedName name="A16taxremlife" localSheetId="0">'[3]PTRM input'!$O$22</definedName>
    <definedName name="A16taxremlife">'[4]PTRM input'!$O$22</definedName>
    <definedName name="A16taxstdlife" localSheetId="0">'[3]PTRM input'!$P$22</definedName>
    <definedName name="A16taxstdlife">'[4]PTRM input'!$P$22</definedName>
    <definedName name="A16taxvalue" localSheetId="0">'[3]PTRM input'!$N$22</definedName>
    <definedName name="A16taxvalue">'[4]PTRM input'!$N$22</definedName>
    <definedName name="A16value" localSheetId="0">'[3]PTRM input'!$J$22</definedName>
    <definedName name="A16value">'[4]PTRM input'!$J$22</definedName>
    <definedName name="A1713283J" localSheetId="7">#REF!,#REF!</definedName>
    <definedName name="A1713283J_Data" localSheetId="7">#REF!</definedName>
    <definedName name="A1713283J_Latest" localSheetId="7">#REF!</definedName>
    <definedName name="A1713295T" localSheetId="7">#REF!,#REF!</definedName>
    <definedName name="A1713295T_Data" localSheetId="7">#REF!</definedName>
    <definedName name="A1713295T_Latest" localSheetId="7">#REF!</definedName>
    <definedName name="A1713307R" localSheetId="7">#REF!,#REF!</definedName>
    <definedName name="A1713307R_Data" localSheetId="7">#REF!</definedName>
    <definedName name="A1713307R_Latest" localSheetId="7">#REF!</definedName>
    <definedName name="A1718093K" localSheetId="7">#REF!,#REF!</definedName>
    <definedName name="A1718093K_Data" localSheetId="7">#REF!</definedName>
    <definedName name="A1718093K_Latest" localSheetId="7">#REF!</definedName>
    <definedName name="A1718105J" localSheetId="7">#REF!,#REF!</definedName>
    <definedName name="A1718105J_Data" localSheetId="7">#REF!</definedName>
    <definedName name="A1718105J_Latest" localSheetId="7">#REF!</definedName>
    <definedName name="A1718117T" localSheetId="7">#REF!,#REF!</definedName>
    <definedName name="A1718117T_Data" localSheetId="7">#REF!</definedName>
    <definedName name="A1718117T_Latest" localSheetId="7">#REF!</definedName>
    <definedName name="A1721451J" localSheetId="7">#REF!,#REF!</definedName>
    <definedName name="A1721451J_Data" localSheetId="7">#REF!</definedName>
    <definedName name="A1721451J_Latest" localSheetId="7">#REF!</definedName>
    <definedName name="A1721463T" localSheetId="7">#REF!,#REF!</definedName>
    <definedName name="A1721463T_Data" localSheetId="7">#REF!</definedName>
    <definedName name="A1721463T_Latest" localSheetId="7">#REF!</definedName>
    <definedName name="A1721475A" localSheetId="7">#REF!,#REF!</definedName>
    <definedName name="A1721475A_Data" localSheetId="7">#REF!</definedName>
    <definedName name="A1721475A_Latest" localSheetId="7">#REF!</definedName>
    <definedName name="A1722047X" localSheetId="7">#REF!,#REF!</definedName>
    <definedName name="A1722047X_Data" localSheetId="7">#REF!</definedName>
    <definedName name="A1722047X_Latest" localSheetId="7">#REF!</definedName>
    <definedName name="A1722059J" localSheetId="7">#REF!,#REF!</definedName>
    <definedName name="A1722059J_Data" localSheetId="7">#REF!</definedName>
    <definedName name="A1722059J_Latest" localSheetId="7">#REF!</definedName>
    <definedName name="A1722939F" localSheetId="7">#REF!,#REF!</definedName>
    <definedName name="A1722939F_Data" localSheetId="7">#REF!</definedName>
    <definedName name="A1722939F_Latest" localSheetId="7">#REF!</definedName>
    <definedName name="A1722951W" localSheetId="7">#REF!,#REF!</definedName>
    <definedName name="A1722951W_Data" localSheetId="7">#REF!</definedName>
    <definedName name="A1722951W_Latest" localSheetId="7">#REF!</definedName>
    <definedName name="A1722963F" localSheetId="7">#REF!,#REF!</definedName>
    <definedName name="A1722963F_Data" localSheetId="7">#REF!</definedName>
    <definedName name="A1722963F_Latest" localSheetId="7">#REF!</definedName>
    <definedName name="A1725593L" localSheetId="7">#REF!,#REF!</definedName>
    <definedName name="A1725593L_Data" localSheetId="7">#REF!</definedName>
    <definedName name="A1725593L_Latest" localSheetId="7">#REF!</definedName>
    <definedName name="A1725605K" localSheetId="7">#REF!,#REF!</definedName>
    <definedName name="A1725605K_Data" localSheetId="7">#REF!</definedName>
    <definedName name="A1725605K_Latest" localSheetId="7">#REF!</definedName>
    <definedName name="A1725617V" localSheetId="7">#REF!,#REF!</definedName>
    <definedName name="A1725617V_Data" localSheetId="7">#REF!</definedName>
    <definedName name="A1725617V_Latest" localSheetId="7">#REF!</definedName>
    <definedName name="A1726925R" localSheetId="7">#REF!,#REF!</definedName>
    <definedName name="A1726925R_Data" localSheetId="7">#REF!</definedName>
    <definedName name="A1726925R_Latest" localSheetId="7">#REF!</definedName>
    <definedName name="A1726937X" localSheetId="7">#REF!,#REF!</definedName>
    <definedName name="A1726937X_Data" localSheetId="7">#REF!</definedName>
    <definedName name="A1726937X_Latest" localSheetId="7">#REF!</definedName>
    <definedName name="A1726949J" localSheetId="7">#REF!,#REF!</definedName>
    <definedName name="A1726949J_Data" localSheetId="7">#REF!</definedName>
    <definedName name="A1726949J_Latest" localSheetId="7">#REF!</definedName>
    <definedName name="A1728429R" localSheetId="7">#REF!,#REF!</definedName>
    <definedName name="A1728429R_Data" localSheetId="7">#REF!</definedName>
    <definedName name="A1728429R_Latest" localSheetId="7">#REF!</definedName>
    <definedName name="A1728441F" localSheetId="7">#REF!,#REF!</definedName>
    <definedName name="A1728441F_Data" localSheetId="7">#REF!</definedName>
    <definedName name="A1728441F_Latest" localSheetId="7">#REF!</definedName>
    <definedName name="A1728453R" localSheetId="7">#REF!,#REF!</definedName>
    <definedName name="A1728453R_Data" localSheetId="7">#REF!</definedName>
    <definedName name="A1728453R_Latest" localSheetId="7">#REF!</definedName>
    <definedName name="A1730535K" localSheetId="7">#REF!,#REF!</definedName>
    <definedName name="A1730535K_Data" localSheetId="7">#REF!</definedName>
    <definedName name="A1730535K_Latest" localSheetId="7">#REF!</definedName>
    <definedName name="A1730547V" localSheetId="7">#REF!,#REF!</definedName>
    <definedName name="A1730547V_Data" localSheetId="7">#REF!</definedName>
    <definedName name="A1730547V_Latest" localSheetId="7">#REF!</definedName>
    <definedName name="A1731171A" localSheetId="7">#REF!,#REF!</definedName>
    <definedName name="A1731171A_Data" localSheetId="7">#REF!</definedName>
    <definedName name="A1731171A_Latest" localSheetId="7">#REF!</definedName>
    <definedName name="A1731183K" localSheetId="7">#REF!,#REF!</definedName>
    <definedName name="A1731183K_Data" localSheetId="7">#REF!</definedName>
    <definedName name="A1731183K_Latest" localSheetId="7">#REF!</definedName>
    <definedName name="A1731195V" localSheetId="7">#REF!,#REF!</definedName>
    <definedName name="A1731195V_Data" localSheetId="7">#REF!</definedName>
    <definedName name="A1731195V_Latest" localSheetId="7">#REF!</definedName>
    <definedName name="A1733817L" localSheetId="7">#REF!,#REF!</definedName>
    <definedName name="A1733817L_Data" localSheetId="7">#REF!</definedName>
    <definedName name="A1733817L_Latest" localSheetId="7">#REF!</definedName>
    <definedName name="A1733829W" localSheetId="7">#REF!,#REF!</definedName>
    <definedName name="A1733829W_Data" localSheetId="7">#REF!</definedName>
    <definedName name="A1733829W_Latest" localSheetId="7">#REF!</definedName>
    <definedName name="A1733841L" localSheetId="7">#REF!,#REF!</definedName>
    <definedName name="A1733841L_Data" localSheetId="7">#REF!</definedName>
    <definedName name="A1733841L_Latest" localSheetId="7">#REF!</definedName>
    <definedName name="A1737585K" localSheetId="7">#REF!,#REF!</definedName>
    <definedName name="A1737585K_Data" localSheetId="7">#REF!</definedName>
    <definedName name="A1737585K_Latest" localSheetId="7">#REF!</definedName>
    <definedName name="A1737597V" localSheetId="7">#REF!,#REF!</definedName>
    <definedName name="A1737597V_Data" localSheetId="7">#REF!</definedName>
    <definedName name="A1737597V_Latest" localSheetId="7">#REF!</definedName>
    <definedName name="A1737609T" localSheetId="7">#REF!,#REF!</definedName>
    <definedName name="A1737609T_Data" localSheetId="7">#REF!</definedName>
    <definedName name="A1737609T_Latest" localSheetId="7">#REF!</definedName>
    <definedName name="A1740087C" localSheetId="7">#REF!,#REF!</definedName>
    <definedName name="A1740087C_Data" localSheetId="7">#REF!</definedName>
    <definedName name="A1740087C_Latest" localSheetId="7">#REF!</definedName>
    <definedName name="A1740099L" localSheetId="7">#REF!,#REF!</definedName>
    <definedName name="A1740099L_Data" localSheetId="7">#REF!</definedName>
    <definedName name="A1740099L_Latest" localSheetId="7">#REF!</definedName>
    <definedName name="A1740111T" localSheetId="7">#REF!,#REF!</definedName>
    <definedName name="A1740111T_Data" localSheetId="7">#REF!</definedName>
    <definedName name="A1740111T_Latest" localSheetId="7">#REF!</definedName>
    <definedName name="A1750749R" localSheetId="7">#REF!,#REF!</definedName>
    <definedName name="A1750749R_Data" localSheetId="7">#REF!</definedName>
    <definedName name="A1750749R_Latest" localSheetId="7">#REF!</definedName>
    <definedName name="A1750761F" localSheetId="7">#REF!,#REF!</definedName>
    <definedName name="A1750761F_Data" localSheetId="7">#REF!</definedName>
    <definedName name="A1750761F_Latest" localSheetId="7">#REF!</definedName>
    <definedName name="A1750773R" localSheetId="7">#REF!,#REF!</definedName>
    <definedName name="A1750773R_Data" localSheetId="7">#REF!</definedName>
    <definedName name="A1750773R_Latest" localSheetId="7">#REF!</definedName>
    <definedName name="A1752583L" localSheetId="7">#REF!,#REF!</definedName>
    <definedName name="A1752583L_Data" localSheetId="7">#REF!</definedName>
    <definedName name="A1752583L_Latest" localSheetId="7">#REF!</definedName>
    <definedName name="A1752595W" localSheetId="7">#REF!,#REF!</definedName>
    <definedName name="A1752595W_Data" localSheetId="7">#REF!</definedName>
    <definedName name="A1752595W_Latest" localSheetId="7">#REF!</definedName>
    <definedName name="A1764565F" localSheetId="7">#REF!,#REF!</definedName>
    <definedName name="A1764565F_Data" localSheetId="7">#REF!</definedName>
    <definedName name="A1764565F_Latest" localSheetId="7">#REF!</definedName>
    <definedName name="A1764577R" localSheetId="7">#REF!,#REF!</definedName>
    <definedName name="A1764577R_Data" localSheetId="7">#REF!</definedName>
    <definedName name="A1764577R_Latest" localSheetId="7">#REF!</definedName>
    <definedName name="A1764589X" localSheetId="7">#REF!,#REF!</definedName>
    <definedName name="A1764589X_Data" localSheetId="7">#REF!</definedName>
    <definedName name="A1764589X_Latest" localSheetId="7">#REF!</definedName>
    <definedName name="A1768661C" localSheetId="7">#REF!,#REF!</definedName>
    <definedName name="A1768661C_Data" localSheetId="7">#REF!</definedName>
    <definedName name="A1768661C_Latest" localSheetId="7">#REF!</definedName>
    <definedName name="A1768673L" localSheetId="7">#REF!,#REF!</definedName>
    <definedName name="A1768673L_Data" localSheetId="7">#REF!</definedName>
    <definedName name="A1768673L_Latest" localSheetId="7">#REF!</definedName>
    <definedName name="A1768685W" localSheetId="7">#REF!,#REF!</definedName>
    <definedName name="A1768685W_Data" localSheetId="7">#REF!</definedName>
    <definedName name="A1768685W_Latest" localSheetId="7">#REF!</definedName>
    <definedName name="A1770789F" localSheetId="7">#REF!,#REF!</definedName>
    <definedName name="A1770789F_Data" localSheetId="7">#REF!</definedName>
    <definedName name="A1770789F_Latest" localSheetId="7">#REF!</definedName>
    <definedName name="A1770801K" localSheetId="7">#REF!,#REF!</definedName>
    <definedName name="A1770801K_Data" localSheetId="7">#REF!</definedName>
    <definedName name="A1770801K_Latest" localSheetId="7">#REF!</definedName>
    <definedName name="A1770813V" localSheetId="7">#REF!,#REF!</definedName>
    <definedName name="A1770813V_Data" localSheetId="7">#REF!</definedName>
    <definedName name="A1770813V_Latest" localSheetId="7">#REF!</definedName>
    <definedName name="A17offset">17</definedName>
    <definedName name="A17remlife" localSheetId="0">'[3]PTRM input'!$L$23</definedName>
    <definedName name="A17remlife">'[4]PTRM input'!$L$23</definedName>
    <definedName name="A17stdlife" localSheetId="0">'[3]PTRM input'!$M$23</definedName>
    <definedName name="A17stdlife">'[4]PTRM input'!$M$23</definedName>
    <definedName name="A17taxremlife" localSheetId="0">'[3]PTRM input'!$O$23</definedName>
    <definedName name="A17taxremlife">'[4]PTRM input'!$O$23</definedName>
    <definedName name="A17taxstdlife" localSheetId="0">'[3]PTRM input'!$P$23</definedName>
    <definedName name="A17taxstdlife">'[4]PTRM input'!$P$23</definedName>
    <definedName name="A17taxvalue" localSheetId="0">'[3]PTRM input'!$N$23</definedName>
    <definedName name="A17taxvalue">'[4]PTRM input'!$N$23</definedName>
    <definedName name="A17value" localSheetId="0">'[3]PTRM input'!$J$23</definedName>
    <definedName name="A17value">'[4]PTRM input'!$J$23</definedName>
    <definedName name="A1803267V" localSheetId="7">#REF!,#REF!</definedName>
    <definedName name="A1803267V_Data" localSheetId="7">#REF!</definedName>
    <definedName name="A1803267V_Latest" localSheetId="7">#REF!</definedName>
    <definedName name="A1803279C" localSheetId="7">#REF!,#REF!</definedName>
    <definedName name="A1803279C_Data" localSheetId="7">#REF!</definedName>
    <definedName name="A1803279C_Latest" localSheetId="7">#REF!</definedName>
    <definedName name="A1803291V" localSheetId="7">#REF!,#REF!</definedName>
    <definedName name="A1803291V_Data" localSheetId="7">#REF!</definedName>
    <definedName name="A1803291V_Latest" localSheetId="7">#REF!</definedName>
    <definedName name="A1807995R" localSheetId="7">#REF!,#REF!</definedName>
    <definedName name="A1807995R_Data" localSheetId="7">#REF!</definedName>
    <definedName name="A1807995R_Latest" localSheetId="7">#REF!</definedName>
    <definedName name="A1808007R" localSheetId="7">#REF!,#REF!</definedName>
    <definedName name="A1808007R_Data" localSheetId="7">#REF!</definedName>
    <definedName name="A1808007R_Latest" localSheetId="7">#REF!</definedName>
    <definedName name="A1808019X" localSheetId="7">#REF!,#REF!</definedName>
    <definedName name="A1808019X_Data" localSheetId="7">#REF!</definedName>
    <definedName name="A1808019X_Latest" localSheetId="7">#REF!</definedName>
    <definedName name="A1811637T" localSheetId="7">#REF!,#REF!</definedName>
    <definedName name="A1811637T_Data" localSheetId="7">#REF!</definedName>
    <definedName name="A1811637T_Latest" localSheetId="7">#REF!</definedName>
    <definedName name="A1811649A" localSheetId="7">#REF!,#REF!</definedName>
    <definedName name="A1811649A_Data" localSheetId="7">#REF!</definedName>
    <definedName name="A1811649A_Latest" localSheetId="7">#REF!</definedName>
    <definedName name="A1811661T" localSheetId="7">#REF!,#REF!</definedName>
    <definedName name="A1811661T_Data" localSheetId="7">#REF!</definedName>
    <definedName name="A1811661T_Latest" localSheetId="7">#REF!</definedName>
    <definedName name="A1812057R" localSheetId="7">#REF!,#REF!</definedName>
    <definedName name="A1812057R_Data" localSheetId="7">#REF!</definedName>
    <definedName name="A1812057R_Latest" localSheetId="7">#REF!</definedName>
    <definedName name="A1812069X" localSheetId="7">#REF!,#REF!</definedName>
    <definedName name="A1812069X_Data" localSheetId="7">#REF!</definedName>
    <definedName name="A1812069X_Latest" localSheetId="7">#REF!</definedName>
    <definedName name="A1813045X" localSheetId="7">#REF!,#REF!</definedName>
    <definedName name="A1813045X_Data" localSheetId="7">#REF!</definedName>
    <definedName name="A1813045X_Latest" localSheetId="7">#REF!</definedName>
    <definedName name="A1813057J" localSheetId="7">#REF!,#REF!</definedName>
    <definedName name="A1813057J_Data" localSheetId="7">#REF!</definedName>
    <definedName name="A1813057J_Latest" localSheetId="7">#REF!</definedName>
    <definedName name="A1813069T" localSheetId="7">#REF!,#REF!</definedName>
    <definedName name="A1813069T_Data" localSheetId="7">#REF!</definedName>
    <definedName name="A1813069T_Latest" localSheetId="7">#REF!</definedName>
    <definedName name="A1814677R" localSheetId="7">#REF!,#REF!</definedName>
    <definedName name="A1814677R_Data" localSheetId="7">#REF!</definedName>
    <definedName name="A1814677R_Latest" localSheetId="7">#REF!</definedName>
    <definedName name="A1814689X" localSheetId="7">#REF!,#REF!</definedName>
    <definedName name="A1814689X_Data" localSheetId="7">#REF!</definedName>
    <definedName name="A1814689X_Latest" localSheetId="7">#REF!</definedName>
    <definedName name="A1814701C" localSheetId="7">#REF!,#REF!</definedName>
    <definedName name="A1814701C_Data" localSheetId="7">#REF!</definedName>
    <definedName name="A1814701C_Latest" localSheetId="7">#REF!</definedName>
    <definedName name="A1815013T" localSheetId="7">#REF!,#REF!</definedName>
    <definedName name="A1815013T_Data" localSheetId="7">#REF!</definedName>
    <definedName name="A1815013T_Latest" localSheetId="7">#REF!</definedName>
    <definedName name="A1815025A" localSheetId="7">#REF!,#REF!</definedName>
    <definedName name="A1815025A_Data" localSheetId="7">#REF!</definedName>
    <definedName name="A1815025A_Latest" localSheetId="7">#REF!</definedName>
    <definedName name="A1815037K" localSheetId="7">#REF!,#REF!</definedName>
    <definedName name="A1815037K_Data" localSheetId="7">#REF!</definedName>
    <definedName name="A1815037K_Latest" localSheetId="7">#REF!</definedName>
    <definedName name="A1815613W" localSheetId="7">#REF!,#REF!</definedName>
    <definedName name="A1815613W_Data" localSheetId="7">#REF!</definedName>
    <definedName name="A1815613W_Latest" localSheetId="7">#REF!</definedName>
    <definedName name="A1815625F" localSheetId="7">#REF!,#REF!</definedName>
    <definedName name="A1815625F_Data" localSheetId="7">#REF!</definedName>
    <definedName name="A1815625F_Latest" localSheetId="7">#REF!</definedName>
    <definedName name="A1815637R" localSheetId="7">#REF!,#REF!</definedName>
    <definedName name="A1815637R_Data" localSheetId="7">#REF!</definedName>
    <definedName name="A1815637R_Latest" localSheetId="7">#REF!</definedName>
    <definedName name="A1819279X" localSheetId="7">#REF!,#REF!</definedName>
    <definedName name="A1819279X_Data" localSheetId="7">#REF!</definedName>
    <definedName name="A1819279X_Latest" localSheetId="7">#REF!</definedName>
    <definedName name="A1819291R" localSheetId="7">#REF!,#REF!</definedName>
    <definedName name="A1819291R_Data" localSheetId="7">#REF!</definedName>
    <definedName name="A1819291R_Latest" localSheetId="7">#REF!</definedName>
    <definedName name="A1820219V" localSheetId="7">#REF!,#REF!</definedName>
    <definedName name="A1820219V_Data" localSheetId="7">#REF!</definedName>
    <definedName name="A1820219V_Latest" localSheetId="7">#REF!</definedName>
    <definedName name="A1820231K" localSheetId="7">#REF!,#REF!</definedName>
    <definedName name="A1820231K_Data" localSheetId="7">#REF!</definedName>
    <definedName name="A1820231K_Latest" localSheetId="7">#REF!</definedName>
    <definedName name="A1820243V" localSheetId="7">#REF!,#REF!</definedName>
    <definedName name="A1820243V_Data" localSheetId="7">#REF!</definedName>
    <definedName name="A1820243V_Latest" localSheetId="7">#REF!</definedName>
    <definedName name="A1823429W" localSheetId="7">#REF!,#REF!</definedName>
    <definedName name="A1823429W_Data" localSheetId="7">#REF!</definedName>
    <definedName name="A1823429W_Latest" localSheetId="7">#REF!</definedName>
    <definedName name="A1823441L" localSheetId="7">#REF!,#REF!</definedName>
    <definedName name="A1823441L_Data" localSheetId="7">#REF!</definedName>
    <definedName name="A1823441L_Latest" localSheetId="7">#REF!</definedName>
    <definedName name="A1823453W" localSheetId="7">#REF!,#REF!</definedName>
    <definedName name="A1823453W_Data" localSheetId="7">#REF!</definedName>
    <definedName name="A1823453W_Latest" localSheetId="7">#REF!</definedName>
    <definedName name="A1826581V" localSheetId="7">#REF!,#REF!</definedName>
    <definedName name="A1826581V_Data" localSheetId="7">#REF!</definedName>
    <definedName name="A1826581V_Latest" localSheetId="7">#REF!</definedName>
    <definedName name="A1826593C" localSheetId="7">#REF!,#REF!</definedName>
    <definedName name="A1826593C_Data" localSheetId="7">#REF!</definedName>
    <definedName name="A1826593C_Latest" localSheetId="7">#REF!</definedName>
    <definedName name="A1826605A" localSheetId="7">#REF!,#REF!</definedName>
    <definedName name="A1826605A_Data" localSheetId="7">#REF!</definedName>
    <definedName name="A1826605A_Latest" localSheetId="7">#REF!</definedName>
    <definedName name="A1831450R" localSheetId="7">#REF!,#REF!</definedName>
    <definedName name="A1831450R_Data" localSheetId="7">#REF!</definedName>
    <definedName name="A1831450R_Latest" localSheetId="7">#REF!</definedName>
    <definedName name="A1831451T" localSheetId="7">#REF!,#REF!</definedName>
    <definedName name="A1831451T_Data" localSheetId="7">#REF!</definedName>
    <definedName name="A1831451T_Latest" localSheetId="7">#REF!</definedName>
    <definedName name="A1831452V" localSheetId="7">#REF!,#REF!</definedName>
    <definedName name="A1831452V_Data" localSheetId="7">#REF!</definedName>
    <definedName name="A1831452V_Latest" localSheetId="7">#REF!</definedName>
    <definedName name="A1831453W" localSheetId="7">#REF!,#REF!</definedName>
    <definedName name="A1831453W_Data" localSheetId="7">#REF!</definedName>
    <definedName name="A1831453W_Latest" localSheetId="7">#REF!</definedName>
    <definedName name="A1831454X" localSheetId="7">#REF!,#REF!</definedName>
    <definedName name="A1831454X_Data" localSheetId="7">#REF!</definedName>
    <definedName name="A1831454X_Latest" localSheetId="7">#REF!</definedName>
    <definedName name="A1831455A" localSheetId="7">#REF!,#REF!</definedName>
    <definedName name="A1831455A_Data" localSheetId="7">#REF!</definedName>
    <definedName name="A1831455A_Latest" localSheetId="7">#REF!</definedName>
    <definedName name="A1831464C" localSheetId="7">#REF!,#REF!</definedName>
    <definedName name="A1831464C_Data" localSheetId="7">#REF!</definedName>
    <definedName name="A1831464C_Latest" localSheetId="7">#REF!</definedName>
    <definedName name="A1831465F" localSheetId="7">#REF!,#REF!</definedName>
    <definedName name="A1831465F_Data" localSheetId="7">#REF!</definedName>
    <definedName name="A1831465F_Latest" localSheetId="7">#REF!</definedName>
    <definedName name="A1831466J" localSheetId="7">#REF!,#REF!</definedName>
    <definedName name="A1831466J_Data" localSheetId="7">#REF!</definedName>
    <definedName name="A1831466J_Latest" localSheetId="7">#REF!</definedName>
    <definedName name="A1831467K" localSheetId="7">#REF!,#REF!</definedName>
    <definedName name="A1831467K_Data" localSheetId="7">#REF!</definedName>
    <definedName name="A1831467K_Latest" localSheetId="7">#REF!</definedName>
    <definedName name="A1831468L" localSheetId="7">#REF!,#REF!</definedName>
    <definedName name="A1831468L_Data" localSheetId="7">#REF!</definedName>
    <definedName name="A1831468L_Latest" localSheetId="7">#REF!</definedName>
    <definedName name="A1831469R" localSheetId="7">#REF!,#REF!</definedName>
    <definedName name="A1831469R_Data" localSheetId="7">#REF!</definedName>
    <definedName name="A1831469R_Latest" localSheetId="7">#REF!</definedName>
    <definedName name="A1831478T" localSheetId="7">#REF!,#REF!</definedName>
    <definedName name="A1831478T_Data" localSheetId="7">#REF!</definedName>
    <definedName name="A1831478T_Latest" localSheetId="7">#REF!</definedName>
    <definedName name="A1831479V" localSheetId="7">#REF!,#REF!</definedName>
    <definedName name="A1831479V_Data" localSheetId="7">#REF!</definedName>
    <definedName name="A1831479V_Latest" localSheetId="7">#REF!</definedName>
    <definedName name="A1831480C" localSheetId="7">#REF!,#REF!</definedName>
    <definedName name="A1831480C_Data" localSheetId="7">#REF!</definedName>
    <definedName name="A1831480C_Latest" localSheetId="7">#REF!</definedName>
    <definedName name="A1831481F" localSheetId="7">#REF!,#REF!</definedName>
    <definedName name="A1831481F_Data" localSheetId="7">#REF!</definedName>
    <definedName name="A1831481F_Latest" localSheetId="7">#REF!</definedName>
    <definedName name="A1831482J" localSheetId="7">#REF!,#REF!</definedName>
    <definedName name="A1831482J_Data" localSheetId="7">#REF!</definedName>
    <definedName name="A1831482J_Latest" localSheetId="7">#REF!</definedName>
    <definedName name="A1831483K" localSheetId="7">#REF!,#REF!</definedName>
    <definedName name="A1831483K_Data" localSheetId="7">#REF!</definedName>
    <definedName name="A1831483K_Latest" localSheetId="7">#REF!</definedName>
    <definedName name="A1832105V" localSheetId="7">#REF!,#REF!</definedName>
    <definedName name="A1832105V_Data" localSheetId="7">#REF!</definedName>
    <definedName name="A1832105V_Latest" localSheetId="7">#REF!</definedName>
    <definedName name="A1832108A" localSheetId="7">#REF!,#REF!</definedName>
    <definedName name="A1832108A_Data" localSheetId="7">#REF!</definedName>
    <definedName name="A1832108A_Latest" localSheetId="7">#REF!</definedName>
    <definedName name="A1832111R" localSheetId="7">#REF!,#REF!</definedName>
    <definedName name="A1832111R_Data" localSheetId="7">#REF!</definedName>
    <definedName name="A1832111R_Latest" localSheetId="7">#REF!</definedName>
    <definedName name="A1832135J" localSheetId="7">#REF!,#REF!</definedName>
    <definedName name="A1832135J_Data" localSheetId="7">#REF!</definedName>
    <definedName name="A1832135J_Latest" localSheetId="7">#REF!</definedName>
    <definedName name="A1832138R" localSheetId="7">#REF!,#REF!</definedName>
    <definedName name="A1832138R_Data" localSheetId="7">#REF!</definedName>
    <definedName name="A1832138R_Latest" localSheetId="7">#REF!</definedName>
    <definedName name="A1832141C" localSheetId="7">#REF!,#REF!</definedName>
    <definedName name="A1832141C_Data" localSheetId="7">#REF!</definedName>
    <definedName name="A1832141C_Latest" localSheetId="7">#REF!</definedName>
    <definedName name="A1832144K" localSheetId="7">#REF!,#REF!</definedName>
    <definedName name="A1832144K_Data" localSheetId="7">#REF!</definedName>
    <definedName name="A1832144K_Latest" localSheetId="7">#REF!</definedName>
    <definedName name="A1832147T" localSheetId="7">#REF!,#REF!</definedName>
    <definedName name="A1832147T_Data" localSheetId="7">#REF!</definedName>
    <definedName name="A1832147T_Latest" localSheetId="7">#REF!</definedName>
    <definedName name="A1832150F" localSheetId="7">#REF!,#REF!</definedName>
    <definedName name="A1832150F_Data" localSheetId="7">#REF!</definedName>
    <definedName name="A1832150F_Latest" localSheetId="7">#REF!</definedName>
    <definedName name="A1832153L" localSheetId="7">#REF!,#REF!</definedName>
    <definedName name="A1832153L_Data" localSheetId="7">#REF!</definedName>
    <definedName name="A1832153L_Latest" localSheetId="7">#REF!</definedName>
    <definedName name="A1832156V" localSheetId="7">#REF!,#REF!</definedName>
    <definedName name="A1832156V_Data" localSheetId="7">#REF!</definedName>
    <definedName name="A1832156V_Latest" localSheetId="7">#REF!</definedName>
    <definedName name="A1832159A" localSheetId="7">#REF!,#REF!</definedName>
    <definedName name="A1832159A_Data" localSheetId="7">#REF!</definedName>
    <definedName name="A1832159A_Latest" localSheetId="7">#REF!</definedName>
    <definedName name="A1832162R" localSheetId="7">#REF!,#REF!</definedName>
    <definedName name="A1832162R_Data" localSheetId="7">#REF!</definedName>
    <definedName name="A1832162R_Latest" localSheetId="7">#REF!</definedName>
    <definedName name="A1832165W" localSheetId="7">#REF!,#REF!</definedName>
    <definedName name="A1832165W_Data" localSheetId="7">#REF!</definedName>
    <definedName name="A1832165W_Latest" localSheetId="7">#REF!</definedName>
    <definedName name="A1832168C" localSheetId="7">#REF!,#REF!</definedName>
    <definedName name="A1832168C_Data" localSheetId="7">#REF!</definedName>
    <definedName name="A1832168C_Latest" localSheetId="7">#REF!</definedName>
    <definedName name="A1832171T" localSheetId="7">#REF!,#REF!</definedName>
    <definedName name="A1832171T_Data" localSheetId="7">#REF!</definedName>
    <definedName name="A1832171T_Latest" localSheetId="7">#REF!</definedName>
    <definedName name="A1832174X" localSheetId="7">#REF!,#REF!</definedName>
    <definedName name="A1832174X_Data" localSheetId="7">#REF!</definedName>
    <definedName name="A1832174X_Latest" localSheetId="7">#REF!</definedName>
    <definedName name="A1832177F" localSheetId="7">#REF!,#REF!</definedName>
    <definedName name="A1832177F_Data" localSheetId="7">#REF!</definedName>
    <definedName name="A1832177F_Latest" localSheetId="7">#REF!</definedName>
    <definedName name="A1837727C" localSheetId="7">#REF!,#REF!</definedName>
    <definedName name="A1837727C_Data" localSheetId="7">#REF!</definedName>
    <definedName name="A1837727C_Latest" localSheetId="7">#REF!</definedName>
    <definedName name="A1837754K" localSheetId="7">#REF!,#REF!</definedName>
    <definedName name="A1837754K_Data" localSheetId="7">#REF!</definedName>
    <definedName name="A1837754K_Latest" localSheetId="7">#REF!</definedName>
    <definedName name="A1837775W" localSheetId="7">#REF!,#REF!</definedName>
    <definedName name="A1837775W_Data" localSheetId="7">#REF!</definedName>
    <definedName name="A1837775W_Latest" localSheetId="7">#REF!</definedName>
    <definedName name="A1837778C" localSheetId="7">#REF!,#REF!</definedName>
    <definedName name="A1837778C_Data" localSheetId="7">#REF!</definedName>
    <definedName name="A1837778C_Latest" localSheetId="7">#REF!</definedName>
    <definedName name="A1837781T" localSheetId="7">#REF!,#REF!</definedName>
    <definedName name="A1837781T_Data" localSheetId="7">#REF!</definedName>
    <definedName name="A1837781T_Latest" localSheetId="7">#REF!</definedName>
    <definedName name="A1837784X" localSheetId="7">#REF!,#REF!</definedName>
    <definedName name="A1837784X_Data" localSheetId="7">#REF!</definedName>
    <definedName name="A1837784X_Latest" localSheetId="7">#REF!</definedName>
    <definedName name="A1837790V" localSheetId="7">#REF!,#REF!</definedName>
    <definedName name="A1837790V_Data" localSheetId="7">#REF!</definedName>
    <definedName name="A1837790V_Latest" localSheetId="7">#REF!</definedName>
    <definedName name="A1837799R" localSheetId="7">#REF!,#REF!</definedName>
    <definedName name="A1837799R_Data" localSheetId="7">#REF!</definedName>
    <definedName name="A1837799R_Latest" localSheetId="7">#REF!</definedName>
    <definedName name="A1838375C" localSheetId="7">#REF!,#REF!</definedName>
    <definedName name="A1838375C_Data" localSheetId="7">#REF!</definedName>
    <definedName name="A1838375C_Latest" localSheetId="7">#REF!</definedName>
    <definedName name="A1838402X" localSheetId="7">#REF!,#REF!</definedName>
    <definedName name="A1838402X_Data" localSheetId="7">#REF!</definedName>
    <definedName name="A1838402X_Latest" localSheetId="7">#REF!</definedName>
    <definedName name="A1838423K" localSheetId="7">#REF!,#REF!</definedName>
    <definedName name="A1838423K_Data" localSheetId="7">#REF!</definedName>
    <definedName name="A1838423K_Latest" localSheetId="7">#REF!</definedName>
    <definedName name="A1838426T" localSheetId="7">#REF!,#REF!</definedName>
    <definedName name="A1838426T_Data" localSheetId="7">#REF!</definedName>
    <definedName name="A1838426T_Latest" localSheetId="7">#REF!</definedName>
    <definedName name="A1838429X" localSheetId="7">#REF!,#REF!</definedName>
    <definedName name="A1838429X_Data" localSheetId="7">#REF!</definedName>
    <definedName name="A1838429X_Latest" localSheetId="7">#REF!</definedName>
    <definedName name="A1838432L" localSheetId="7">#REF!,#REF!</definedName>
    <definedName name="A1838432L_Data" localSheetId="7">#REF!</definedName>
    <definedName name="A1838432L_Latest" localSheetId="7">#REF!</definedName>
    <definedName name="A1838438A" localSheetId="7">#REF!,#REF!</definedName>
    <definedName name="A1838438A_Data" localSheetId="7">#REF!</definedName>
    <definedName name="A1838438A_Latest" localSheetId="7">#REF!</definedName>
    <definedName name="A1838447C" localSheetId="7">#REF!,#REF!</definedName>
    <definedName name="A1838447C_Data" localSheetId="7">#REF!</definedName>
    <definedName name="A1838447C_Latest" localSheetId="7">#REF!</definedName>
    <definedName name="A1838450T" localSheetId="7">#REF!,#REF!</definedName>
    <definedName name="A1838450T_Data" localSheetId="7">#REF!</definedName>
    <definedName name="A1838450T_Latest" localSheetId="7">#REF!</definedName>
    <definedName name="A1838477T" localSheetId="7">#REF!,#REF!</definedName>
    <definedName name="A1838477T_Data" localSheetId="7">#REF!</definedName>
    <definedName name="A1838477T_Latest" localSheetId="7">#REF!</definedName>
    <definedName name="A1838498C" localSheetId="7">#REF!,#REF!</definedName>
    <definedName name="A1838498C_Data" localSheetId="7">#REF!</definedName>
    <definedName name="A1838498C_Latest" localSheetId="7">#REF!</definedName>
    <definedName name="A1838501F" localSheetId="7">#REF!,#REF!</definedName>
    <definedName name="A1838501F_Data" localSheetId="7">#REF!</definedName>
    <definedName name="A1838501F_Latest" localSheetId="7">#REF!</definedName>
    <definedName name="A1838504L" localSheetId="7">#REF!,#REF!</definedName>
    <definedName name="A1838504L_Data" localSheetId="7">#REF!</definedName>
    <definedName name="A1838504L_Latest" localSheetId="7">#REF!</definedName>
    <definedName name="A1838507V" localSheetId="7">#REF!,#REF!</definedName>
    <definedName name="A1838507V_Data" localSheetId="7">#REF!</definedName>
    <definedName name="A1838507V_Latest" localSheetId="7">#REF!</definedName>
    <definedName name="A1838513R" localSheetId="7">#REF!,#REF!</definedName>
    <definedName name="A1838513R_Data" localSheetId="7">#REF!</definedName>
    <definedName name="A1838513R_Latest" localSheetId="7">#REF!</definedName>
    <definedName name="A1838522T" localSheetId="7">#REF!,#REF!</definedName>
    <definedName name="A1838522T_Data" localSheetId="7">#REF!</definedName>
    <definedName name="A1838522T_Latest" localSheetId="7">#REF!</definedName>
    <definedName name="A1838525X" localSheetId="7">#REF!,#REF!</definedName>
    <definedName name="A1838525X_Data" localSheetId="7">#REF!</definedName>
    <definedName name="A1838525X_Latest" localSheetId="7">#REF!</definedName>
    <definedName name="A1838552F" localSheetId="7">#REF!,#REF!</definedName>
    <definedName name="A1838552F_Data" localSheetId="7">#REF!</definedName>
    <definedName name="A1838552F_Latest" localSheetId="7">#REF!</definedName>
    <definedName name="A1838573T" localSheetId="7">#REF!,#REF!</definedName>
    <definedName name="A1838573T_Data" localSheetId="7">#REF!</definedName>
    <definedName name="A1838573T_Latest" localSheetId="7">#REF!</definedName>
    <definedName name="A1838576X" localSheetId="7">#REF!,#REF!</definedName>
    <definedName name="A1838576X_Data" localSheetId="7">#REF!</definedName>
    <definedName name="A1838576X_Latest" localSheetId="7">#REF!</definedName>
    <definedName name="A1838579F" localSheetId="7">#REF!,#REF!</definedName>
    <definedName name="A1838579F_Data" localSheetId="7">#REF!</definedName>
    <definedName name="A1838579F_Latest" localSheetId="7">#REF!</definedName>
    <definedName name="A1838582V" localSheetId="7">#REF!,#REF!</definedName>
    <definedName name="A1838582V_Data" localSheetId="7">#REF!</definedName>
    <definedName name="A1838582V_Latest" localSheetId="7">#REF!</definedName>
    <definedName name="A1838588J" localSheetId="7">#REF!,#REF!</definedName>
    <definedName name="A1838588J_Data" localSheetId="7">#REF!</definedName>
    <definedName name="A1838588J_Latest" localSheetId="7">#REF!</definedName>
    <definedName name="A1838597K" localSheetId="7">#REF!,#REF!</definedName>
    <definedName name="A1838597K_Data" localSheetId="7">#REF!</definedName>
    <definedName name="A1838597K_Latest" localSheetId="7">#REF!</definedName>
    <definedName name="A1839170T" localSheetId="7">#REF!,#REF!</definedName>
    <definedName name="A1839170T_Data" localSheetId="7">#REF!</definedName>
    <definedName name="A1839170T_Latest" localSheetId="7">#REF!</definedName>
    <definedName name="A1839197T" localSheetId="7">#REF!,#REF!</definedName>
    <definedName name="A1839197T_Data" localSheetId="7">#REF!</definedName>
    <definedName name="A1839197T_Latest" localSheetId="7">#REF!</definedName>
    <definedName name="A1839218T" localSheetId="7">#REF!,#REF!</definedName>
    <definedName name="A1839218T_Data" localSheetId="7">#REF!</definedName>
    <definedName name="A1839218T_Latest" localSheetId="7">#REF!</definedName>
    <definedName name="A1839221F" localSheetId="7">#REF!,#REF!</definedName>
    <definedName name="A1839221F_Data" localSheetId="7">#REF!</definedName>
    <definedName name="A1839221F_Latest" localSheetId="7">#REF!</definedName>
    <definedName name="A1839224L" localSheetId="7">#REF!,#REF!</definedName>
    <definedName name="A1839224L_Data" localSheetId="7">#REF!</definedName>
    <definedName name="A1839224L_Latest" localSheetId="7">#REF!</definedName>
    <definedName name="A1839227V" localSheetId="7">#REF!,#REF!</definedName>
    <definedName name="A1839227V_Data" localSheetId="7">#REF!</definedName>
    <definedName name="A1839227V_Latest" localSheetId="7">#REF!</definedName>
    <definedName name="A1839233R" localSheetId="7">#REF!,#REF!</definedName>
    <definedName name="A1839233R_Data" localSheetId="7">#REF!</definedName>
    <definedName name="A1839233R_Latest" localSheetId="7">#REF!</definedName>
    <definedName name="A1839242T" localSheetId="7">#REF!,#REF!</definedName>
    <definedName name="A1839242T_Data" localSheetId="7">#REF!</definedName>
    <definedName name="A1839242T_Latest" localSheetId="7">#REF!</definedName>
    <definedName name="A1839245X" localSheetId="7">#REF!,#REF!</definedName>
    <definedName name="A1839245X_Data" localSheetId="7">#REF!</definedName>
    <definedName name="A1839245X_Latest" localSheetId="7">#REF!</definedName>
    <definedName name="A1839272F" localSheetId="7">#REF!,#REF!</definedName>
    <definedName name="A1839272F_Data" localSheetId="7">#REF!</definedName>
    <definedName name="A1839272F_Latest" localSheetId="7">#REF!</definedName>
    <definedName name="A1839293T" localSheetId="7">#REF!,#REF!</definedName>
    <definedName name="A1839293T_Data" localSheetId="7">#REF!</definedName>
    <definedName name="A1839293T_Latest" localSheetId="7">#REF!</definedName>
    <definedName name="A1839296X" localSheetId="7">#REF!,#REF!</definedName>
    <definedName name="A1839296X_Data" localSheetId="7">#REF!</definedName>
    <definedName name="A1839296X_Latest" localSheetId="7">#REF!</definedName>
    <definedName name="A1839299F" localSheetId="7">#REF!,#REF!</definedName>
    <definedName name="A1839299F_Data" localSheetId="7">#REF!</definedName>
    <definedName name="A1839299F_Latest" localSheetId="7">#REF!</definedName>
    <definedName name="A1839302J" localSheetId="7">#REF!,#REF!</definedName>
    <definedName name="A1839302J_Data" localSheetId="7">#REF!</definedName>
    <definedName name="A1839302J_Latest" localSheetId="7">#REF!</definedName>
    <definedName name="A1839308W" localSheetId="7">#REF!,#REF!</definedName>
    <definedName name="A1839308W_Data" localSheetId="7">#REF!</definedName>
    <definedName name="A1839308W_Latest" localSheetId="7">#REF!</definedName>
    <definedName name="A1839317X" localSheetId="7">#REF!,#REF!</definedName>
    <definedName name="A1839317X_Data" localSheetId="7">#REF!</definedName>
    <definedName name="A1839317X_Latest" localSheetId="7">#REF!</definedName>
    <definedName name="A1839320L" localSheetId="7">#REF!,#REF!</definedName>
    <definedName name="A1839320L_Data" localSheetId="7">#REF!</definedName>
    <definedName name="A1839320L_Latest" localSheetId="7">#REF!</definedName>
    <definedName name="A1839347L" localSheetId="7">#REF!,#REF!</definedName>
    <definedName name="A1839347L_Data" localSheetId="7">#REF!</definedName>
    <definedName name="A1839347L_Latest" localSheetId="7">#REF!</definedName>
    <definedName name="A1839368X" localSheetId="7">#REF!,#REF!</definedName>
    <definedName name="A1839368X_Data" localSheetId="7">#REF!</definedName>
    <definedName name="A1839368X_Latest" localSheetId="7">#REF!</definedName>
    <definedName name="A1839371L" localSheetId="7">#REF!,#REF!</definedName>
    <definedName name="A1839371L_Data" localSheetId="7">#REF!</definedName>
    <definedName name="A1839371L_Latest" localSheetId="7">#REF!</definedName>
    <definedName name="A1839374V" localSheetId="7">#REF!,#REF!</definedName>
    <definedName name="A1839374V_Data" localSheetId="7">#REF!</definedName>
    <definedName name="A1839374V_Latest" localSheetId="7">#REF!</definedName>
    <definedName name="A1839377A" localSheetId="7">#REF!,#REF!</definedName>
    <definedName name="A1839377A_Data" localSheetId="7">#REF!</definedName>
    <definedName name="A1839377A_Latest" localSheetId="7">#REF!</definedName>
    <definedName name="A1839383W" localSheetId="7">#REF!,#REF!</definedName>
    <definedName name="A1839383W_Data" localSheetId="7">#REF!</definedName>
    <definedName name="A1839383W_Latest" localSheetId="7">#REF!</definedName>
    <definedName name="A1839392X" localSheetId="7">#REF!,#REF!</definedName>
    <definedName name="A1839392X_Data" localSheetId="7">#REF!</definedName>
    <definedName name="A1839392X_Latest" localSheetId="7">#REF!</definedName>
    <definedName name="A1839953L" localSheetId="7">#REF!,#REF!</definedName>
    <definedName name="A1839953L_Data" localSheetId="7">#REF!</definedName>
    <definedName name="A1839953L_Latest" localSheetId="7">#REF!</definedName>
    <definedName name="A1839980V" localSheetId="7">#REF!,#REF!</definedName>
    <definedName name="A1839980V_Data" localSheetId="7">#REF!</definedName>
    <definedName name="A1839980V_Latest" localSheetId="7">#REF!</definedName>
    <definedName name="A1840001A" localSheetId="7">#REF!,#REF!</definedName>
    <definedName name="A1840001A_Data" localSheetId="7">#REF!</definedName>
    <definedName name="A1840001A_Latest" localSheetId="7">#REF!</definedName>
    <definedName name="A1840004J" localSheetId="7">#REF!,#REF!</definedName>
    <definedName name="A1840004J_Data" localSheetId="7">#REF!</definedName>
    <definedName name="A1840004J_Latest" localSheetId="7">#REF!</definedName>
    <definedName name="A1840007R" localSheetId="7">#REF!,#REF!</definedName>
    <definedName name="A1840007R_Data" localSheetId="7">#REF!</definedName>
    <definedName name="A1840007R_Latest" localSheetId="7">#REF!</definedName>
    <definedName name="A1840010C" localSheetId="7">#REF!,#REF!</definedName>
    <definedName name="A1840010C_Data" localSheetId="7">#REF!</definedName>
    <definedName name="A1840010C_Latest" localSheetId="7">#REF!</definedName>
    <definedName name="A1840016T" localSheetId="7">#REF!,#REF!</definedName>
    <definedName name="A1840016T_Data" localSheetId="7">#REF!</definedName>
    <definedName name="A1840016T_Latest" localSheetId="7">#REF!</definedName>
    <definedName name="A1840025V" localSheetId="7">#REF!,#REF!</definedName>
    <definedName name="A1840025V_Data" localSheetId="7">#REF!</definedName>
    <definedName name="A1840025V_Latest" localSheetId="7">#REF!</definedName>
    <definedName name="A1840028A" localSheetId="7">#REF!,#REF!</definedName>
    <definedName name="A1840028A_Data" localSheetId="7">#REF!</definedName>
    <definedName name="A1840028A_Latest" localSheetId="7">#REF!</definedName>
    <definedName name="A1840055J" localSheetId="7">#REF!,#REF!</definedName>
    <definedName name="A1840055J_Data" localSheetId="7">#REF!</definedName>
    <definedName name="A1840055J_Latest" localSheetId="7">#REF!</definedName>
    <definedName name="A1840076V" localSheetId="7">#REF!,#REF!</definedName>
    <definedName name="A1840076V_Data" localSheetId="7">#REF!</definedName>
    <definedName name="A1840076V_Latest" localSheetId="7">#REF!</definedName>
    <definedName name="A1840079A" localSheetId="7">#REF!,#REF!</definedName>
    <definedName name="A1840079A_Data" localSheetId="7">#REF!</definedName>
    <definedName name="A1840079A_Latest" localSheetId="7">#REF!</definedName>
    <definedName name="A1840082R" localSheetId="7">#REF!,#REF!</definedName>
    <definedName name="A1840082R_Data" localSheetId="7">#REF!</definedName>
    <definedName name="A1840082R_Latest" localSheetId="7">#REF!</definedName>
    <definedName name="A1840085W" localSheetId="7">#REF!,#REF!</definedName>
    <definedName name="A1840085W_Data" localSheetId="7">#REF!</definedName>
    <definedName name="A1840085W_Latest" localSheetId="7">#REF!</definedName>
    <definedName name="A1840091T" localSheetId="7">#REF!,#REF!</definedName>
    <definedName name="A1840091T_Data" localSheetId="7">#REF!</definedName>
    <definedName name="A1840091T_Latest" localSheetId="7">#REF!</definedName>
    <definedName name="A1840100J" localSheetId="7">#REF!,#REF!</definedName>
    <definedName name="A1840100J_Data" localSheetId="7">#REF!</definedName>
    <definedName name="A1840100J_Latest" localSheetId="7">#REF!</definedName>
    <definedName name="A1840103R" localSheetId="7">#REF!,#REF!</definedName>
    <definedName name="A1840103R_Data" localSheetId="7">#REF!</definedName>
    <definedName name="A1840103R_Latest" localSheetId="7">#REF!</definedName>
    <definedName name="A1840130W" localSheetId="7">#REF!,#REF!</definedName>
    <definedName name="A1840130W_Data" localSheetId="7">#REF!</definedName>
    <definedName name="A1840130W_Latest" localSheetId="7">#REF!</definedName>
    <definedName name="A1840151J" localSheetId="7">#REF!,#REF!</definedName>
    <definedName name="A1840151J_Data" localSheetId="7">#REF!</definedName>
    <definedName name="A1840151J_Latest" localSheetId="7">#REF!</definedName>
    <definedName name="A1840154R" localSheetId="7">#REF!,#REF!</definedName>
    <definedName name="A1840154R_Data" localSheetId="7">#REF!</definedName>
    <definedName name="A1840154R_Latest" localSheetId="7">#REF!</definedName>
    <definedName name="A1840157W" localSheetId="7">#REF!,#REF!</definedName>
    <definedName name="A1840157W_Data" localSheetId="7">#REF!</definedName>
    <definedName name="A1840157W_Latest" localSheetId="7">#REF!</definedName>
    <definedName name="A1840160K" localSheetId="7">#REF!,#REF!</definedName>
    <definedName name="A1840160K_Data" localSheetId="7">#REF!</definedName>
    <definedName name="A1840160K_Latest" localSheetId="7">#REF!</definedName>
    <definedName name="A1840166X" localSheetId="7">#REF!,#REF!</definedName>
    <definedName name="A1840166X_Data" localSheetId="7">#REF!</definedName>
    <definedName name="A1840166X_Latest" localSheetId="7">#REF!</definedName>
    <definedName name="A1840175A" localSheetId="7">#REF!,#REF!</definedName>
    <definedName name="A1840175A_Data" localSheetId="7">#REF!</definedName>
    <definedName name="A1840175A_Latest" localSheetId="7">#REF!</definedName>
    <definedName name="A1840733J" localSheetId="7">#REF!,#REF!</definedName>
    <definedName name="A1840733J_Data" localSheetId="7">#REF!</definedName>
    <definedName name="A1840733J_Latest" localSheetId="7">#REF!</definedName>
    <definedName name="A1840760R" localSheetId="7">#REF!,#REF!</definedName>
    <definedName name="A1840760R_Data" localSheetId="7">#REF!</definedName>
    <definedName name="A1840760R_Latest" localSheetId="7">#REF!</definedName>
    <definedName name="A1840781A" localSheetId="7">#REF!,#REF!</definedName>
    <definedName name="A1840781A_Data" localSheetId="7">#REF!</definedName>
    <definedName name="A1840781A_Latest" localSheetId="7">#REF!</definedName>
    <definedName name="A1840784J" localSheetId="7">#REF!,#REF!</definedName>
    <definedName name="A1840784J_Data" localSheetId="7">#REF!</definedName>
    <definedName name="A1840784J_Latest" localSheetId="7">#REF!</definedName>
    <definedName name="A1840787R" localSheetId="7">#REF!,#REF!</definedName>
    <definedName name="A1840787R_Data" localSheetId="7">#REF!</definedName>
    <definedName name="A1840787R_Latest" localSheetId="7">#REF!</definedName>
    <definedName name="A1840790C" localSheetId="7">#REF!,#REF!</definedName>
    <definedName name="A1840790C_Data" localSheetId="7">#REF!</definedName>
    <definedName name="A1840790C_Latest" localSheetId="7">#REF!</definedName>
    <definedName name="A1840796T" localSheetId="7">#REF!,#REF!</definedName>
    <definedName name="A1840796T_Data" localSheetId="7">#REF!</definedName>
    <definedName name="A1840796T_Latest" localSheetId="7">#REF!</definedName>
    <definedName name="A1840805J" localSheetId="7">#REF!,#REF!</definedName>
    <definedName name="A1840805J_Data" localSheetId="7">#REF!</definedName>
    <definedName name="A1840805J_Latest" localSheetId="7">#REF!</definedName>
    <definedName name="A1840808R" localSheetId="7">#REF!,#REF!</definedName>
    <definedName name="A1840808R_Data" localSheetId="7">#REF!</definedName>
    <definedName name="A1840808R_Latest" localSheetId="7">#REF!</definedName>
    <definedName name="A1840835W" localSheetId="7">#REF!,#REF!</definedName>
    <definedName name="A1840835W_Data" localSheetId="7">#REF!</definedName>
    <definedName name="A1840835W_Latest" localSheetId="7">#REF!</definedName>
    <definedName name="A1840856J" localSheetId="7">#REF!,#REF!</definedName>
    <definedName name="A1840856J_Data" localSheetId="7">#REF!</definedName>
    <definedName name="A1840856J_Latest" localSheetId="7">#REF!</definedName>
    <definedName name="A1840859R" localSheetId="7">#REF!,#REF!</definedName>
    <definedName name="A1840859R_Data" localSheetId="7">#REF!</definedName>
    <definedName name="A1840859R_Latest" localSheetId="7">#REF!</definedName>
    <definedName name="A1840862C" localSheetId="7">#REF!,#REF!</definedName>
    <definedName name="A1840862C_Data" localSheetId="7">#REF!</definedName>
    <definedName name="A1840862C_Latest" localSheetId="7">#REF!</definedName>
    <definedName name="A1840865K" localSheetId="7">#REF!,#REF!</definedName>
    <definedName name="A1840865K_Data" localSheetId="7">#REF!</definedName>
    <definedName name="A1840865K_Latest" localSheetId="7">#REF!</definedName>
    <definedName name="A1840871F" localSheetId="7">#REF!,#REF!</definedName>
    <definedName name="A1840871F_Data" localSheetId="7">#REF!</definedName>
    <definedName name="A1840871F_Latest" localSheetId="7">#REF!</definedName>
    <definedName name="A1840880J" localSheetId="7">#REF!,#REF!</definedName>
    <definedName name="A1840880J_Data" localSheetId="7">#REF!</definedName>
    <definedName name="A1840880J_Latest" localSheetId="7">#REF!</definedName>
    <definedName name="A1840883R" localSheetId="7">#REF!,#REF!</definedName>
    <definedName name="A1840883R_Data" localSheetId="7">#REF!</definedName>
    <definedName name="A1840883R_Latest" localSheetId="7">#REF!</definedName>
    <definedName name="A1840910K" localSheetId="7">#REF!,#REF!</definedName>
    <definedName name="A1840910K_Data" localSheetId="7">#REF!</definedName>
    <definedName name="A1840910K_Latest" localSheetId="7">#REF!</definedName>
    <definedName name="A1840931W" localSheetId="7">#REF!,#REF!</definedName>
    <definedName name="A1840931W_Data" localSheetId="7">#REF!</definedName>
    <definedName name="A1840931W_Latest" localSheetId="7">#REF!</definedName>
    <definedName name="A1840934C" localSheetId="7">#REF!,#REF!</definedName>
    <definedName name="A1840934C_Data" localSheetId="7">#REF!</definedName>
    <definedName name="A1840934C_Latest" localSheetId="7">#REF!</definedName>
    <definedName name="A1840937K" localSheetId="7">#REF!,#REF!</definedName>
    <definedName name="A1840937K_Data" localSheetId="7">#REF!</definedName>
    <definedName name="A1840937K_Latest" localSheetId="7">#REF!</definedName>
    <definedName name="A1840940X" localSheetId="7">#REF!,#REF!</definedName>
    <definedName name="A1840940X_Data" localSheetId="7">#REF!</definedName>
    <definedName name="A1840940X_Latest" localSheetId="7">#REF!</definedName>
    <definedName name="A1840946L" localSheetId="7">#REF!,#REF!</definedName>
    <definedName name="A1840946L_Data" localSheetId="7">#REF!</definedName>
    <definedName name="A1840946L_Latest" localSheetId="7">#REF!</definedName>
    <definedName name="A1840955R" localSheetId="7">#REF!,#REF!</definedName>
    <definedName name="A1840955R_Data" localSheetId="7">#REF!</definedName>
    <definedName name="A1840955R_Latest" localSheetId="7">#REF!</definedName>
    <definedName name="A1841492X" localSheetId="7">#REF!,#REF!</definedName>
    <definedName name="A1841492X_Data" localSheetId="7">#REF!</definedName>
    <definedName name="A1841492X_Latest" localSheetId="7">#REF!</definedName>
    <definedName name="A1841519L" localSheetId="7">#REF!,#REF!</definedName>
    <definedName name="A1841519L_Data" localSheetId="7">#REF!</definedName>
    <definedName name="A1841519L_Latest" localSheetId="7">#REF!</definedName>
    <definedName name="A1841540F" localSheetId="7">#REF!,#REF!</definedName>
    <definedName name="A1841540F_Data" localSheetId="7">#REF!</definedName>
    <definedName name="A1841540F_Latest" localSheetId="7">#REF!</definedName>
    <definedName name="A1841543L" localSheetId="7">#REF!,#REF!</definedName>
    <definedName name="A1841543L_Data" localSheetId="7">#REF!</definedName>
    <definedName name="A1841543L_Latest" localSheetId="7">#REF!</definedName>
    <definedName name="A1841546V" localSheetId="7">#REF!,#REF!</definedName>
    <definedName name="A1841546V_Data" localSheetId="7">#REF!</definedName>
    <definedName name="A1841546V_Latest" localSheetId="7">#REF!</definedName>
    <definedName name="A1841549A" localSheetId="7">#REF!,#REF!</definedName>
    <definedName name="A1841549A_Data" localSheetId="7">#REF!</definedName>
    <definedName name="A1841549A_Latest" localSheetId="7">#REF!</definedName>
    <definedName name="A1841555W" localSheetId="7">#REF!,#REF!</definedName>
    <definedName name="A1841555W_Data" localSheetId="7">#REF!</definedName>
    <definedName name="A1841555W_Latest" localSheetId="7">#REF!</definedName>
    <definedName name="A1841564X" localSheetId="7">#REF!,#REF!</definedName>
    <definedName name="A1841564X_Data" localSheetId="7">#REF!</definedName>
    <definedName name="A1841564X_Latest" localSheetId="7">#REF!</definedName>
    <definedName name="A1841567F" localSheetId="7">#REF!,#REF!</definedName>
    <definedName name="A1841567F_Data" localSheetId="7">#REF!</definedName>
    <definedName name="A1841567F_Latest" localSheetId="7">#REF!</definedName>
    <definedName name="A1841594L" localSheetId="7">#REF!,#REF!</definedName>
    <definedName name="A1841594L_Data" localSheetId="7">#REF!</definedName>
    <definedName name="A1841594L_Latest" localSheetId="7">#REF!</definedName>
    <definedName name="A1841615L" localSheetId="7">#REF!,#REF!</definedName>
    <definedName name="A1841615L_Data" localSheetId="7">#REF!</definedName>
    <definedName name="A1841615L_Latest" localSheetId="7">#REF!</definedName>
    <definedName name="A1841618V" localSheetId="7">#REF!,#REF!</definedName>
    <definedName name="A1841618V_Data" localSheetId="7">#REF!</definedName>
    <definedName name="A1841618V_Latest" localSheetId="7">#REF!</definedName>
    <definedName name="A1841621J" localSheetId="7">#REF!,#REF!</definedName>
    <definedName name="A1841621J_Data" localSheetId="7">#REF!</definedName>
    <definedName name="A1841621J_Latest" localSheetId="7">#REF!</definedName>
    <definedName name="A1841624R" localSheetId="7">#REF!,#REF!</definedName>
    <definedName name="A1841624R_Data" localSheetId="7">#REF!</definedName>
    <definedName name="A1841624R_Latest" localSheetId="7">#REF!</definedName>
    <definedName name="A1841630K" localSheetId="7">#REF!,#REF!</definedName>
    <definedName name="A1841630K_Data" localSheetId="7">#REF!</definedName>
    <definedName name="A1841630K_Latest" localSheetId="7">#REF!</definedName>
    <definedName name="A1841639F" localSheetId="7">#REF!,#REF!</definedName>
    <definedName name="A1841639F_Data" localSheetId="7">#REF!</definedName>
    <definedName name="A1841639F_Latest" localSheetId="7">#REF!</definedName>
    <definedName name="A1841642V" localSheetId="7">#REF!,#REF!</definedName>
    <definedName name="A1841642V_Data" localSheetId="7">#REF!</definedName>
    <definedName name="A1841642V_Latest" localSheetId="7">#REF!</definedName>
    <definedName name="A1841669V" localSheetId="7">#REF!,#REF!</definedName>
    <definedName name="A1841669V_Data" localSheetId="7">#REF!</definedName>
    <definedName name="A1841669V_Latest" localSheetId="7">#REF!</definedName>
    <definedName name="A1841690L" localSheetId="7">#REF!,#REF!</definedName>
    <definedName name="A1841690L_Data" localSheetId="7">#REF!</definedName>
    <definedName name="A1841690L_Latest" localSheetId="7">#REF!</definedName>
    <definedName name="A1841693V" localSheetId="7">#REF!,#REF!</definedName>
    <definedName name="A1841693V_Data" localSheetId="7">#REF!</definedName>
    <definedName name="A1841693V_Latest" localSheetId="7">#REF!</definedName>
    <definedName name="A1841696A" localSheetId="7">#REF!,#REF!</definedName>
    <definedName name="A1841696A_Data" localSheetId="7">#REF!</definedName>
    <definedName name="A1841696A_Latest" localSheetId="7">#REF!</definedName>
    <definedName name="A1841699J" localSheetId="7">#REF!,#REF!</definedName>
    <definedName name="A1841699J_Data" localSheetId="7">#REF!</definedName>
    <definedName name="A1841699J_Latest" localSheetId="7">#REF!</definedName>
    <definedName name="A1841705T" localSheetId="7">#REF!,#REF!</definedName>
    <definedName name="A1841705T_Data" localSheetId="7">#REF!</definedName>
    <definedName name="A1841705T_Latest" localSheetId="7">#REF!</definedName>
    <definedName name="A1841714V" localSheetId="7">#REF!,#REF!</definedName>
    <definedName name="A1841714V_Data" localSheetId="7">#REF!</definedName>
    <definedName name="A1841714V_Latest" localSheetId="7">#REF!</definedName>
    <definedName name="A1842254K" localSheetId="7">#REF!,#REF!</definedName>
    <definedName name="A1842254K_Data" localSheetId="7">#REF!</definedName>
    <definedName name="A1842254K_Latest" localSheetId="7">#REF!</definedName>
    <definedName name="A1842281T" localSheetId="7">#REF!,#REF!</definedName>
    <definedName name="A1842281T_Data" localSheetId="7">#REF!</definedName>
    <definedName name="A1842281T_Latest" localSheetId="7">#REF!</definedName>
    <definedName name="A1842302T" localSheetId="7">#REF!,#REF!</definedName>
    <definedName name="A1842302T_Data" localSheetId="7">#REF!</definedName>
    <definedName name="A1842302T_Latest" localSheetId="7">#REF!</definedName>
    <definedName name="A1842305X" localSheetId="7">#REF!,#REF!</definedName>
    <definedName name="A1842305X_Data" localSheetId="7">#REF!</definedName>
    <definedName name="A1842305X_Latest" localSheetId="7">#REF!</definedName>
    <definedName name="A1842308F" localSheetId="7">#REF!,#REF!</definedName>
    <definedName name="A1842308F_Data" localSheetId="7">#REF!</definedName>
    <definedName name="A1842308F_Latest" localSheetId="7">#REF!</definedName>
    <definedName name="A1842311V" localSheetId="7">#REF!,#REF!</definedName>
    <definedName name="A1842311V_Data" localSheetId="7">#REF!</definedName>
    <definedName name="A1842311V_Latest" localSheetId="7">#REF!</definedName>
    <definedName name="A1842317J" localSheetId="7">#REF!,#REF!</definedName>
    <definedName name="A1842317J_Data" localSheetId="7">#REF!</definedName>
    <definedName name="A1842317J_Latest" localSheetId="7">#REF!</definedName>
    <definedName name="A1842326K" localSheetId="7">#REF!,#REF!</definedName>
    <definedName name="A1842326K_Data" localSheetId="7">#REF!</definedName>
    <definedName name="A1842326K_Latest" localSheetId="7">#REF!</definedName>
    <definedName name="A1842329T" localSheetId="7">#REF!,#REF!</definedName>
    <definedName name="A1842329T_Data" localSheetId="7">#REF!</definedName>
    <definedName name="A1842329T_Latest" localSheetId="7">#REF!</definedName>
    <definedName name="A1842356X" localSheetId="7">#REF!,#REF!</definedName>
    <definedName name="A1842356X_Data" localSheetId="7">#REF!</definedName>
    <definedName name="A1842356X_Latest" localSheetId="7">#REF!</definedName>
    <definedName name="A1842377K" localSheetId="7">#REF!,#REF!</definedName>
    <definedName name="A1842377K_Data" localSheetId="7">#REF!</definedName>
    <definedName name="A1842377K_Latest" localSheetId="7">#REF!</definedName>
    <definedName name="A1842380X" localSheetId="7">#REF!,#REF!</definedName>
    <definedName name="A1842380X_Data" localSheetId="7">#REF!</definedName>
    <definedName name="A1842380X_Latest" localSheetId="7">#REF!</definedName>
    <definedName name="A1842383F" localSheetId="7">#REF!,#REF!</definedName>
    <definedName name="A1842383F_Data" localSheetId="7">#REF!</definedName>
    <definedName name="A1842383F_Latest" localSheetId="7">#REF!</definedName>
    <definedName name="A1842386L" localSheetId="7">#REF!,#REF!</definedName>
    <definedName name="A1842386L_Data" localSheetId="7">#REF!</definedName>
    <definedName name="A1842386L_Latest" localSheetId="7">#REF!</definedName>
    <definedName name="A1842392J" localSheetId="7">#REF!,#REF!</definedName>
    <definedName name="A1842392J_Data" localSheetId="7">#REF!</definedName>
    <definedName name="A1842392J_Latest" localSheetId="7">#REF!</definedName>
    <definedName name="A1842401X" localSheetId="7">#REF!,#REF!</definedName>
    <definedName name="A1842401X_Data" localSheetId="7">#REF!</definedName>
    <definedName name="A1842401X_Latest" localSheetId="7">#REF!</definedName>
    <definedName name="A1842404F" localSheetId="7">#REF!,#REF!</definedName>
    <definedName name="A1842404F_Data" localSheetId="7">#REF!</definedName>
    <definedName name="A1842404F_Latest" localSheetId="7">#REF!</definedName>
    <definedName name="A1842431L" localSheetId="7">#REF!,#REF!</definedName>
    <definedName name="A1842431L_Data" localSheetId="7">#REF!</definedName>
    <definedName name="A1842431L_Latest" localSheetId="7">#REF!</definedName>
    <definedName name="A1842452X" localSheetId="7">#REF!,#REF!</definedName>
    <definedName name="A1842452X_Data" localSheetId="7">#REF!</definedName>
    <definedName name="A1842452X_Latest" localSheetId="7">#REF!</definedName>
    <definedName name="A1842455F" localSheetId="7">#REF!,#REF!</definedName>
    <definedName name="A1842455F_Data" localSheetId="7">#REF!</definedName>
    <definedName name="A1842455F_Latest" localSheetId="7">#REF!</definedName>
    <definedName name="A1842458L" localSheetId="7">#REF!,#REF!</definedName>
    <definedName name="A1842458L_Data" localSheetId="7">#REF!</definedName>
    <definedName name="A1842458L_Latest" localSheetId="7">#REF!</definedName>
    <definedName name="A1842461A" localSheetId="7">#REF!,#REF!</definedName>
    <definedName name="A1842461A_Data" localSheetId="7">#REF!</definedName>
    <definedName name="A1842461A_Latest" localSheetId="7">#REF!</definedName>
    <definedName name="A1842467R" localSheetId="7">#REF!,#REF!</definedName>
    <definedName name="A1842467R_Data" localSheetId="7">#REF!</definedName>
    <definedName name="A1842467R_Latest" localSheetId="7">#REF!</definedName>
    <definedName name="A1842476T" localSheetId="7">#REF!,#REF!</definedName>
    <definedName name="A1842476T_Data" localSheetId="7">#REF!</definedName>
    <definedName name="A1842476T_Latest" localSheetId="7">#REF!</definedName>
    <definedName name="A1842995V" localSheetId="7">#REF!,#REF!</definedName>
    <definedName name="A1842995V_Data" localSheetId="7">#REF!</definedName>
    <definedName name="A1842995V_Latest" localSheetId="7">#REF!</definedName>
    <definedName name="A1843022T" localSheetId="7">#REF!,#REF!</definedName>
    <definedName name="A1843022T_Data" localSheetId="7">#REF!</definedName>
    <definedName name="A1843022T_Latest" localSheetId="7">#REF!</definedName>
    <definedName name="A1843043C" localSheetId="7">#REF!,#REF!</definedName>
    <definedName name="A1843043C_Data" localSheetId="7">#REF!</definedName>
    <definedName name="A1843043C_Latest" localSheetId="7">#REF!</definedName>
    <definedName name="A1843046K" localSheetId="7">#REF!,#REF!</definedName>
    <definedName name="A1843046K_Data" localSheetId="7">#REF!</definedName>
    <definedName name="A1843046K_Latest" localSheetId="7">#REF!</definedName>
    <definedName name="A1843049T" localSheetId="7">#REF!,#REF!</definedName>
    <definedName name="A1843049T_Data" localSheetId="7">#REF!</definedName>
    <definedName name="A1843049T_Latest" localSheetId="7">#REF!</definedName>
    <definedName name="A1843052F" localSheetId="7">#REF!,#REF!</definedName>
    <definedName name="A1843052F_Data" localSheetId="7">#REF!</definedName>
    <definedName name="A1843052F_Latest" localSheetId="7">#REF!</definedName>
    <definedName name="A1843058V" localSheetId="7">#REF!,#REF!</definedName>
    <definedName name="A1843058V_Data" localSheetId="7">#REF!</definedName>
    <definedName name="A1843058V_Latest" localSheetId="7">#REF!</definedName>
    <definedName name="A1843067W" localSheetId="7">#REF!,#REF!</definedName>
    <definedName name="A1843067W_Data" localSheetId="7">#REF!</definedName>
    <definedName name="A1843067W_Latest" localSheetId="7">#REF!</definedName>
    <definedName name="A1843070K" localSheetId="7">#REF!,#REF!</definedName>
    <definedName name="A1843070K_Data" localSheetId="7">#REF!</definedName>
    <definedName name="A1843070K_Latest" localSheetId="7">#REF!</definedName>
    <definedName name="A1843097K" localSheetId="7">#REF!,#REF!</definedName>
    <definedName name="A1843097K_Data" localSheetId="7">#REF!</definedName>
    <definedName name="A1843097K_Latest" localSheetId="7">#REF!</definedName>
    <definedName name="A1843118K" localSheetId="7">#REF!,#REF!</definedName>
    <definedName name="A1843118K_Data" localSheetId="7">#REF!</definedName>
    <definedName name="A1843118K_Latest" localSheetId="7">#REF!</definedName>
    <definedName name="A1843121X" localSheetId="7">#REF!,#REF!</definedName>
    <definedName name="A1843121X_Data" localSheetId="7">#REF!</definedName>
    <definedName name="A1843121X_Latest" localSheetId="7">#REF!</definedName>
    <definedName name="A1843124F" localSheetId="7">#REF!,#REF!</definedName>
    <definedName name="A1843124F_Data" localSheetId="7">#REF!</definedName>
    <definedName name="A1843124F_Latest" localSheetId="7">#REF!</definedName>
    <definedName name="A1843127L" localSheetId="7">#REF!,#REF!</definedName>
    <definedName name="A1843127L_Data" localSheetId="7">#REF!</definedName>
    <definedName name="A1843127L_Latest" localSheetId="7">#REF!</definedName>
    <definedName name="A1843133J" localSheetId="7">#REF!,#REF!</definedName>
    <definedName name="A1843133J_Data" localSheetId="7">#REF!</definedName>
    <definedName name="A1843133J_Latest" localSheetId="7">#REF!</definedName>
    <definedName name="A1843142K" localSheetId="7">#REF!,#REF!</definedName>
    <definedName name="A1843142K_Data" localSheetId="7">#REF!</definedName>
    <definedName name="A1843142K_Latest" localSheetId="7">#REF!</definedName>
    <definedName name="A1843145T" localSheetId="7">#REF!,#REF!</definedName>
    <definedName name="A1843145T_Data" localSheetId="7">#REF!</definedName>
    <definedName name="A1843145T_Latest" localSheetId="7">#REF!</definedName>
    <definedName name="A1843172X" localSheetId="7">#REF!,#REF!</definedName>
    <definedName name="A1843172X_Data" localSheetId="7">#REF!</definedName>
    <definedName name="A1843172X_Latest" localSheetId="7">#REF!</definedName>
    <definedName name="A1843193K" localSheetId="7">#REF!,#REF!</definedName>
    <definedName name="A1843193K_Data" localSheetId="7">#REF!</definedName>
    <definedName name="A1843193K_Latest" localSheetId="7">#REF!</definedName>
    <definedName name="A1843196T" localSheetId="7">#REF!,#REF!</definedName>
    <definedName name="A1843196T_Data" localSheetId="7">#REF!</definedName>
    <definedName name="A1843196T_Latest" localSheetId="7">#REF!</definedName>
    <definedName name="A1843199X" localSheetId="7">#REF!,#REF!</definedName>
    <definedName name="A1843199X_Data" localSheetId="7">#REF!</definedName>
    <definedName name="A1843199X_Latest" localSheetId="7">#REF!</definedName>
    <definedName name="A1843202A" localSheetId="7">#REF!,#REF!</definedName>
    <definedName name="A1843202A_Data" localSheetId="7">#REF!</definedName>
    <definedName name="A1843202A_Latest" localSheetId="7">#REF!</definedName>
    <definedName name="A1843208R" localSheetId="7">#REF!,#REF!</definedName>
    <definedName name="A1843208R_Data" localSheetId="7">#REF!</definedName>
    <definedName name="A1843208R_Latest" localSheetId="7">#REF!</definedName>
    <definedName name="A1843217T" localSheetId="7">#REF!,#REF!</definedName>
    <definedName name="A1843217T_Data" localSheetId="7">#REF!</definedName>
    <definedName name="A1843217T_Latest" localSheetId="7">#REF!</definedName>
    <definedName name="A1843718R" localSheetId="7">#REF!,#REF!</definedName>
    <definedName name="A1843718R_Data" localSheetId="7">#REF!</definedName>
    <definedName name="A1843718R_Latest" localSheetId="7">#REF!</definedName>
    <definedName name="A1843745W" localSheetId="7">#REF!,#REF!</definedName>
    <definedName name="A1843745W_Data" localSheetId="7">#REF!</definedName>
    <definedName name="A1843745W_Latest" localSheetId="7">#REF!</definedName>
    <definedName name="A1843766J" localSheetId="7">#REF!,#REF!</definedName>
    <definedName name="A1843766J_Data" localSheetId="7">#REF!</definedName>
    <definedName name="A1843766J_Latest" localSheetId="7">#REF!</definedName>
    <definedName name="A1843769R" localSheetId="7">#REF!,#REF!</definedName>
    <definedName name="A1843769R_Data" localSheetId="7">#REF!</definedName>
    <definedName name="A1843769R_Latest" localSheetId="7">#REF!</definedName>
    <definedName name="A1843772C" localSheetId="7">#REF!,#REF!</definedName>
    <definedName name="A1843772C_Data" localSheetId="7">#REF!</definedName>
    <definedName name="A1843772C_Latest" localSheetId="7">#REF!</definedName>
    <definedName name="A1843775K" localSheetId="7">#REF!,#REF!</definedName>
    <definedName name="A1843775K_Data" localSheetId="7">#REF!</definedName>
    <definedName name="A1843775K_Latest" localSheetId="7">#REF!</definedName>
    <definedName name="A1843781F" localSheetId="7">#REF!,#REF!</definedName>
    <definedName name="A1843781F_Data" localSheetId="7">#REF!</definedName>
    <definedName name="A1843781F_Latest" localSheetId="7">#REF!</definedName>
    <definedName name="A1843790J" localSheetId="7">#REF!,#REF!</definedName>
    <definedName name="A1843790J_Data" localSheetId="7">#REF!</definedName>
    <definedName name="A1843790J_Latest" localSheetId="7">#REF!</definedName>
    <definedName name="A1843793R" localSheetId="7">#REF!,#REF!</definedName>
    <definedName name="A1843793R_Data" localSheetId="7">#REF!</definedName>
    <definedName name="A1843793R_Latest" localSheetId="7">#REF!</definedName>
    <definedName name="A1843820K" localSheetId="7">#REF!,#REF!</definedName>
    <definedName name="A1843820K_Data" localSheetId="7">#REF!</definedName>
    <definedName name="A1843820K_Latest" localSheetId="7">#REF!</definedName>
    <definedName name="A1843841W" localSheetId="7">#REF!,#REF!</definedName>
    <definedName name="A1843841W_Data" localSheetId="7">#REF!</definedName>
    <definedName name="A1843841W_Latest" localSheetId="7">#REF!</definedName>
    <definedName name="A1843844C" localSheetId="7">#REF!,#REF!</definedName>
    <definedName name="A1843844C_Data" localSheetId="7">#REF!</definedName>
    <definedName name="A1843844C_Latest" localSheetId="7">#REF!</definedName>
    <definedName name="A1843847K" localSheetId="7">#REF!,#REF!</definedName>
    <definedName name="A1843847K_Data" localSheetId="7">#REF!</definedName>
    <definedName name="A1843847K_Latest" localSheetId="7">#REF!</definedName>
    <definedName name="A1843850X" localSheetId="7">#REF!,#REF!</definedName>
    <definedName name="A1843850X_Data" localSheetId="7">#REF!</definedName>
    <definedName name="A1843850X_Latest" localSheetId="7">#REF!</definedName>
    <definedName name="A1843856L" localSheetId="7">#REF!,#REF!</definedName>
    <definedName name="A1843856L_Data" localSheetId="7">#REF!</definedName>
    <definedName name="A1843856L_Latest" localSheetId="7">#REF!</definedName>
    <definedName name="A1843865R" localSheetId="7">#REF!,#REF!</definedName>
    <definedName name="A1843865R_Data" localSheetId="7">#REF!</definedName>
    <definedName name="A1843865R_Latest" localSheetId="7">#REF!</definedName>
    <definedName name="A18offset">18</definedName>
    <definedName name="A18remlife" localSheetId="0">'[3]PTRM input'!$L$24</definedName>
    <definedName name="A18remlife">'[4]PTRM input'!$L$24</definedName>
    <definedName name="A18stdlife" localSheetId="0">'[3]PTRM input'!$M$24</definedName>
    <definedName name="A18stdlife">'[4]PTRM input'!$M$24</definedName>
    <definedName name="A18taxremlife" localSheetId="0">'[3]PTRM input'!$O$24</definedName>
    <definedName name="A18taxremlife">'[4]PTRM input'!$O$24</definedName>
    <definedName name="A18taxstdlife" localSheetId="0">'[3]PTRM input'!$P$24</definedName>
    <definedName name="A18taxstdlife">'[4]PTRM input'!$P$24</definedName>
    <definedName name="A18taxvalue" localSheetId="0">'[3]PTRM input'!$N$24</definedName>
    <definedName name="A18taxvalue">'[4]PTRM input'!$N$24</definedName>
    <definedName name="A18value" localSheetId="0">'[3]PTRM input'!$J$24</definedName>
    <definedName name="A18value">'[4]PTRM input'!$J$24</definedName>
    <definedName name="A19offset">19</definedName>
    <definedName name="A19remlife" localSheetId="0">'[3]PTRM input'!$L$25</definedName>
    <definedName name="A19remlife">'[4]PTRM input'!$L$25</definedName>
    <definedName name="A19stdlife" localSheetId="0">'[3]PTRM input'!$M$25</definedName>
    <definedName name="A19stdlife">'[4]PTRM input'!$M$25</definedName>
    <definedName name="A19taxremlife" localSheetId="0">'[3]PTRM input'!$O$25</definedName>
    <definedName name="A19taxremlife">'[4]PTRM input'!$O$25</definedName>
    <definedName name="A19taxstdlife" localSheetId="0">'[3]PTRM input'!$P$25</definedName>
    <definedName name="A19taxstdlife">'[4]PTRM input'!$P$25</definedName>
    <definedName name="A19taxvalue" localSheetId="0">'[3]PTRM input'!$N$25</definedName>
    <definedName name="A19taxvalue">'[4]PTRM input'!$N$25</definedName>
    <definedName name="A19value" localSheetId="0">'[3]PTRM input'!$J$25</definedName>
    <definedName name="A19value">'[4]PTRM input'!$J$25</definedName>
    <definedName name="A1offset">1</definedName>
    <definedName name="A1remlife" localSheetId="0">'[3]PTRM input'!$L$7</definedName>
    <definedName name="A1remlife">'[4]PTRM input'!$L$7</definedName>
    <definedName name="A1stdlife" localSheetId="0">'[3]PTRM input'!$M$7</definedName>
    <definedName name="A1stdlife">'[4]PTRM input'!$M$7</definedName>
    <definedName name="A1taxremlife" localSheetId="0">'[3]PTRM input'!$O$7</definedName>
    <definedName name="A1taxremlife">'[4]PTRM input'!$O$7</definedName>
    <definedName name="A1taxstdlife" localSheetId="0">'[3]PTRM input'!$P$7</definedName>
    <definedName name="A1taxstdlife">'[4]PTRM input'!$P$7</definedName>
    <definedName name="A1taxvalue" localSheetId="0">'[3]PTRM input'!$N$7</definedName>
    <definedName name="A1taxvalue">'[4]PTRM input'!$N$7</definedName>
    <definedName name="A1value" localSheetId="0">'[3]PTRM input'!$J$7</definedName>
    <definedName name="A1value">'[4]PTRM input'!$J$7</definedName>
    <definedName name="A1value_PL" localSheetId="0">#REF!</definedName>
    <definedName name="A1value_PL">#REF!</definedName>
    <definedName name="A2060824A" localSheetId="7">#REF!,#REF!</definedName>
    <definedName name="A2060824A_Data" localSheetId="7">#REF!</definedName>
    <definedName name="A2060824A_Latest" localSheetId="7">#REF!</definedName>
    <definedName name="A2060825C" localSheetId="7">#REF!,#REF!</definedName>
    <definedName name="A2060825C_Data" localSheetId="7">#REF!</definedName>
    <definedName name="A2060825C_Latest" localSheetId="7">#REF!</definedName>
    <definedName name="A2060826F" localSheetId="7">#REF!,#REF!</definedName>
    <definedName name="A2060826F_Data" localSheetId="7">#REF!</definedName>
    <definedName name="A2060826F_Latest" localSheetId="7">#REF!</definedName>
    <definedName name="A2060827J" localSheetId="7">#REF!,#REF!</definedName>
    <definedName name="A2060827J_Data" localSheetId="7">#REF!</definedName>
    <definedName name="A2060827J_Latest" localSheetId="7">#REF!</definedName>
    <definedName name="A2060828K" localSheetId="7">#REF!,#REF!</definedName>
    <definedName name="A2060828K_Data" localSheetId="7">#REF!</definedName>
    <definedName name="A2060828K_Latest" localSheetId="7">#REF!</definedName>
    <definedName name="A2060829L" localSheetId="7">#REF!,#REF!</definedName>
    <definedName name="A2060829L_Data" localSheetId="7">#REF!</definedName>
    <definedName name="A2060829L_Latest" localSheetId="7">#REF!</definedName>
    <definedName name="A2060830W" localSheetId="7">#REF!,#REF!</definedName>
    <definedName name="A2060830W_Data" localSheetId="7">#REF!</definedName>
    <definedName name="A2060830W_Latest" localSheetId="7">#REF!</definedName>
    <definedName name="A2060831X" localSheetId="7">#REF!,#REF!</definedName>
    <definedName name="A2060831X_Data" localSheetId="7">#REF!</definedName>
    <definedName name="A2060831X_Latest" localSheetId="7">#REF!</definedName>
    <definedName name="A2060832A" localSheetId="7">#REF!,#REF!</definedName>
    <definedName name="A2060832A_Data" localSheetId="7">#REF!</definedName>
    <definedName name="A2060832A_Latest" localSheetId="7">#REF!</definedName>
    <definedName name="A2060833C" localSheetId="7">#REF!,#REF!</definedName>
    <definedName name="A2060833C_Data" localSheetId="7">#REF!</definedName>
    <definedName name="A2060833C_Latest" localSheetId="7">#REF!</definedName>
    <definedName name="A2060834F" localSheetId="7">#REF!,#REF!</definedName>
    <definedName name="A2060834F_Data" localSheetId="7">#REF!</definedName>
    <definedName name="A2060834F_Latest" localSheetId="7">#REF!</definedName>
    <definedName name="A2060835J" localSheetId="7">#REF!,#REF!</definedName>
    <definedName name="A2060835J_Data" localSheetId="7">#REF!</definedName>
    <definedName name="A2060835J_Latest" localSheetId="7">#REF!</definedName>
    <definedName name="A2060836K" localSheetId="7">#REF!,#REF!</definedName>
    <definedName name="A2060836K_Data" localSheetId="7">#REF!</definedName>
    <definedName name="A2060836K_Latest" localSheetId="7">#REF!</definedName>
    <definedName name="A2060837L" localSheetId="7">#REF!,#REF!</definedName>
    <definedName name="A2060837L_Data" localSheetId="7">#REF!</definedName>
    <definedName name="A2060837L_Latest" localSheetId="7">#REF!</definedName>
    <definedName name="A2060838R" localSheetId="7">#REF!,#REF!</definedName>
    <definedName name="A2060838R_Data" localSheetId="7">#REF!</definedName>
    <definedName name="A2060838R_Latest" localSheetId="7">#REF!</definedName>
    <definedName name="A2060839T" localSheetId="7">#REF!,#REF!</definedName>
    <definedName name="A2060839T_Data" localSheetId="7">#REF!</definedName>
    <definedName name="A2060839T_Latest" localSheetId="7">#REF!</definedName>
    <definedName name="A2060840A" localSheetId="7">#REF!,#REF!</definedName>
    <definedName name="A2060840A_Data" localSheetId="7">#REF!</definedName>
    <definedName name="A2060840A_Latest" localSheetId="7">#REF!</definedName>
    <definedName name="A2060841C" localSheetId="7">#REF!,#REF!</definedName>
    <definedName name="A2060841C_Data" localSheetId="7">#REF!</definedName>
    <definedName name="A2060841C_Latest" localSheetId="7">#REF!</definedName>
    <definedName name="A2060842F" localSheetId="7">#REF!,#REF!</definedName>
    <definedName name="A2060842F_Data" localSheetId="7">#REF!</definedName>
    <definedName name="A2060842F_Latest" localSheetId="7">#REF!</definedName>
    <definedName name="A2060843J" localSheetId="7">#REF!,#REF!</definedName>
    <definedName name="A2060843J_Data" localSheetId="7">#REF!</definedName>
    <definedName name="A2060843J_Latest" localSheetId="7">#REF!</definedName>
    <definedName name="A2060844K" localSheetId="7">#REF!,#REF!</definedName>
    <definedName name="A2060844K_Data" localSheetId="7">#REF!</definedName>
    <definedName name="A2060844K_Latest" localSheetId="7">#REF!</definedName>
    <definedName name="A2060845L" localSheetId="7">#REF!,#REF!</definedName>
    <definedName name="A2060845L_Data" localSheetId="7">#REF!</definedName>
    <definedName name="A2060845L_Latest" localSheetId="7">#REF!</definedName>
    <definedName name="A2060846R" localSheetId="7">#REF!,#REF!</definedName>
    <definedName name="A2060846R_Data" localSheetId="7">#REF!</definedName>
    <definedName name="A2060846R_Latest" localSheetId="7">#REF!</definedName>
    <definedName name="A2060847T" localSheetId="7">#REF!,#REF!</definedName>
    <definedName name="A2060847T_Data" localSheetId="7">#REF!</definedName>
    <definedName name="A2060847T_Latest" localSheetId="7">#REF!</definedName>
    <definedName name="A2060848V" localSheetId="7">#REF!,#REF!</definedName>
    <definedName name="A2060848V_Data" localSheetId="7">#REF!</definedName>
    <definedName name="A2060848V_Latest" localSheetId="7">#REF!</definedName>
    <definedName name="A2060849W" localSheetId="7">#REF!,#REF!</definedName>
    <definedName name="A2060849W_Data" localSheetId="7">#REF!</definedName>
    <definedName name="A2060849W_Latest" localSheetId="7">#REF!</definedName>
    <definedName name="A2060850F" localSheetId="7">#REF!,#REF!</definedName>
    <definedName name="A2060850F_Data" localSheetId="7">#REF!</definedName>
    <definedName name="A2060850F_Latest" localSheetId="7">#REF!</definedName>
    <definedName name="A20offset">20</definedName>
    <definedName name="A20remlife" localSheetId="0">'[3]PTRM input'!$L$26</definedName>
    <definedName name="A20remlife">'[4]PTRM input'!$L$26</definedName>
    <definedName name="A20stdlife" localSheetId="0">'[3]PTRM input'!$M$26</definedName>
    <definedName name="A20stdlife">'[4]PTRM input'!$M$26</definedName>
    <definedName name="A20taxremlife" localSheetId="0">'[3]PTRM input'!$O$26</definedName>
    <definedName name="A20taxremlife">'[4]PTRM input'!$O$26</definedName>
    <definedName name="A20taxstdlife" localSheetId="0">'[3]PTRM input'!$P$26</definedName>
    <definedName name="A20taxstdlife">'[4]PTRM input'!$P$26</definedName>
    <definedName name="A20taxvalue" localSheetId="0">'[3]PTRM input'!$N$26</definedName>
    <definedName name="A20taxvalue">'[4]PTRM input'!$N$26</definedName>
    <definedName name="A20value" localSheetId="0">'[3]PTRM input'!$J$26</definedName>
    <definedName name="A20value">'[4]PTRM input'!$J$26</definedName>
    <definedName name="A21offset">21</definedName>
    <definedName name="A21remlife" localSheetId="0">'[3]PTRM input'!$L$27</definedName>
    <definedName name="A21remlife">'[4]PTRM input'!$L$27</definedName>
    <definedName name="A21stdlife" localSheetId="0">'[3]PTRM input'!$M$27</definedName>
    <definedName name="A21stdlife">'[4]PTRM input'!$M$27</definedName>
    <definedName name="A21taxremlife" localSheetId="0">'[3]PTRM input'!$O$27</definedName>
    <definedName name="A21taxremlife">'[4]PTRM input'!$O$27</definedName>
    <definedName name="A21taxstdlife" localSheetId="0">'[3]PTRM input'!$P$27</definedName>
    <definedName name="A21taxstdlife">'[4]PTRM input'!$P$27</definedName>
    <definedName name="A21taxvalue" localSheetId="0">'[3]PTRM input'!$N$27</definedName>
    <definedName name="A21taxvalue">'[4]PTRM input'!$N$27</definedName>
    <definedName name="A21value" localSheetId="0">'[3]PTRM input'!$J$27</definedName>
    <definedName name="A21value">'[4]PTRM input'!$J$27</definedName>
    <definedName name="A2298426V" localSheetId="7">#REF!,#REF!</definedName>
    <definedName name="A2298426V_Data" localSheetId="7">#REF!</definedName>
    <definedName name="A2298426V_Latest" localSheetId="7">#REF!</definedName>
    <definedName name="A2298427W" localSheetId="7">#REF!,#REF!</definedName>
    <definedName name="A2298427W_Data" localSheetId="7">#REF!</definedName>
    <definedName name="A2298427W_Latest" localSheetId="7">#REF!</definedName>
    <definedName name="A2298428X" localSheetId="7">#REF!,#REF!</definedName>
    <definedName name="A2298428X_Data" localSheetId="7">#REF!</definedName>
    <definedName name="A2298428X_Latest" localSheetId="7">#REF!</definedName>
    <definedName name="A2298429A" localSheetId="7">#REF!,#REF!</definedName>
    <definedName name="A2298429A_Data" localSheetId="7">#REF!</definedName>
    <definedName name="A2298429A_Latest" localSheetId="7">#REF!</definedName>
    <definedName name="A2298430K" localSheetId="7">#REF!,#REF!</definedName>
    <definedName name="A2298430K_Data" localSheetId="7">#REF!</definedName>
    <definedName name="A2298430K_Latest" localSheetId="7">#REF!</definedName>
    <definedName name="A2298431L" localSheetId="7">#REF!,#REF!</definedName>
    <definedName name="A2298431L_Data" localSheetId="7">#REF!</definedName>
    <definedName name="A2298431L_Latest" localSheetId="7">#REF!</definedName>
    <definedName name="A2298432R" localSheetId="7">#REF!,#REF!</definedName>
    <definedName name="A2298432R_Data" localSheetId="7">#REF!</definedName>
    <definedName name="A2298432R_Latest" localSheetId="7">#REF!</definedName>
    <definedName name="A2298433T" localSheetId="7">#REF!,#REF!</definedName>
    <definedName name="A2298433T_Data" localSheetId="7">#REF!</definedName>
    <definedName name="A2298433T_Latest" localSheetId="7">#REF!</definedName>
    <definedName name="A2298434V" localSheetId="7">#REF!,#REF!</definedName>
    <definedName name="A2298434V_Data" localSheetId="7">#REF!</definedName>
    <definedName name="A2298434V_Latest" localSheetId="7">#REF!</definedName>
    <definedName name="A2298435W" localSheetId="7">#REF!,#REF!</definedName>
    <definedName name="A2298435W_Data" localSheetId="7">#REF!</definedName>
    <definedName name="A2298435W_Latest" localSheetId="7">#REF!</definedName>
    <definedName name="A2298436X" localSheetId="7">#REF!,#REF!</definedName>
    <definedName name="A2298436X_Data" localSheetId="7">#REF!</definedName>
    <definedName name="A2298436X_Latest" localSheetId="7">#REF!</definedName>
    <definedName name="A2298437A" localSheetId="7">#REF!,#REF!</definedName>
    <definedName name="A2298437A_Data" localSheetId="7">#REF!</definedName>
    <definedName name="A2298437A_Latest" localSheetId="7">#REF!</definedName>
    <definedName name="A2298438C" localSheetId="7">#REF!,#REF!</definedName>
    <definedName name="A2298438C_Data" localSheetId="7">#REF!</definedName>
    <definedName name="A2298438C_Latest" localSheetId="7">#REF!</definedName>
    <definedName name="A2298439F" localSheetId="7">#REF!,#REF!</definedName>
    <definedName name="A2298439F_Data" localSheetId="7">#REF!</definedName>
    <definedName name="A2298439F_Latest" localSheetId="7">#REF!</definedName>
    <definedName name="A2298440R" localSheetId="7">#REF!,#REF!</definedName>
    <definedName name="A2298440R_Data" localSheetId="7">#REF!</definedName>
    <definedName name="A2298440R_Latest" localSheetId="7">#REF!</definedName>
    <definedName name="A2298441T" localSheetId="7">#REF!,#REF!</definedName>
    <definedName name="A2298441T_Data" localSheetId="7">#REF!</definedName>
    <definedName name="A2298441T_Latest" localSheetId="7">#REF!</definedName>
    <definedName name="A2298442V" localSheetId="7">#REF!,#REF!</definedName>
    <definedName name="A2298442V_Data" localSheetId="7">#REF!</definedName>
    <definedName name="A2298442V_Latest" localSheetId="7">#REF!</definedName>
    <definedName name="A2298443W" localSheetId="7">#REF!,#REF!</definedName>
    <definedName name="A2298443W_Data" localSheetId="7">#REF!</definedName>
    <definedName name="A2298443W_Latest" localSheetId="7">#REF!</definedName>
    <definedName name="A2298444X" localSheetId="7">#REF!,#REF!</definedName>
    <definedName name="A2298444X_Data" localSheetId="7">#REF!</definedName>
    <definedName name="A2298444X_Latest" localSheetId="7">#REF!</definedName>
    <definedName name="A2298445A" localSheetId="7">[5]Data2!$AV$1:$AV$10,[5]Data2!$AV$11:$AV$136</definedName>
    <definedName name="A2298446C" localSheetId="7">[5]Data2!$AR$1:$AR$10,[5]Data2!$AR$11:$AR$136</definedName>
    <definedName name="A2298447F" localSheetId="7">[5]Data2!$AS$1:$AS$10,[5]Data2!$AS$11:$AS$136</definedName>
    <definedName name="A2298448J" localSheetId="7">[5]Data2!$AW$1:$AW$10,[5]Data2!$AW$15:$AW$136</definedName>
    <definedName name="A2298449K" localSheetId="7">[5]Data2!$AT$1:$AT$10,[5]Data2!$AT$11:$AT$136</definedName>
    <definedName name="A2298450V" localSheetId="7">[5]Data2!$BC$1:$BC$10,[5]Data2!$BC$11:$BC$136</definedName>
    <definedName name="A2298451W" localSheetId="7">[6]Data2!$AV$1:$AV$10,[6]Data2!$AV$11:$AV$136</definedName>
    <definedName name="A2298452X" localSheetId="7">[6]Data2!$AR$1:$AR$10,[6]Data2!$AR$11:$AR$136</definedName>
    <definedName name="A2298453A" localSheetId="7">[6]Data2!$AS$1:$AS$10,[6]Data2!$AS$11:$AS$136</definedName>
    <definedName name="A2298454C" localSheetId="7">[6]Data2!$AW$1:$AW$10,[6]Data2!$AW$15:$AW$136</definedName>
    <definedName name="A2298455F" localSheetId="7">[6]Data2!$AT$1:$AT$10,[6]Data2!$AT$11:$AT$136</definedName>
    <definedName name="A2298456J" localSheetId="7">[6]Data2!$BC$1:$BC$10,[6]Data2!$BC$11:$BC$136</definedName>
    <definedName name="A2298457K" localSheetId="7">[7]Data2!$AV$1:$AV$10,[7]Data2!$AV$11:$AV$136</definedName>
    <definedName name="A2298458L" localSheetId="7">[7]Data2!$AR$1:$AR$10,[7]Data2!$AR$11:$AR$136</definedName>
    <definedName name="A2298459R" localSheetId="7">[7]Data2!$AS$1:$AS$10,[7]Data2!$AS$11:$AS$136</definedName>
    <definedName name="A2298460X" localSheetId="7">[7]Data2!$AW$1:$AW$10,[7]Data2!$AW$15:$AW$136</definedName>
    <definedName name="A2298461A" localSheetId="7">[7]Data2!$AT$1:$AT$10,[7]Data2!$AT$11:$AT$136</definedName>
    <definedName name="A2298462C" localSheetId="7">[7]Data2!$BC$1:$BC$10,[7]Data2!$BC$11:$BC$136</definedName>
    <definedName name="A2298463F" localSheetId="7">[8]Data2!$AV$1:$AV$10,[8]Data2!$AV$11:$AV$136</definedName>
    <definedName name="A2298464J" localSheetId="7">[8]Data2!$AR$1:$AR$10,[8]Data2!$AR$11:$AR$136</definedName>
    <definedName name="A2298465K" localSheetId="7">[8]Data2!$AS$1:$AS$10,[8]Data2!$AS$11:$AS$136</definedName>
    <definedName name="A2298466L" localSheetId="7">[8]Data2!$AW$1:$AW$10,[8]Data2!$AW$15:$AW$136</definedName>
    <definedName name="A2298467R" localSheetId="7">[8]Data2!$AT$1:$AT$10,[8]Data2!$AT$11:$AT$136</definedName>
    <definedName name="A2298468T" localSheetId="7">[8]Data2!$BC$1:$BC$10,[8]Data2!$BC$11:$BC$136</definedName>
    <definedName name="A2298469V" localSheetId="7">[9]Data2!$AV$1:$AV$10,[9]Data2!$AV$11:$AV$136</definedName>
    <definedName name="A2298470C" localSheetId="7">[9]Data2!$AR$1:$AR$10,[9]Data2!$AR$11:$AR$136</definedName>
    <definedName name="A2298471F" localSheetId="7">[9]Data2!$AS$1:$AS$10,[9]Data2!$AS$11:$AS$136</definedName>
    <definedName name="A2298472J" localSheetId="7">[9]Data2!$AW$1:$AW$10,[9]Data2!$AW$15:$AW$136</definedName>
    <definedName name="A2298473K" localSheetId="7">[9]Data2!$AT$1:$AT$10,[9]Data2!$AT$11:$AT$136</definedName>
    <definedName name="A2298474L" localSheetId="7">[9]Data2!$BC$1:$BC$10,[9]Data2!$BC$11:$BC$136</definedName>
    <definedName name="A2298475R" localSheetId="7">[10]Data2!$AV$1:$AV$10,[10]Data2!$AV$11:$AV$136</definedName>
    <definedName name="A2298476T" localSheetId="7">[10]Data2!$AR$1:$AR$10,[10]Data2!$AR$11:$AR$136</definedName>
    <definedName name="A2298477V" localSheetId="7">[10]Data2!$AS$1:$AS$10,[10]Data2!$AS$11:$AS$136</definedName>
    <definedName name="A2298478W" localSheetId="7">[10]Data2!$AW$1:$AW$10,[10]Data2!$AW$15:$AW$136</definedName>
    <definedName name="A2298479X" localSheetId="7">[10]Data2!$AT$1:$AT$10,[10]Data2!$AT$11:$AT$136</definedName>
    <definedName name="A2298480J" localSheetId="7">[10]Data2!$BC$1:$BC$10,[10]Data2!$BC$11:$BC$136</definedName>
    <definedName name="A2298481K" localSheetId="7">[11]Data2!$AV$1:$AV$10,[11]Data2!$AV$11:$AV$136</definedName>
    <definedName name="A2298482L" localSheetId="7">[11]Data2!$AR$1:$AR$10,[11]Data2!$AR$11:$AR$136</definedName>
    <definedName name="A2298483R" localSheetId="7">[11]Data2!$AS$1:$AS$10,[11]Data2!$AS$11:$AS$136</definedName>
    <definedName name="A2298484T" localSheetId="7">[11]Data2!$AW$1:$AW$10,[11]Data2!$AW$15:$AW$136</definedName>
    <definedName name="A2298485V" localSheetId="7">[11]Data2!$AT$1:$AT$10,[11]Data2!$AT$11:$AT$136</definedName>
    <definedName name="A2298486W" localSheetId="7">[11]Data2!$BC$1:$BC$10,[11]Data2!$BC$11:$BC$136</definedName>
    <definedName name="A2298487X" localSheetId="7">[12]Data2!$AV$1:$AV$10,[12]Data2!$AV$11:$AV$136</definedName>
    <definedName name="A2298488A" localSheetId="7">[12]Data2!$AR$1:$AR$10,[12]Data2!$AR$11:$AR$136</definedName>
    <definedName name="A2298489C" localSheetId="7">[12]Data2!$AS$1:$AS$10,[12]Data2!$AS$11:$AS$136</definedName>
    <definedName name="A2298490L" localSheetId="7">[12]Data2!$AW$1:$AW$10,[12]Data2!$AW$15:$AW$136</definedName>
    <definedName name="A2298491R" localSheetId="7">[12]Data2!$AT$1:$AT$10,[12]Data2!$AT$11:$AT$136</definedName>
    <definedName name="A2298492T" localSheetId="7">[12]Data2!$BC$1:$BC$10,[12]Data2!$BC$11:$BC$136</definedName>
    <definedName name="A2298493V" localSheetId="7">#REF!,#REF!</definedName>
    <definedName name="A2298493V_Data" localSheetId="7">#REF!</definedName>
    <definedName name="A2298493V_Latest" localSheetId="7">#REF!</definedName>
    <definedName name="A2298494W" localSheetId="7">#REF!,#REF!</definedName>
    <definedName name="A2298494W_Data" localSheetId="7">#REF!</definedName>
    <definedName name="A2298494W_Latest" localSheetId="7">#REF!</definedName>
    <definedName name="A2298495X" localSheetId="7">#REF!,#REF!</definedName>
    <definedName name="A2298495X_Data" localSheetId="7">#REF!</definedName>
    <definedName name="A2298495X_Latest" localSheetId="7">#REF!</definedName>
    <definedName name="A2298496A" localSheetId="7">#REF!,#REF!</definedName>
    <definedName name="A2298496A_Data" localSheetId="7">#REF!</definedName>
    <definedName name="A2298496A_Latest" localSheetId="7">#REF!</definedName>
    <definedName name="A2298497C" localSheetId="7">#REF!,#REF!</definedName>
    <definedName name="A2298497C_Data" localSheetId="7">#REF!</definedName>
    <definedName name="A2298497C_Latest" localSheetId="7">#REF!</definedName>
    <definedName name="A2298498F" localSheetId="7">#REF!,#REF!</definedName>
    <definedName name="A2298498F_Data" localSheetId="7">#REF!</definedName>
    <definedName name="A2298498F_Latest" localSheetId="7">#REF!</definedName>
    <definedName name="A2298499J" localSheetId="7">#REF!,#REF!</definedName>
    <definedName name="A2298499J_Data" localSheetId="7">#REF!</definedName>
    <definedName name="A2298499J_Latest" localSheetId="7">#REF!</definedName>
    <definedName name="A2298500F" localSheetId="7">#REF!,#REF!</definedName>
    <definedName name="A2298500F_Data" localSheetId="7">#REF!</definedName>
    <definedName name="A2298500F_Latest" localSheetId="7">#REF!</definedName>
    <definedName name="A2298501J" localSheetId="7">#REF!,#REF!</definedName>
    <definedName name="A2298501J_Data" localSheetId="7">#REF!</definedName>
    <definedName name="A2298501J_Latest" localSheetId="7">#REF!</definedName>
    <definedName name="A2298502K" localSheetId="7">#REF!,#REF!</definedName>
    <definedName name="A2298502K_Data" localSheetId="7">#REF!</definedName>
    <definedName name="A2298502K_Latest" localSheetId="7">#REF!</definedName>
    <definedName name="A2298503L" localSheetId="7">#REF!,#REF!</definedName>
    <definedName name="A2298503L_Data" localSheetId="7">#REF!</definedName>
    <definedName name="A2298503L_Latest" localSheetId="7">#REF!</definedName>
    <definedName name="A2298504R" localSheetId="7">#REF!,#REF!</definedName>
    <definedName name="A2298504R_Data" localSheetId="7">#REF!</definedName>
    <definedName name="A2298504R_Latest" localSheetId="7">#REF!</definedName>
    <definedName name="A2298505T" localSheetId="7">#REF!,#REF!</definedName>
    <definedName name="A2298505T_Data" localSheetId="7">#REF!</definedName>
    <definedName name="A2298505T_Latest" localSheetId="7">#REF!</definedName>
    <definedName name="A2298506V" localSheetId="7">#REF!,#REF!</definedName>
    <definedName name="A2298506V_Data" localSheetId="7">#REF!</definedName>
    <definedName name="A2298506V_Latest" localSheetId="7">#REF!</definedName>
    <definedName name="A2298507W" localSheetId="7">#REF!,#REF!</definedName>
    <definedName name="A2298507W_Data" localSheetId="7">#REF!</definedName>
    <definedName name="A2298507W_Latest" localSheetId="7">#REF!</definedName>
    <definedName name="A2298508X" localSheetId="7">#REF!,#REF!</definedName>
    <definedName name="A2298508X_Data" localSheetId="7">#REF!</definedName>
    <definedName name="A2298508X_Latest" localSheetId="7">#REF!</definedName>
    <definedName name="A2298509A" localSheetId="7">#REF!,#REF!</definedName>
    <definedName name="A2298509A_Data" localSheetId="7">#REF!</definedName>
    <definedName name="A2298509A_Latest" localSheetId="7">#REF!</definedName>
    <definedName name="A2298510K" localSheetId="7">#REF!,#REF!</definedName>
    <definedName name="A2298510K_Data" localSheetId="7">#REF!</definedName>
    <definedName name="A2298510K_Latest" localSheetId="7">#REF!</definedName>
    <definedName name="A2298511L" localSheetId="7">#REF!,#REF!</definedName>
    <definedName name="A2298511L_Data" localSheetId="7">#REF!</definedName>
    <definedName name="A2298511L_Latest" localSheetId="7">#REF!</definedName>
    <definedName name="A2298512R" localSheetId="7">#REF!,#REF!</definedName>
    <definedName name="A2298512R_Data" localSheetId="7">#REF!</definedName>
    <definedName name="A2298512R_Latest" localSheetId="7">#REF!</definedName>
    <definedName name="A2298513T" localSheetId="7">#REF!,#REF!</definedName>
    <definedName name="A2298513T_Data" localSheetId="7">#REF!</definedName>
    <definedName name="A2298513T_Latest" localSheetId="7">#REF!</definedName>
    <definedName name="A2298514V" localSheetId="7">#REF!,#REF!</definedName>
    <definedName name="A2298514V_Data" localSheetId="7">#REF!</definedName>
    <definedName name="A2298514V_Latest" localSheetId="7">#REF!</definedName>
    <definedName name="A2298515W" localSheetId="7">#REF!,#REF!</definedName>
    <definedName name="A2298515W_Data" localSheetId="7">#REF!</definedName>
    <definedName name="A2298515W_Latest" localSheetId="7">#REF!</definedName>
    <definedName name="A2298516X" localSheetId="7">#REF!,#REF!</definedName>
    <definedName name="A2298516X_Data" localSheetId="7">#REF!</definedName>
    <definedName name="A2298516X_Latest" localSheetId="7">#REF!</definedName>
    <definedName name="A2298517A" localSheetId="7">#REF!,#REF!</definedName>
    <definedName name="A2298517A_Data" localSheetId="7">#REF!</definedName>
    <definedName name="A2298517A_Latest" localSheetId="7">#REF!</definedName>
    <definedName name="A2298518C" localSheetId="7">#REF!,#REF!</definedName>
    <definedName name="A2298518C_Data" localSheetId="7">#REF!</definedName>
    <definedName name="A2298518C_Latest" localSheetId="7">#REF!</definedName>
    <definedName name="A2298519F" localSheetId="7">#REF!,#REF!</definedName>
    <definedName name="A2298519F_Data" localSheetId="7">#REF!</definedName>
    <definedName name="A2298519F_Latest" localSheetId="7">#REF!</definedName>
    <definedName name="A2298520R" localSheetId="7">#REF!,#REF!</definedName>
    <definedName name="A2298520R_Data" localSheetId="7">#REF!</definedName>
    <definedName name="A2298520R_Latest" localSheetId="7">#REF!</definedName>
    <definedName name="A2298521T" localSheetId="7">#REF!,#REF!</definedName>
    <definedName name="A2298521T_Data" localSheetId="7">#REF!</definedName>
    <definedName name="A2298521T_Latest" localSheetId="7">#REF!</definedName>
    <definedName name="A2298522V" localSheetId="7">#REF!,#REF!</definedName>
    <definedName name="A2298522V_Data" localSheetId="7">#REF!</definedName>
    <definedName name="A2298522V_Latest" localSheetId="7">#REF!</definedName>
    <definedName name="A2298523W" localSheetId="7">#REF!,#REF!</definedName>
    <definedName name="A2298523W_Data" localSheetId="7">#REF!</definedName>
    <definedName name="A2298523W_Latest" localSheetId="7">#REF!</definedName>
    <definedName name="A2298524X" localSheetId="7">#REF!,#REF!</definedName>
    <definedName name="A2298524X_Data" localSheetId="7">#REF!</definedName>
    <definedName name="A2298524X_Latest" localSheetId="7">#REF!</definedName>
    <definedName name="A2298525A" localSheetId="7">#REF!,#REF!</definedName>
    <definedName name="A2298525A_Data" localSheetId="7">#REF!</definedName>
    <definedName name="A2298525A_Latest" localSheetId="7">#REF!</definedName>
    <definedName name="A2298526C" localSheetId="7">#REF!,#REF!</definedName>
    <definedName name="A2298526C_Data" localSheetId="7">#REF!</definedName>
    <definedName name="A2298526C_Latest" localSheetId="7">#REF!</definedName>
    <definedName name="A2298527F" localSheetId="7">#REF!,#REF!</definedName>
    <definedName name="A2298527F_Data" localSheetId="7">#REF!</definedName>
    <definedName name="A2298527F_Latest" localSheetId="7">#REF!</definedName>
    <definedName name="A2298528J" localSheetId="7">#REF!,#REF!</definedName>
    <definedName name="A2298528J_Data" localSheetId="7">#REF!</definedName>
    <definedName name="A2298528J_Latest" localSheetId="7">#REF!</definedName>
    <definedName name="A2298529K" localSheetId="7">#REF!,#REF!</definedName>
    <definedName name="A2298529K_Data" localSheetId="7">#REF!</definedName>
    <definedName name="A2298529K_Latest" localSheetId="7">#REF!</definedName>
    <definedName name="A2298530V" localSheetId="7">#REF!,#REF!</definedName>
    <definedName name="A2298530V_Data" localSheetId="7">#REF!</definedName>
    <definedName name="A2298530V_Latest" localSheetId="7">#REF!</definedName>
    <definedName name="A2298531W" localSheetId="7">#REF!,#REF!</definedName>
    <definedName name="A2298531W_Data" localSheetId="7">#REF!</definedName>
    <definedName name="A2298531W_Latest" localSheetId="7">#REF!</definedName>
    <definedName name="A2298532X" localSheetId="7">#REF!,#REF!</definedName>
    <definedName name="A2298532X_Data" localSheetId="7">#REF!</definedName>
    <definedName name="A2298532X_Latest" localSheetId="7">#REF!</definedName>
    <definedName name="A2298533A" localSheetId="7">#REF!,#REF!</definedName>
    <definedName name="A2298533A_Data" localSheetId="7">#REF!</definedName>
    <definedName name="A2298533A_Latest" localSheetId="7">#REF!</definedName>
    <definedName name="A2298534C" localSheetId="7">#REF!,#REF!</definedName>
    <definedName name="A2298534C_Data" localSheetId="7">#REF!</definedName>
    <definedName name="A2298534C_Latest" localSheetId="7">#REF!</definedName>
    <definedName name="A2298535F" localSheetId="7">#REF!,#REF!</definedName>
    <definedName name="A2298535F_Data" localSheetId="7">#REF!</definedName>
    <definedName name="A2298535F_Latest" localSheetId="7">#REF!</definedName>
    <definedName name="A2298536J" localSheetId="7">#REF!,#REF!</definedName>
    <definedName name="A2298536J_Data" localSheetId="7">#REF!</definedName>
    <definedName name="A2298536J_Latest" localSheetId="7">#REF!</definedName>
    <definedName name="A2298537K" localSheetId="7">#REF!,#REF!</definedName>
    <definedName name="A2298537K_Data" localSheetId="7">#REF!</definedName>
    <definedName name="A2298537K_Latest" localSheetId="7">#REF!</definedName>
    <definedName name="A2298538L" localSheetId="7">#REF!,#REF!</definedName>
    <definedName name="A2298538L_Data" localSheetId="7">#REF!</definedName>
    <definedName name="A2298538L_Latest" localSheetId="7">#REF!</definedName>
    <definedName name="A2298539R" localSheetId="7">#REF!,#REF!</definedName>
    <definedName name="A2298539R_Data" localSheetId="7">#REF!</definedName>
    <definedName name="A2298539R_Latest" localSheetId="7">#REF!</definedName>
    <definedName name="A2298540X" localSheetId="7">#REF!,#REF!</definedName>
    <definedName name="A2298540X_Data" localSheetId="7">#REF!</definedName>
    <definedName name="A2298540X_Latest" localSheetId="7">#REF!</definedName>
    <definedName name="A2298541A" localSheetId="7">#REF!,#REF!</definedName>
    <definedName name="A2298541A_Data" localSheetId="7">#REF!</definedName>
    <definedName name="A2298541A_Latest" localSheetId="7">#REF!</definedName>
    <definedName name="A2298542C" localSheetId="7">#REF!,#REF!</definedName>
    <definedName name="A2298542C_Data" localSheetId="7">#REF!</definedName>
    <definedName name="A2298542C_Latest" localSheetId="7">#REF!</definedName>
    <definedName name="A2298543F" localSheetId="7">#REF!,#REF!</definedName>
    <definedName name="A2298543F_Data" localSheetId="7">#REF!</definedName>
    <definedName name="A2298543F_Latest" localSheetId="7">#REF!</definedName>
    <definedName name="A2298546L" localSheetId="7">#REF!,#REF!</definedName>
    <definedName name="A2298546L_Data" localSheetId="7">#REF!</definedName>
    <definedName name="A2298546L_Latest" localSheetId="7">#REF!</definedName>
    <definedName name="A2298547R" localSheetId="7">[6]Data2!$CQ$1:$CQ$10,[6]Data2!$CQ$20:$CQ$135</definedName>
    <definedName name="A2298548T" localSheetId="7">[6]Data2!$CN$1:$CN$10,[6]Data2!$CN$20:$CN$135</definedName>
    <definedName name="A2298549V" localSheetId="7">[6]Data2!$CO$1:$CO$10,[6]Data2!$CO$20:$CO$135</definedName>
    <definedName name="A2298552J" localSheetId="7">[6]Data2!$CW$1:$CW$10,[6]Data2!$CW$20:$CW$135</definedName>
    <definedName name="A2298553K" localSheetId="7">[7]Data2!$CQ$1:$CQ$10,[7]Data2!$CQ$20:$CQ$135</definedName>
    <definedName name="A2298554L" localSheetId="7">[7]Data2!$CN$1:$CN$10,[7]Data2!$CN$20:$CN$135</definedName>
    <definedName name="A2298555R" localSheetId="7">[7]Data2!$CO$1:$CO$10,[7]Data2!$CO$20:$CO$135</definedName>
    <definedName name="A2298558W" localSheetId="7">[7]Data2!$CW$1:$CW$10,[7]Data2!$CW$20:$CW$135</definedName>
    <definedName name="A2298559X" localSheetId="7">[8]Data2!$CQ$1:$CQ$10,[8]Data2!$CQ$20:$CQ$135</definedName>
    <definedName name="A2298560J" localSheetId="7">[8]Data2!$CN$1:$CN$10,[8]Data2!$CN$20:$CN$135</definedName>
    <definedName name="A2298561K" localSheetId="7">[8]Data2!$CO$1:$CO$10,[8]Data2!$CO$20:$CO$135</definedName>
    <definedName name="A2298564T" localSheetId="7">[8]Data2!$CW$1:$CW$10,[8]Data2!$CW$20:$CW$135</definedName>
    <definedName name="A2298565V" localSheetId="7">[9]Data2!$CQ$1:$CQ$10,[9]Data2!$CQ$20:$CQ$135</definedName>
    <definedName name="A2298566W" localSheetId="7">[9]Data2!$CN$1:$CN$10,[9]Data2!$CN$20:$CN$136</definedName>
    <definedName name="A2298567X" localSheetId="7">[9]Data2!$CO$1:$CO$10,[9]Data2!$CO$20:$CO$136</definedName>
    <definedName name="A2298570L" localSheetId="7">[9]Data2!$CW$1:$CW$10,[9]Data2!$CW$20:$CW$135</definedName>
    <definedName name="A2298571R" localSheetId="7">[10]Data2!$CQ$1:$CQ$10,[10]Data2!$CQ$20:$CQ$135</definedName>
    <definedName name="A2298572T" localSheetId="7">[10]Data2!$CN$1:$CN$10,[10]Data2!$CN$20:$CN$135</definedName>
    <definedName name="A2298573V" localSheetId="7">[10]Data2!$CO$1:$CO$10,[10]Data2!$CO$20:$CO$135</definedName>
    <definedName name="A2298576A" localSheetId="7">[10]Data2!$CW$1:$CW$10,[10]Data2!$CW$20:$CW$135</definedName>
    <definedName name="A2298577C" localSheetId="7">[11]Data2!$CQ$1:$CQ$10,[11]Data2!$CQ$20:$CQ$135</definedName>
    <definedName name="A2298578F" localSheetId="7">[11]Data2!$CN$1:$CN$10,[11]Data2!$CN$20:$CN$135</definedName>
    <definedName name="A2298579J" localSheetId="7">[11]Data2!$CO$1:$CO$10,[11]Data2!$CO$20:$CO$135</definedName>
    <definedName name="A2298582W" localSheetId="7">[11]Data2!$CW$1:$CW$10,[11]Data2!$CW$20:$CW$135</definedName>
    <definedName name="A2298583X" localSheetId="7">[12]Data2!$CQ$1:$CQ$10,[12]Data2!$CQ$20:$CQ$135</definedName>
    <definedName name="A2298584A" localSheetId="7">[12]Data2!$CN$1:$CN$10,[12]Data2!$CN$20:$CN$135</definedName>
    <definedName name="A2298585C" localSheetId="7">[12]Data2!$CO$1:$CO$10,[12]Data2!$CO$20:$CO$135</definedName>
    <definedName name="A2298588K" localSheetId="7">[12]Data2!$CW$1:$CW$10,[12]Data2!$CW$20:$CW$135</definedName>
    <definedName name="A2298589L" localSheetId="7">#REF!,#REF!</definedName>
    <definedName name="A2298589L_Data" localSheetId="7">#REF!</definedName>
    <definedName name="A2298589L_Latest" localSheetId="7">#REF!</definedName>
    <definedName name="A2298590W" localSheetId="7">#REF!,#REF!</definedName>
    <definedName name="A2298590W_Data" localSheetId="7">#REF!</definedName>
    <definedName name="A2298590W_Latest" localSheetId="7">#REF!</definedName>
    <definedName name="A2298591X" localSheetId="7">#REF!,#REF!</definedName>
    <definedName name="A2298591X_Data" localSheetId="7">#REF!</definedName>
    <definedName name="A2298591X_Latest" localSheetId="7">#REF!</definedName>
    <definedName name="A2298592A" localSheetId="7">#REF!,#REF!</definedName>
    <definedName name="A2298592A_Data" localSheetId="7">#REF!</definedName>
    <definedName name="A2298592A_Latest" localSheetId="7">#REF!</definedName>
    <definedName name="A2298593C" localSheetId="7">#REF!,#REF!</definedName>
    <definedName name="A2298593C_Data" localSheetId="7">#REF!</definedName>
    <definedName name="A2298593C_Latest" localSheetId="7">#REF!</definedName>
    <definedName name="A2298594F" localSheetId="7">#REF!,#REF!</definedName>
    <definedName name="A2298594F_Data" localSheetId="7">#REF!</definedName>
    <definedName name="A2298594F_Latest" localSheetId="7">#REF!</definedName>
    <definedName name="A2298595J" localSheetId="7">#REF!,#REF!</definedName>
    <definedName name="A2298595J_Data" localSheetId="7">#REF!</definedName>
    <definedName name="A2298595J_Latest" localSheetId="7">#REF!</definedName>
    <definedName name="A2298596K" localSheetId="7">#REF!,#REF!</definedName>
    <definedName name="A2298596K_Data" localSheetId="7">#REF!</definedName>
    <definedName name="A2298596K_Latest" localSheetId="7">#REF!</definedName>
    <definedName name="A2298597L" localSheetId="7">#REF!,#REF!</definedName>
    <definedName name="A2298597L_Data" localSheetId="7">#REF!</definedName>
    <definedName name="A2298597L_Latest" localSheetId="7">#REF!</definedName>
    <definedName name="A2298598R" localSheetId="7">#REF!,#REF!</definedName>
    <definedName name="A2298598R_Data" localSheetId="7">#REF!</definedName>
    <definedName name="A2298598R_Latest" localSheetId="7">#REF!</definedName>
    <definedName name="A2298599T" localSheetId="7">#REF!,#REF!</definedName>
    <definedName name="A2298599T_Data" localSheetId="7">#REF!</definedName>
    <definedName name="A2298599T_Latest" localSheetId="7">#REF!</definedName>
    <definedName name="A2298600R" localSheetId="7">#REF!,#REF!</definedName>
    <definedName name="A2298600R_Data" localSheetId="7">#REF!</definedName>
    <definedName name="A2298600R_Latest" localSheetId="7">#REF!</definedName>
    <definedName name="A2298601T" localSheetId="7">#REF!,#REF!</definedName>
    <definedName name="A2298601T_Data" localSheetId="7">#REF!</definedName>
    <definedName name="A2298601T_Latest" localSheetId="7">#REF!</definedName>
    <definedName name="A2298602V" localSheetId="7">#REF!,#REF!</definedName>
    <definedName name="A2298602V_Data" localSheetId="7">#REF!</definedName>
    <definedName name="A2298602V_Latest" localSheetId="7">#REF!</definedName>
    <definedName name="A2298603W" localSheetId="7">#REF!,#REF!</definedName>
    <definedName name="A2298603W_Data" localSheetId="7">#REF!</definedName>
    <definedName name="A2298603W_Latest" localSheetId="7">#REF!</definedName>
    <definedName name="A2298604X" localSheetId="7">#REF!,#REF!</definedName>
    <definedName name="A2298604X_Data" localSheetId="7">#REF!</definedName>
    <definedName name="A2298604X_Latest" localSheetId="7">#REF!</definedName>
    <definedName name="A2298605A" localSheetId="7">#REF!,#REF!</definedName>
    <definedName name="A2298605A_Data" localSheetId="7">#REF!</definedName>
    <definedName name="A2298605A_Latest" localSheetId="7">#REF!</definedName>
    <definedName name="A2298606C" localSheetId="7">#REF!,#REF!</definedName>
    <definedName name="A2298606C_Data" localSheetId="7">#REF!</definedName>
    <definedName name="A2298606C_Latest" localSheetId="7">#REF!</definedName>
    <definedName name="A2298607F" localSheetId="7">#REF!,#REF!</definedName>
    <definedName name="A2298607F_Data" localSheetId="7">#REF!</definedName>
    <definedName name="A2298607F_Latest" localSheetId="7">#REF!</definedName>
    <definedName name="A2298608J" localSheetId="7">#REF!,#REF!</definedName>
    <definedName name="A2298608J_Data" localSheetId="7">#REF!</definedName>
    <definedName name="A2298608J_Latest" localSheetId="7">#REF!</definedName>
    <definedName name="A2298609K" localSheetId="7">#REF!,#REF!</definedName>
    <definedName name="A2298609K_Data" localSheetId="7">#REF!</definedName>
    <definedName name="A2298609K_Latest" localSheetId="7">#REF!</definedName>
    <definedName name="A2298610V" localSheetId="7">#REF!,#REF!</definedName>
    <definedName name="A2298610V_Data" localSheetId="7">#REF!</definedName>
    <definedName name="A2298610V_Latest" localSheetId="7">#REF!</definedName>
    <definedName name="A2298611W" localSheetId="7">#REF!,#REF!</definedName>
    <definedName name="A2298611W_Data" localSheetId="7">#REF!</definedName>
    <definedName name="A2298611W_Latest" localSheetId="7">#REF!</definedName>
    <definedName name="A2298612X" localSheetId="7">#REF!,#REF!</definedName>
    <definedName name="A2298612X_Data" localSheetId="7">#REF!</definedName>
    <definedName name="A2298612X_Latest" localSheetId="7">#REF!</definedName>
    <definedName name="A2298613A" localSheetId="7">#REF!,#REF!</definedName>
    <definedName name="A2298613A_Data" localSheetId="7">#REF!</definedName>
    <definedName name="A2298613A_Latest" localSheetId="7">#REF!</definedName>
    <definedName name="A2298614C" localSheetId="7">#REF!,#REF!</definedName>
    <definedName name="A2298614C_Data" localSheetId="7">#REF!</definedName>
    <definedName name="A2298614C_Latest" localSheetId="7">#REF!</definedName>
    <definedName name="A2298615F" localSheetId="7">#REF!,#REF!</definedName>
    <definedName name="A2298615F_Data" localSheetId="7">#REF!</definedName>
    <definedName name="A2298615F_Latest" localSheetId="7">#REF!</definedName>
    <definedName name="A2298616J" localSheetId="7">#REF!,#REF!</definedName>
    <definedName name="A2298616J_Data" localSheetId="7">#REF!</definedName>
    <definedName name="A2298616J_Latest" localSheetId="7">#REF!</definedName>
    <definedName name="A2298617K" localSheetId="7">#REF!,#REF!</definedName>
    <definedName name="A2298617K_Data" localSheetId="7">#REF!</definedName>
    <definedName name="A2298617K_Latest" localSheetId="7">#REF!</definedName>
    <definedName name="A2298618L" localSheetId="7">#REF!,#REF!</definedName>
    <definedName name="A2298618L_Data" localSheetId="7">#REF!</definedName>
    <definedName name="A2298618L_Latest" localSheetId="7">#REF!</definedName>
    <definedName name="A2298619R" localSheetId="7">#REF!,#REF!</definedName>
    <definedName name="A2298619R_Data" localSheetId="7">#REF!</definedName>
    <definedName name="A2298619R_Latest" localSheetId="7">#REF!</definedName>
    <definedName name="A2298620X" localSheetId="7">#REF!,#REF!</definedName>
    <definedName name="A2298620X_Data" localSheetId="7">#REF!</definedName>
    <definedName name="A2298620X_Latest" localSheetId="7">#REF!</definedName>
    <definedName name="A2298621A" localSheetId="7">#REF!,#REF!</definedName>
    <definedName name="A2298621A_Data" localSheetId="7">#REF!</definedName>
    <definedName name="A2298621A_Latest" localSheetId="7">#REF!</definedName>
    <definedName name="A2298622C" localSheetId="7">#REF!,#REF!</definedName>
    <definedName name="A2298622C_Data" localSheetId="7">#REF!</definedName>
    <definedName name="A2298622C_Latest" localSheetId="7">#REF!</definedName>
    <definedName name="A2298623F" localSheetId="7">#REF!,#REF!</definedName>
    <definedName name="A2298623F_Data" localSheetId="7">#REF!</definedName>
    <definedName name="A2298623F_Latest" localSheetId="7">#REF!</definedName>
    <definedName name="A2298624J" localSheetId="7">#REF!,#REF!</definedName>
    <definedName name="A2298624J_Data" localSheetId="7">#REF!</definedName>
    <definedName name="A2298624J_Latest" localSheetId="7">#REF!</definedName>
    <definedName name="A2298625K" localSheetId="7">#REF!,#REF!</definedName>
    <definedName name="A2298625K_Data" localSheetId="7">#REF!</definedName>
    <definedName name="A2298625K_Latest" localSheetId="7">#REF!</definedName>
    <definedName name="A2298626L" localSheetId="7">#REF!,#REF!</definedName>
    <definedName name="A2298626L_Data" localSheetId="7">#REF!</definedName>
    <definedName name="A2298626L_Latest" localSheetId="7">#REF!</definedName>
    <definedName name="A2298627R" localSheetId="7">#REF!,#REF!</definedName>
    <definedName name="A2298627R_Data" localSheetId="7">#REF!</definedName>
    <definedName name="A2298627R_Latest" localSheetId="7">#REF!</definedName>
    <definedName name="A2298628T" localSheetId="7">#REF!,#REF!</definedName>
    <definedName name="A2298628T_Data" localSheetId="7">#REF!</definedName>
    <definedName name="A2298628T_Latest" localSheetId="7">#REF!</definedName>
    <definedName name="A2298629V" localSheetId="7">#REF!,#REF!</definedName>
    <definedName name="A2298629V_Data" localSheetId="7">#REF!</definedName>
    <definedName name="A2298629V_Latest" localSheetId="7">#REF!</definedName>
    <definedName name="A2298630C" localSheetId="7">#REF!,#REF!</definedName>
    <definedName name="A2298630C_Data" localSheetId="7">#REF!</definedName>
    <definedName name="A2298630C_Latest" localSheetId="7">#REF!</definedName>
    <definedName name="A2298631F" localSheetId="7">#REF!,#REF!</definedName>
    <definedName name="A2298631F_Data" localSheetId="7">#REF!</definedName>
    <definedName name="A2298631F_Latest" localSheetId="7">#REF!</definedName>
    <definedName name="A2298632J" localSheetId="7">#REF!,#REF!</definedName>
    <definedName name="A2298632J_Data" localSheetId="7">#REF!</definedName>
    <definedName name="A2298632J_Latest" localSheetId="7">#REF!</definedName>
    <definedName name="A2298633K" localSheetId="7">#REF!,#REF!</definedName>
    <definedName name="A2298633K_Data" localSheetId="7">#REF!</definedName>
    <definedName name="A2298633K_Latest" localSheetId="7">#REF!</definedName>
    <definedName name="A2298634L" localSheetId="7">#REF!,#REF!</definedName>
    <definedName name="A2298634L_Data" localSheetId="7">#REF!</definedName>
    <definedName name="A2298634L_Latest" localSheetId="7">#REF!</definedName>
    <definedName name="A2298635R" localSheetId="7">#REF!,#REF!</definedName>
    <definedName name="A2298635R_Data" localSheetId="7">#REF!</definedName>
    <definedName name="A2298635R_Latest" localSheetId="7">#REF!</definedName>
    <definedName name="A2298636T" localSheetId="7">#REF!,#REF!</definedName>
    <definedName name="A2298636T_Data" localSheetId="7">#REF!</definedName>
    <definedName name="A2298636T_Latest" localSheetId="7">#REF!</definedName>
    <definedName name="A2298637V" localSheetId="7">#REF!,#REF!</definedName>
    <definedName name="A2298637V_Data" localSheetId="7">#REF!</definedName>
    <definedName name="A2298637V_Latest" localSheetId="7">#REF!</definedName>
    <definedName name="A2298638W" localSheetId="7">#REF!,#REF!</definedName>
    <definedName name="A2298638W_Data" localSheetId="7">#REF!</definedName>
    <definedName name="A2298638W_Latest" localSheetId="7">#REF!</definedName>
    <definedName name="A2298639X" localSheetId="7">#REF!,#REF!</definedName>
    <definedName name="A2298639X_Data" localSheetId="7">#REF!</definedName>
    <definedName name="A2298639X_Latest" localSheetId="7">#REF!</definedName>
    <definedName name="A2298640J" localSheetId="7">#REF!,#REF!</definedName>
    <definedName name="A2298640J_Data" localSheetId="7">#REF!</definedName>
    <definedName name="A2298640J_Latest" localSheetId="7">#REF!</definedName>
    <definedName name="A2298641K" localSheetId="7">#REF!,#REF!</definedName>
    <definedName name="A2298641K_Data" localSheetId="7">#REF!</definedName>
    <definedName name="A2298641K_Latest" localSheetId="7">#REF!</definedName>
    <definedName name="A2298642L" localSheetId="7">#REF!,#REF!</definedName>
    <definedName name="A2298642L_Data" localSheetId="7">#REF!</definedName>
    <definedName name="A2298642L_Latest" localSheetId="7">#REF!</definedName>
    <definedName name="A2298643R" localSheetId="7">#REF!,#REF!</definedName>
    <definedName name="A2298643R_Data" localSheetId="7">#REF!</definedName>
    <definedName name="A2298643R_Latest" localSheetId="7">#REF!</definedName>
    <definedName name="A2298644T" localSheetId="7">#REF!,#REF!</definedName>
    <definedName name="A2298644T_Data" localSheetId="7">#REF!</definedName>
    <definedName name="A2298644T_Latest" localSheetId="7">#REF!</definedName>
    <definedName name="A2298645V" localSheetId="7">#REF!,#REF!</definedName>
    <definedName name="A2298645V_Data" localSheetId="7">#REF!</definedName>
    <definedName name="A2298645V_Latest" localSheetId="7">#REF!</definedName>
    <definedName name="A2298646W" localSheetId="7">#REF!,#REF!</definedName>
    <definedName name="A2298646W_Data" localSheetId="7">#REF!</definedName>
    <definedName name="A2298646W_Latest" localSheetId="7">#REF!</definedName>
    <definedName name="A2298647X" localSheetId="7">#REF!,#REF!</definedName>
    <definedName name="A2298647X_Data" localSheetId="7">#REF!</definedName>
    <definedName name="A2298647X_Latest" localSheetId="7">#REF!</definedName>
    <definedName name="A2298648A" localSheetId="7">#REF!,#REF!</definedName>
    <definedName name="A2298648A_Data" localSheetId="7">#REF!</definedName>
    <definedName name="A2298648A_Latest" localSheetId="7">#REF!</definedName>
    <definedName name="A2298649C" localSheetId="7">#REF!,#REF!</definedName>
    <definedName name="A2298649C_Data" localSheetId="7">#REF!</definedName>
    <definedName name="A2298649C_Latest" localSheetId="7">#REF!</definedName>
    <definedName name="A2298650L" localSheetId="7">#REF!,#REF!</definedName>
    <definedName name="A2298650L_Data" localSheetId="7">#REF!</definedName>
    <definedName name="A2298650L_Latest" localSheetId="7">#REF!</definedName>
    <definedName name="A2298651R" localSheetId="7">#REF!,#REF!</definedName>
    <definedName name="A2298651R_Data" localSheetId="7">#REF!</definedName>
    <definedName name="A2298651R_Latest" localSheetId="7">#REF!</definedName>
    <definedName name="A2298652T" localSheetId="7">#REF!,#REF!</definedName>
    <definedName name="A2298652T_Data" localSheetId="7">#REF!</definedName>
    <definedName name="A2298652T_Latest" localSheetId="7">#REF!</definedName>
    <definedName name="A2298653V" localSheetId="7">#REF!,#REF!</definedName>
    <definedName name="A2298653V_Data" localSheetId="7">#REF!</definedName>
    <definedName name="A2298653V_Latest" localSheetId="7">#REF!</definedName>
    <definedName name="A2298654W" localSheetId="7">#REF!,#REF!</definedName>
    <definedName name="A2298654W_Data" localSheetId="7">#REF!</definedName>
    <definedName name="A2298654W_Latest" localSheetId="7">#REF!</definedName>
    <definedName name="A2298655X" localSheetId="7">#REF!,#REF!</definedName>
    <definedName name="A2298655X_Data" localSheetId="7">#REF!</definedName>
    <definedName name="A2298655X_Latest" localSheetId="7">#REF!</definedName>
    <definedName name="A2298656A" localSheetId="7">#REF!,#REF!</definedName>
    <definedName name="A2298656A_Data" localSheetId="7">#REF!</definedName>
    <definedName name="A2298656A_Latest" localSheetId="7">#REF!</definedName>
    <definedName name="A2298657C" localSheetId="7">#REF!,#REF!</definedName>
    <definedName name="A2298657C_Data" localSheetId="7">#REF!</definedName>
    <definedName name="A2298657C_Latest" localSheetId="7">#REF!</definedName>
    <definedName name="A2298658F" localSheetId="7">#REF!,#REF!</definedName>
    <definedName name="A2298658F_Data" localSheetId="7">#REF!</definedName>
    <definedName name="A2298658F_Latest" localSheetId="7">#REF!</definedName>
    <definedName name="A2298659J" localSheetId="7">#REF!,#REF!</definedName>
    <definedName name="A2298659J_Data" localSheetId="7">#REF!</definedName>
    <definedName name="A2298659J_Latest" localSheetId="7">#REF!</definedName>
    <definedName name="A2298660T" localSheetId="7">#REF!,#REF!</definedName>
    <definedName name="A2298660T_Data" localSheetId="7">#REF!</definedName>
    <definedName name="A2298660T_Latest" localSheetId="7">#REF!</definedName>
    <definedName name="A2298661V" localSheetId="7">#REF!,#REF!</definedName>
    <definedName name="A2298661V_Data" localSheetId="7">#REF!</definedName>
    <definedName name="A2298661V_Latest" localSheetId="7">#REF!</definedName>
    <definedName name="A2298662W" localSheetId="7">#REF!,#REF!</definedName>
    <definedName name="A2298662W_Data" localSheetId="7">#REF!</definedName>
    <definedName name="A2298662W_Latest" localSheetId="7">#REF!</definedName>
    <definedName name="A2298663X" localSheetId="7">#REF!,#REF!</definedName>
    <definedName name="A2298663X_Data" localSheetId="7">#REF!</definedName>
    <definedName name="A2298663X_Latest" localSheetId="7">#REF!</definedName>
    <definedName name="A2298664A" localSheetId="7">#REF!,#REF!</definedName>
    <definedName name="A2298664A_Data" localSheetId="7">#REF!</definedName>
    <definedName name="A2298664A_Latest" localSheetId="7">#REF!</definedName>
    <definedName name="A2298665C" localSheetId="7">#REF!,#REF!</definedName>
    <definedName name="A2298665C_Data" localSheetId="7">#REF!</definedName>
    <definedName name="A2298665C_Latest" localSheetId="7">#REF!</definedName>
    <definedName name="A2298668K" localSheetId="7">#REF!,#REF!</definedName>
    <definedName name="A2298668K_Data" localSheetId="7">#REF!</definedName>
    <definedName name="A2298668K_Latest" localSheetId="7">#REF!</definedName>
    <definedName name="A2298735X" localSheetId="7">[5]Data2!$EJ$1:$EJ$10,[5]Data2!$EJ$12:$EJ$135</definedName>
    <definedName name="A2298736A" localSheetId="7">[5]Data2!$EG$1:$EG$10,[5]Data2!$EG$11:$EG$135</definedName>
    <definedName name="A2298737C" localSheetId="7">[5]Data2!$EH$1:$EH$10,[5]Data2!$EH$11:$EH$135</definedName>
    <definedName name="A2298740T" localSheetId="7">[5]Data2!$EP$1:$EP$10,[5]Data2!$EP$16:$EP$135</definedName>
    <definedName name="A2298741V" localSheetId="7">[6]Data2!$EJ$1:$EJ$10,[6]Data2!$EJ$12:$EJ$135</definedName>
    <definedName name="A2298742W" localSheetId="7">[6]Data2!$EG$1:$EG$10,[6]Data2!$EG$11:$EG$135</definedName>
    <definedName name="A2298743X" localSheetId="7">[6]Data2!$EH$1:$EH$10,[6]Data2!$EH$11:$EH$135</definedName>
    <definedName name="A2298746F" localSheetId="7">[6]Data2!$EP$1:$EP$10,[6]Data2!$EP$16:$EP$135</definedName>
    <definedName name="A2298747J" localSheetId="7">[7]Data2!$EJ$1:$EJ$10,[7]Data2!$EJ$12:$EJ$135</definedName>
    <definedName name="A2298748K" localSheetId="7">[7]Data2!$EG$1:$EG$10,[7]Data2!$EG$11:$EG$135</definedName>
    <definedName name="A2298749L" localSheetId="7">[7]Data2!$EH$1:$EH$10,[7]Data2!$EH$11:$EH$135</definedName>
    <definedName name="A2298752A" localSheetId="7">[7]Data2!$EP$1:$EP$10,[7]Data2!$EP$16:$EP$135</definedName>
    <definedName name="A2298753C" localSheetId="7">[8]Data2!$EJ$1:$EJ$10,[8]Data2!$EJ$12:$EJ$135</definedName>
    <definedName name="A2298754F" localSheetId="7">[8]Data2!$EG$1:$EG$10,[8]Data2!$EG$11:$EG$135</definedName>
    <definedName name="A2298755J" localSheetId="7">[8]Data2!$EH$1:$EH$10,[8]Data2!$EH$11:$EH$135</definedName>
    <definedName name="A2298758R" localSheetId="7">[8]Data2!$EP$1:$EP$10,[8]Data2!$EP$16:$EP$135</definedName>
    <definedName name="A2298759T" localSheetId="7">[9]Data2!$EJ$1:$EJ$10,[9]Data2!$EJ$12:$EJ$135</definedName>
    <definedName name="A2298760A" localSheetId="7">[9]Data2!$EG$1:$EG$10,[9]Data2!$EG$11:$EG$136</definedName>
    <definedName name="A2298761C" localSheetId="7">[9]Data2!$EH$1:$EH$10,[9]Data2!$EH$11:$EH$136</definedName>
    <definedName name="A2298764K" localSheetId="7">[9]Data2!$EP$1:$EP$10,[9]Data2!$EP$16:$EP$135</definedName>
    <definedName name="A2298765L" localSheetId="7">[10]Data2!$EJ$1:$EJ$10,[10]Data2!$EJ$12:$EJ$135</definedName>
    <definedName name="A2298766R" localSheetId="7">[10]Data2!$EG$1:$EG$10,[10]Data2!$EG$11:$EG$135</definedName>
    <definedName name="A2298767T" localSheetId="7">[10]Data2!$EH$1:$EH$10,[10]Data2!$EH$11:$EH$135</definedName>
    <definedName name="A2298770F" localSheetId="7">[10]Data2!$EP$1:$EP$10,[10]Data2!$EP$16:$EP$135</definedName>
    <definedName name="A2298771J" localSheetId="7">[11]Data2!$EJ$1:$EJ$10,[11]Data2!$EJ$12:$EJ$135</definedName>
    <definedName name="A2298772K" localSheetId="7">[11]Data2!$EG$1:$EG$10,[11]Data2!$EG$11:$EG$136</definedName>
    <definedName name="A2298773L" localSheetId="7">[11]Data2!$EH$1:$EH$10,[11]Data2!$EH$11:$EH$136</definedName>
    <definedName name="A2298776V" localSheetId="7">[11]Data2!$EP$1:$EP$10,[11]Data2!$EP$16:$EP$135</definedName>
    <definedName name="A2298777W" localSheetId="7">[12]Data2!$EJ$1:$EJ$10,[12]Data2!$EJ$12:$EJ$135</definedName>
    <definedName name="A2298778X" localSheetId="7">[12]Data2!$EG$1:$EG$10,[12]Data2!$EG$11:$EG$135</definedName>
    <definedName name="A2298779A" localSheetId="7">[12]Data2!$EH$1:$EH$10,[12]Data2!$EH$11:$EH$135</definedName>
    <definedName name="A2298782R" localSheetId="7">[12]Data2!$EP$1:$EP$10,[12]Data2!$EP$16:$EP$135</definedName>
    <definedName name="A2298783T" localSheetId="7">[5]Data2!$CQ$1:$CQ$10,[5]Data2!$CQ$20:$CQ$135</definedName>
    <definedName name="A2298784V" localSheetId="7">[5]Data2!$CN$1:$CN$10,[5]Data2!$CN$20:$CN$135</definedName>
    <definedName name="A2298785W" localSheetId="7">[5]Data2!$CO$1:$CO$10,[5]Data2!$CO$20:$CO$135</definedName>
    <definedName name="A2298788C" localSheetId="7">[5]Data2!$CW$1:$CW$10,[5]Data2!$CW$20:$CW$135</definedName>
    <definedName name="A2298900T" localSheetId="7">#REF!,#REF!</definedName>
    <definedName name="A2298900T_Data" localSheetId="7">#REF!</definedName>
    <definedName name="A2298900T_Latest" localSheetId="7">#REF!</definedName>
    <definedName name="A2299286W" localSheetId="7">[12]Data2!$X$1:$X$10,[12]Data2!$X$11:$X$136</definedName>
    <definedName name="A2299287X" localSheetId="7">[12]Data2!$AD$1:$AD$10,[12]Data2!$AD$11:$AD$136</definedName>
    <definedName name="A2299288A" localSheetId="7">[12]Data2!$AE$1:$AE$10,[12]Data2!$AE$11:$AE$136</definedName>
    <definedName name="A2299289C" localSheetId="7">[12]Data2!$AJ$1:$AJ$10,[12]Data2!$AJ$11:$AJ$136</definedName>
    <definedName name="A2299291R" localSheetId="7">[12]Data2!$AL$1:$AL$10,[12]Data2!$AL$11:$AL$136</definedName>
    <definedName name="A2299292T" localSheetId="7">[12]Data2!$AM$1:$AM$10,[12]Data2!$AM$11:$AM$136</definedName>
    <definedName name="A2299293V" localSheetId="7">[12]Data2!$AX$1:$AX$10,[12]Data2!$AX$11:$AX$136</definedName>
    <definedName name="A2299294W" localSheetId="7">[12]Data2!$AU$1:$AU$10,[12]Data2!$AU$11:$AU$136</definedName>
    <definedName name="A2299297C" localSheetId="7">[12]Data2!$BA$1:$BA$10,[12]Data2!$BA$11:$BA$136</definedName>
    <definedName name="A2299298F" localSheetId="7">[12]Data2!$AN$1:$AN$10,[12]Data2!$AN$11:$AN$136</definedName>
    <definedName name="A2299299J" localSheetId="7">[12]Data2!$AO$1:$AO$10,[12]Data2!$AO$11:$AO$136</definedName>
    <definedName name="A2299300F" localSheetId="7">[12]Data2!$AP$1:$AP$10,[12]Data2!$AP$11:$AP$136</definedName>
    <definedName name="A2299301J" localSheetId="7">[12]Data2!$AQ$1:$AQ$10,[12]Data2!$AQ$11:$AQ$136</definedName>
    <definedName name="A2299302K" localSheetId="7">[12]Data2!$BB$1:$BB$10,[12]Data2!$BB$11:$BB$136</definedName>
    <definedName name="A2299303L" localSheetId="7">[12]Data2!$BD$1:$BD$10,[12]Data2!$BD$11:$BD$136</definedName>
    <definedName name="A2299304R" localSheetId="7">[12]Data2!$BE$1:$BE$10,[12]Data2!$BE$11:$BE$136</definedName>
    <definedName name="A2299305T" localSheetId="7">[12]Data2!$BF$1:$BF$10,[12]Data2!$BF$11:$BF$136</definedName>
    <definedName name="A2299306V" localSheetId="7">[12]Data2!$BG$1:$BG$10,[12]Data2!$BG$11:$BG$136</definedName>
    <definedName name="A2299307W" localSheetId="7">[12]Data2!$BH$1:$BH$10,[12]Data2!$BH$15:$BH$136</definedName>
    <definedName name="A2299308X" localSheetId="7">[12]Data2!$BI$1:$BI$10,[12]Data2!$BI$11:$BI$136</definedName>
    <definedName name="A2299309A" localSheetId="7">[12]Data2!$BJ$1:$BJ$10,[12]Data2!$BJ$11:$BJ$136</definedName>
    <definedName name="A2299310K" localSheetId="7">[12]Data2!$BK$1:$BK$10,[12]Data2!$BK$15:$BK$136</definedName>
    <definedName name="A2299311L" localSheetId="7">[12]Data2!$BL$1:$BL$10,[12]Data2!$BL$11:$BL$136</definedName>
    <definedName name="A2299312R" localSheetId="7">[12]Data2!$BM$1:$BM$10,[12]Data2!$BM$11:$BM$136</definedName>
    <definedName name="A2299313T" localSheetId="7">[12]Data2!$BN$1:$BN$10,[12]Data2!$BN$11:$BN$136</definedName>
    <definedName name="A2299314V" localSheetId="7">[12]Data2!$BO$1:$BO$10,[12]Data2!$BO$11:$BO$136</definedName>
    <definedName name="A2299317A" localSheetId="7">[12]Data2!$BP$1:$BP$10,[12]Data2!$BP$11:$BP$136</definedName>
    <definedName name="A2299318C" localSheetId="7">#REF!,#REF!</definedName>
    <definedName name="A2299318C_Data" localSheetId="7">#REF!</definedName>
    <definedName name="A2299318C_Latest" localSheetId="7">#REF!</definedName>
    <definedName name="A2299319F" localSheetId="7">#REF!,#REF!</definedName>
    <definedName name="A2299319F_Data" localSheetId="7">#REF!</definedName>
    <definedName name="A2299319F_Latest" localSheetId="7">#REF!</definedName>
    <definedName name="A2299320R" localSheetId="7">#REF!,#REF!</definedName>
    <definedName name="A2299320R_Data" localSheetId="7">#REF!</definedName>
    <definedName name="A2299320R_Latest" localSheetId="7">#REF!</definedName>
    <definedName name="A2299321T" localSheetId="7">#REF!,#REF!</definedName>
    <definedName name="A2299321T_Data" localSheetId="7">#REF!</definedName>
    <definedName name="A2299321T_Latest" localSheetId="7">#REF!</definedName>
    <definedName name="A2299323W" localSheetId="7">#REF!,#REF!</definedName>
    <definedName name="A2299323W_Data" localSheetId="7">#REF!</definedName>
    <definedName name="A2299323W_Latest" localSheetId="7">#REF!</definedName>
    <definedName name="A2299324X" localSheetId="7">#REF!,#REF!</definedName>
    <definedName name="A2299324X_Data" localSheetId="7">#REF!</definedName>
    <definedName name="A2299324X_Latest" localSheetId="7">#REF!</definedName>
    <definedName name="A2299325A" localSheetId="7">#REF!,#REF!</definedName>
    <definedName name="A2299325A_Data" localSheetId="7">#REF!</definedName>
    <definedName name="A2299325A_Latest" localSheetId="7">#REF!</definedName>
    <definedName name="A2299326C" localSheetId="7">#REF!,#REF!</definedName>
    <definedName name="A2299326C_Data" localSheetId="7">#REF!</definedName>
    <definedName name="A2299326C_Latest" localSheetId="7">#REF!</definedName>
    <definedName name="A2299327F" localSheetId="7">#REF!,#REF!</definedName>
    <definedName name="A2299327F_Data" localSheetId="7">#REF!</definedName>
    <definedName name="A2299327F_Latest" localSheetId="7">#REF!</definedName>
    <definedName name="A2299328J" localSheetId="7">#REF!,#REF!</definedName>
    <definedName name="A2299328J_Data" localSheetId="7">#REF!</definedName>
    <definedName name="A2299328J_Latest" localSheetId="7">#REF!</definedName>
    <definedName name="A2299329K" localSheetId="7">#REF!,#REF!</definedName>
    <definedName name="A2299329K_Data" localSheetId="7">#REF!</definedName>
    <definedName name="A2299329K_Latest" localSheetId="7">#REF!</definedName>
    <definedName name="A2299330V" localSheetId="7">#REF!,#REF!</definedName>
    <definedName name="A2299330V_Data" localSheetId="7">#REF!</definedName>
    <definedName name="A2299330V_Latest" localSheetId="7">#REF!</definedName>
    <definedName name="A2299331W" localSheetId="7">#REF!,#REF!</definedName>
    <definedName name="A2299331W_Data" localSheetId="7">#REF!</definedName>
    <definedName name="A2299331W_Latest" localSheetId="7">#REF!</definedName>
    <definedName name="A2299332X" localSheetId="7">#REF!,#REF!</definedName>
    <definedName name="A2299332X_Data" localSheetId="7">#REF!</definedName>
    <definedName name="A2299332X_Latest" localSheetId="7">#REF!</definedName>
    <definedName name="A2299333A" localSheetId="7">#REF!,#REF!</definedName>
    <definedName name="A2299333A_Data" localSheetId="7">#REF!</definedName>
    <definedName name="A2299333A_Latest" localSheetId="7">#REF!</definedName>
    <definedName name="A2299335F" localSheetId="7">#REF!,#REF!</definedName>
    <definedName name="A2299335F_Data" localSheetId="7">#REF!</definedName>
    <definedName name="A2299335F_Latest" localSheetId="7">#REF!</definedName>
    <definedName name="A2299336J" localSheetId="7">#REF!,#REF!</definedName>
    <definedName name="A2299336J_Data" localSheetId="7">#REF!</definedName>
    <definedName name="A2299336J_Latest" localSheetId="7">#REF!</definedName>
    <definedName name="A2299337K" localSheetId="7">#REF!,#REF!</definedName>
    <definedName name="A2299337K_Data" localSheetId="7">#REF!</definedName>
    <definedName name="A2299337K_Latest" localSheetId="7">#REF!</definedName>
    <definedName name="A2299338L" localSheetId="7">#REF!,#REF!</definedName>
    <definedName name="A2299338L_Data" localSheetId="7">#REF!</definedName>
    <definedName name="A2299338L_Latest" localSheetId="7">#REF!</definedName>
    <definedName name="A2299341A" localSheetId="7">#REF!,#REF!</definedName>
    <definedName name="A2299341A_Data" localSheetId="7">#REF!</definedName>
    <definedName name="A2299341A_Latest" localSheetId="7">#REF!</definedName>
    <definedName name="A2299342C" localSheetId="7">#REF!,#REF!</definedName>
    <definedName name="A2299342C_Data" localSheetId="7">#REF!</definedName>
    <definedName name="A2299342C_Latest" localSheetId="7">#REF!</definedName>
    <definedName name="A2299343F" localSheetId="7">#REF!,#REF!</definedName>
    <definedName name="A2299343F_Data" localSheetId="7">#REF!</definedName>
    <definedName name="A2299343F_Latest" localSheetId="7">#REF!</definedName>
    <definedName name="A2299344J" localSheetId="7">#REF!,#REF!</definedName>
    <definedName name="A2299344J_Data" localSheetId="7">#REF!</definedName>
    <definedName name="A2299344J_Latest" localSheetId="7">#REF!</definedName>
    <definedName name="A2299345K" localSheetId="7">#REF!,#REF!</definedName>
    <definedName name="A2299345K_Data" localSheetId="7">#REF!</definedName>
    <definedName name="A2299345K_Latest" localSheetId="7">#REF!</definedName>
    <definedName name="A2299346L" localSheetId="7">#REF!,#REF!</definedName>
    <definedName name="A2299346L_Data" localSheetId="7">#REF!</definedName>
    <definedName name="A2299346L_Latest" localSheetId="7">#REF!</definedName>
    <definedName name="A2299347R" localSheetId="7">#REF!,#REF!</definedName>
    <definedName name="A2299347R_Data" localSheetId="7">#REF!</definedName>
    <definedName name="A2299347R_Latest" localSheetId="7">#REF!</definedName>
    <definedName name="A2299348T" localSheetId="7">#REF!,#REF!</definedName>
    <definedName name="A2299348T_Data" localSheetId="7">#REF!</definedName>
    <definedName name="A2299348T_Latest" localSheetId="7">#REF!</definedName>
    <definedName name="A2299349V" localSheetId="7">#REF!,#REF!</definedName>
    <definedName name="A2299349V_Data" localSheetId="7">#REF!</definedName>
    <definedName name="A2299349V_Latest" localSheetId="7">#REF!</definedName>
    <definedName name="A2299350C" localSheetId="7">#REF!,#REF!</definedName>
    <definedName name="A2299350C_Data" localSheetId="7">#REF!</definedName>
    <definedName name="A2299350C_Latest" localSheetId="7">#REF!</definedName>
    <definedName name="A2299351F" localSheetId="7">#REF!,#REF!</definedName>
    <definedName name="A2299351F_Data" localSheetId="7">#REF!</definedName>
    <definedName name="A2299351F_Latest" localSheetId="7">#REF!</definedName>
    <definedName name="A2299352J" localSheetId="7">#REF!,#REF!</definedName>
    <definedName name="A2299352J_Data" localSheetId="7">#REF!</definedName>
    <definedName name="A2299352J_Latest" localSheetId="7">#REF!</definedName>
    <definedName name="A2299353K" localSheetId="7">#REF!,#REF!</definedName>
    <definedName name="A2299353K_Data" localSheetId="7">#REF!</definedName>
    <definedName name="A2299353K_Latest" localSheetId="7">#REF!</definedName>
    <definedName name="A2299354L" localSheetId="7">#REF!,#REF!</definedName>
    <definedName name="A2299354L_Data" localSheetId="7">#REF!</definedName>
    <definedName name="A2299354L_Latest" localSheetId="7">#REF!</definedName>
    <definedName name="A2299355R" localSheetId="7">#REF!,#REF!</definedName>
    <definedName name="A2299355R_Data" localSheetId="7">#REF!</definedName>
    <definedName name="A2299355R_Latest" localSheetId="7">#REF!</definedName>
    <definedName name="A2299356T" localSheetId="7">#REF!,#REF!</definedName>
    <definedName name="A2299356T_Data" localSheetId="7">#REF!</definedName>
    <definedName name="A2299356T_Latest" localSheetId="7">#REF!</definedName>
    <definedName name="A2299357V" localSheetId="7">#REF!,#REF!</definedName>
    <definedName name="A2299357V_Data" localSheetId="7">#REF!</definedName>
    <definedName name="A2299357V_Latest" localSheetId="7">#REF!</definedName>
    <definedName name="A2299358W" localSheetId="7">#REF!,#REF!</definedName>
    <definedName name="A2299358W_Data" localSheetId="7">#REF!</definedName>
    <definedName name="A2299358W_Latest" localSheetId="7">#REF!</definedName>
    <definedName name="A2299412X" localSheetId="7">#REF!,#REF!</definedName>
    <definedName name="A2299412X_Data" localSheetId="7">#REF!</definedName>
    <definedName name="A2299412X_Latest" localSheetId="7">#REF!</definedName>
    <definedName name="A2299413A" localSheetId="7">#REF!,#REF!</definedName>
    <definedName name="A2299413A_Data" localSheetId="7">#REF!</definedName>
    <definedName name="A2299413A_Latest" localSheetId="7">#REF!</definedName>
    <definedName name="A2299416J" localSheetId="7">#REF!,#REF!</definedName>
    <definedName name="A2299416J_Data" localSheetId="7">#REF!</definedName>
    <definedName name="A2299416J_Latest" localSheetId="7">#REF!</definedName>
    <definedName name="A2299417K" localSheetId="7">#REF!,#REF!</definedName>
    <definedName name="A2299417K_Data" localSheetId="7">#REF!</definedName>
    <definedName name="A2299417K_Latest" localSheetId="7">#REF!</definedName>
    <definedName name="A2299418L" localSheetId="7">#REF!,#REF!</definedName>
    <definedName name="A2299418L_Data" localSheetId="7">#REF!</definedName>
    <definedName name="A2299418L_Latest" localSheetId="7">#REF!</definedName>
    <definedName name="A2299419R" localSheetId="7">#REF!,#REF!</definedName>
    <definedName name="A2299419R_Data" localSheetId="7">#REF!</definedName>
    <definedName name="A2299419R_Latest" localSheetId="7">#REF!</definedName>
    <definedName name="A2299420X" localSheetId="7">#REF!,#REF!</definedName>
    <definedName name="A2299420X_Data" localSheetId="7">#REF!</definedName>
    <definedName name="A2299420X_Latest" localSheetId="7">#REF!</definedName>
    <definedName name="A2299421A" localSheetId="7">#REF!,#REF!</definedName>
    <definedName name="A2299421A_Data" localSheetId="7">#REF!</definedName>
    <definedName name="A2299421A_Latest" localSheetId="7">#REF!</definedName>
    <definedName name="A2299422C" localSheetId="7">#REF!,#REF!</definedName>
    <definedName name="A2299422C_Data" localSheetId="7">#REF!</definedName>
    <definedName name="A2299422C_Latest" localSheetId="7">#REF!</definedName>
    <definedName name="A2299423F" localSheetId="7">#REF!,#REF!</definedName>
    <definedName name="A2299423F_Data" localSheetId="7">#REF!</definedName>
    <definedName name="A2299423F_Latest" localSheetId="7">#REF!</definedName>
    <definedName name="A2299424J" localSheetId="7">#REF!,#REF!</definedName>
    <definedName name="A2299424J_Data" localSheetId="7">#REF!</definedName>
    <definedName name="A2299424J_Latest" localSheetId="7">#REF!</definedName>
    <definedName name="A2299425K" localSheetId="7">#REF!,#REF!</definedName>
    <definedName name="A2299425K_Data" localSheetId="7">#REF!</definedName>
    <definedName name="A2299425K_Latest" localSheetId="7">#REF!</definedName>
    <definedName name="A2299426L" localSheetId="7">#REF!,#REF!</definedName>
    <definedName name="A2299426L_Data" localSheetId="7">#REF!</definedName>
    <definedName name="A2299426L_Latest" localSheetId="7">#REF!</definedName>
    <definedName name="A2299427R" localSheetId="7">#REF!,#REF!</definedName>
    <definedName name="A2299427R_Data" localSheetId="7">#REF!</definedName>
    <definedName name="A2299427R_Latest" localSheetId="7">#REF!</definedName>
    <definedName name="A2299428T" localSheetId="7">#REF!,#REF!</definedName>
    <definedName name="A2299428T_Data" localSheetId="7">#REF!</definedName>
    <definedName name="A2299428T_Latest" localSheetId="7">#REF!</definedName>
    <definedName name="A2299429V" localSheetId="7">#REF!,#REF!</definedName>
    <definedName name="A2299429V_Data" localSheetId="7">#REF!</definedName>
    <definedName name="A2299429V_Latest" localSheetId="7">#REF!</definedName>
    <definedName name="A2299430C" localSheetId="7">#REF!,#REF!</definedName>
    <definedName name="A2299430C_Data" localSheetId="7">#REF!</definedName>
    <definedName name="A2299430C_Latest" localSheetId="7">#REF!</definedName>
    <definedName name="A2299431F" localSheetId="7">#REF!,#REF!</definedName>
    <definedName name="A2299431F_Data" localSheetId="7">#REF!</definedName>
    <definedName name="A2299431F_Latest" localSheetId="7">#REF!</definedName>
    <definedName name="A2299432J" localSheetId="7">#REF!,#REF!</definedName>
    <definedName name="A2299432J_Data" localSheetId="7">#REF!</definedName>
    <definedName name="A2299432J_Latest" localSheetId="7">#REF!</definedName>
    <definedName name="A2299433K" localSheetId="7">#REF!,#REF!</definedName>
    <definedName name="A2299433K_Data" localSheetId="7">#REF!</definedName>
    <definedName name="A2299433K_Latest" localSheetId="7">#REF!</definedName>
    <definedName name="A2299436T" localSheetId="7">[11]Data2!$C$1:$C$10,[11]Data2!$C$11:$C$136</definedName>
    <definedName name="A2299437V" localSheetId="7">[11]Data2!$E$1:$E$10,[11]Data2!$E$11:$E$136</definedName>
    <definedName name="A2299438W" localSheetId="7">[11]Data2!$F$1:$F$10,[11]Data2!$F$11:$F$136</definedName>
    <definedName name="A2299439X" localSheetId="7">[11]Data2!$G$1:$G$10,[11]Data2!$G$11:$G$136</definedName>
    <definedName name="A2299441K" localSheetId="7">[11]Data2!$K$1:$K$10,[11]Data2!$K$11:$K$136</definedName>
    <definedName name="A2299442L" localSheetId="7">[11]Data2!$L$1:$L$10,[11]Data2!$L$11:$L$136</definedName>
    <definedName name="A2299443R" localSheetId="7">[11]Data2!$P$1:$P$10,[11]Data2!$P$11:$P$136</definedName>
    <definedName name="A2299444T" localSheetId="7">[11]Data2!$T$1:$T$10,[11]Data2!$T$11:$T$136</definedName>
    <definedName name="A2299445V" localSheetId="7">[11]Data2!$U$1:$U$10,[11]Data2!$U$11:$U$136</definedName>
    <definedName name="A2299446W" localSheetId="7">[11]Data2!$V$1:$V$10,[11]Data2!$V$11:$V$136</definedName>
    <definedName name="A2299447X" localSheetId="7">[11]Data2!$W$1:$W$10,[11]Data2!$W$11:$W$136</definedName>
    <definedName name="A2299448A" localSheetId="7">[11]Data2!$X$1:$X$10,[11]Data2!$X$11:$X$136</definedName>
    <definedName name="A2299449C" localSheetId="7">[11]Data2!$AD$1:$AD$10,[11]Data2!$AD$11:$AD$136</definedName>
    <definedName name="A2299450L" localSheetId="7">[11]Data2!$AE$1:$AE$10,[11]Data2!$AE$11:$AE$136</definedName>
    <definedName name="A2299451R" localSheetId="7">[11]Data2!$AJ$1:$AJ$10,[11]Data2!$AJ$11:$AJ$136</definedName>
    <definedName name="A2299453V" localSheetId="7">[11]Data2!$AL$1:$AL$10,[11]Data2!$AL$11:$AL$136</definedName>
    <definedName name="A2299454W" localSheetId="7">[11]Data2!$AM$1:$AM$10,[11]Data2!$AM$11:$AM$136</definedName>
    <definedName name="A2299455X" localSheetId="7">[11]Data2!$AX$1:$AX$10,[11]Data2!$AX$11:$AX$136</definedName>
    <definedName name="A2299456A" localSheetId="7">[11]Data2!$AU$1:$AU$10,[11]Data2!$AU$11:$AU$136</definedName>
    <definedName name="A2299459J" localSheetId="7">[11]Data2!$BA$1:$BA$10,[11]Data2!$BA$11:$BA$136</definedName>
    <definedName name="A2299460T" localSheetId="7">[11]Data2!$AN$1:$AN$10,[11]Data2!$AN$11:$AN$136</definedName>
    <definedName name="A2299461V" localSheetId="7">[11]Data2!$AO$1:$AO$10,[11]Data2!$AO$11:$AO$136</definedName>
    <definedName name="A2299462W" localSheetId="7">[11]Data2!$AP$1:$AP$10,[11]Data2!$AP$11:$AP$136</definedName>
    <definedName name="A2299463X" localSheetId="7">[11]Data2!$AQ$1:$AQ$10,[11]Data2!$AQ$11:$AQ$136</definedName>
    <definedName name="A2299464A" localSheetId="7">[11]Data2!$BB$1:$BB$10,[11]Data2!$BB$11:$BB$136</definedName>
    <definedName name="A2299465C" localSheetId="7">[11]Data2!$BD$1:$BD$10,[11]Data2!$BD$11:$BD$136</definedName>
    <definedName name="A2299466F" localSheetId="7">[11]Data2!$BE$1:$BE$10,[11]Data2!$BE$11:$BE$136</definedName>
    <definedName name="A2299467J" localSheetId="7">[11]Data2!$BF$1:$BF$10,[11]Data2!$BF$11:$BF$136</definedName>
    <definedName name="A2299468K" localSheetId="7">[11]Data2!$BG$1:$BG$10,[11]Data2!$BG$11:$BG$136</definedName>
    <definedName name="A2299469L" localSheetId="7">[11]Data2!$BH$1:$BH$10,[11]Data2!$BH$11:$BH$136</definedName>
    <definedName name="A2299470W" localSheetId="7">[11]Data2!$BI$1:$BI$10,[11]Data2!$BI$11:$BI$136</definedName>
    <definedName name="A2299471X" localSheetId="7">[11]Data2!$BJ$1:$BJ$10,[11]Data2!$BJ$11:$BJ$136</definedName>
    <definedName name="A2299472A" localSheetId="7">[11]Data2!$BK$1:$BK$10,[11]Data2!$BK$11:$BK$136</definedName>
    <definedName name="A2299473C" localSheetId="7">[11]Data2!$BL$1:$BL$10,[11]Data2!$BL$11:$BL$136</definedName>
    <definedName name="A2299474F" localSheetId="7">[11]Data2!$BM$1:$BM$10,[11]Data2!$BM$11:$BM$136</definedName>
    <definedName name="A2299475J" localSheetId="7">[11]Data2!$BN$1:$BN$10,[11]Data2!$BN$11:$BN$136</definedName>
    <definedName name="A2299476K" localSheetId="7">[11]Data2!$BO$1:$BO$10,[11]Data2!$BO$11:$BO$136</definedName>
    <definedName name="A2299479T" localSheetId="7">[11]Data2!$BP$1:$BP$10,[11]Data2!$BP$11:$BP$136</definedName>
    <definedName name="A2299480A" localSheetId="7">#REF!,#REF!</definedName>
    <definedName name="A2299480A_Data" localSheetId="7">#REF!</definedName>
    <definedName name="A2299480A_Latest" localSheetId="7">#REF!</definedName>
    <definedName name="A2299481C" localSheetId="7">#REF!,#REF!</definedName>
    <definedName name="A2299481C_Data" localSheetId="7">#REF!</definedName>
    <definedName name="A2299481C_Latest" localSheetId="7">#REF!</definedName>
    <definedName name="A2299482F" localSheetId="7">#REF!,#REF!</definedName>
    <definedName name="A2299482F_Data" localSheetId="7">#REF!</definedName>
    <definedName name="A2299482F_Latest" localSheetId="7">#REF!</definedName>
    <definedName name="A2299483J" localSheetId="7">#REF!,#REF!</definedName>
    <definedName name="A2299483J_Data" localSheetId="7">#REF!</definedName>
    <definedName name="A2299483J_Latest" localSheetId="7">#REF!</definedName>
    <definedName name="A2299485L" localSheetId="7">#REF!,#REF!</definedName>
    <definedName name="A2299485L_Data" localSheetId="7">#REF!</definedName>
    <definedName name="A2299485L_Latest" localSheetId="7">#REF!</definedName>
    <definedName name="A2299486R" localSheetId="7">#REF!,#REF!</definedName>
    <definedName name="A2299486R_Data" localSheetId="7">#REF!</definedName>
    <definedName name="A2299486R_Latest" localSheetId="7">#REF!</definedName>
    <definedName name="A2299487T" localSheetId="7">#REF!,#REF!</definedName>
    <definedName name="A2299487T_Data" localSheetId="7">#REF!</definedName>
    <definedName name="A2299487T_Latest" localSheetId="7">#REF!</definedName>
    <definedName name="A2299488V" localSheetId="7">#REF!,#REF!</definedName>
    <definedName name="A2299488V_Data" localSheetId="7">#REF!</definedName>
    <definedName name="A2299488V_Latest" localSheetId="7">#REF!</definedName>
    <definedName name="A2299489W" localSheetId="7">#REF!,#REF!</definedName>
    <definedName name="A2299489W_Data" localSheetId="7">#REF!</definedName>
    <definedName name="A2299489W_Latest" localSheetId="7">#REF!</definedName>
    <definedName name="A2299490F" localSheetId="7">#REF!,#REF!</definedName>
    <definedName name="A2299490F_Data" localSheetId="7">#REF!</definedName>
    <definedName name="A2299490F_Latest" localSheetId="7">#REF!</definedName>
    <definedName name="A2299491J" localSheetId="7">#REF!,#REF!</definedName>
    <definedName name="A2299491J_Data" localSheetId="7">#REF!</definedName>
    <definedName name="A2299491J_Latest" localSheetId="7">#REF!</definedName>
    <definedName name="A2299492K" localSheetId="7">#REF!,#REF!</definedName>
    <definedName name="A2299492K_Data" localSheetId="7">#REF!</definedName>
    <definedName name="A2299492K_Latest" localSheetId="7">#REF!</definedName>
    <definedName name="A2299493L" localSheetId="7">#REF!,#REF!</definedName>
    <definedName name="A2299493L_Data" localSheetId="7">#REF!</definedName>
    <definedName name="A2299493L_Latest" localSheetId="7">#REF!</definedName>
    <definedName name="A2299494R" localSheetId="7">#REF!,#REF!</definedName>
    <definedName name="A2299494R_Data" localSheetId="7">#REF!</definedName>
    <definedName name="A2299494R_Latest" localSheetId="7">#REF!</definedName>
    <definedName name="A2299495T" localSheetId="7">#REF!,#REF!</definedName>
    <definedName name="A2299495T_Data" localSheetId="7">#REF!</definedName>
    <definedName name="A2299495T_Latest" localSheetId="7">#REF!</definedName>
    <definedName name="A2299497W" localSheetId="7">#REF!,#REF!</definedName>
    <definedName name="A2299497W_Data" localSheetId="7">#REF!</definedName>
    <definedName name="A2299497W_Latest" localSheetId="7">#REF!</definedName>
    <definedName name="A2299498X" localSheetId="7">#REF!,#REF!</definedName>
    <definedName name="A2299498X_Data" localSheetId="7">#REF!</definedName>
    <definedName name="A2299498X_Latest" localSheetId="7">#REF!</definedName>
    <definedName name="A2299499A" localSheetId="7">#REF!,#REF!</definedName>
    <definedName name="A2299499A_Data" localSheetId="7">#REF!</definedName>
    <definedName name="A2299499A_Latest" localSheetId="7">#REF!</definedName>
    <definedName name="A2299500X" localSheetId="7">#REF!,#REF!</definedName>
    <definedName name="A2299500X_Data" localSheetId="7">#REF!</definedName>
    <definedName name="A2299500X_Latest" localSheetId="7">#REF!</definedName>
    <definedName name="A2299503F" localSheetId="7">#REF!,#REF!</definedName>
    <definedName name="A2299503F_Data" localSheetId="7">#REF!</definedName>
    <definedName name="A2299503F_Latest" localSheetId="7">#REF!</definedName>
    <definedName name="A2299504J" localSheetId="7">#REF!,#REF!</definedName>
    <definedName name="A2299504J_Data" localSheetId="7">#REF!</definedName>
    <definedName name="A2299504J_Latest" localSheetId="7">#REF!</definedName>
    <definedName name="A2299505K" localSheetId="7">#REF!,#REF!</definedName>
    <definedName name="A2299505K_Data" localSheetId="7">#REF!</definedName>
    <definedName name="A2299505K_Latest" localSheetId="7">#REF!</definedName>
    <definedName name="A2299506L" localSheetId="7">#REF!,#REF!</definedName>
    <definedName name="A2299506L_Data" localSheetId="7">#REF!</definedName>
    <definedName name="A2299506L_Latest" localSheetId="7">#REF!</definedName>
    <definedName name="A2299507R" localSheetId="7">#REF!,#REF!</definedName>
    <definedName name="A2299507R_Data" localSheetId="7">#REF!</definedName>
    <definedName name="A2299507R_Latest" localSheetId="7">#REF!</definedName>
    <definedName name="A2299508T" localSheetId="7">#REF!,#REF!</definedName>
    <definedName name="A2299508T_Data" localSheetId="7">#REF!</definedName>
    <definedName name="A2299508T_Latest" localSheetId="7">#REF!</definedName>
    <definedName name="A2299509V" localSheetId="7">#REF!,#REF!</definedName>
    <definedName name="A2299509V_Data" localSheetId="7">#REF!</definedName>
    <definedName name="A2299509V_Latest" localSheetId="7">#REF!</definedName>
    <definedName name="A2299510C" localSheetId="7">#REF!,#REF!</definedName>
    <definedName name="A2299510C_Data" localSheetId="7">#REF!</definedName>
    <definedName name="A2299510C_Latest" localSheetId="7">#REF!</definedName>
    <definedName name="A2299511F" localSheetId="7">#REF!,#REF!</definedName>
    <definedName name="A2299511F_Data" localSheetId="7">#REF!</definedName>
    <definedName name="A2299511F_Latest" localSheetId="7">#REF!</definedName>
    <definedName name="A2299512J" localSheetId="7">#REF!,#REF!</definedName>
    <definedName name="A2299512J_Data" localSheetId="7">#REF!</definedName>
    <definedName name="A2299512J_Latest" localSheetId="7">#REF!</definedName>
    <definedName name="A2299513K" localSheetId="7">#REF!,#REF!</definedName>
    <definedName name="A2299513K_Data" localSheetId="7">#REF!</definedName>
    <definedName name="A2299513K_Latest" localSheetId="7">#REF!</definedName>
    <definedName name="A2299514L" localSheetId="7">#REF!,#REF!</definedName>
    <definedName name="A2299514L_Data" localSheetId="7">#REF!</definedName>
    <definedName name="A2299514L_Latest" localSheetId="7">#REF!</definedName>
    <definedName name="A2299515R" localSheetId="7">#REF!,#REF!</definedName>
    <definedName name="A2299515R_Data" localSheetId="7">#REF!</definedName>
    <definedName name="A2299515R_Latest" localSheetId="7">#REF!</definedName>
    <definedName name="A2299516T" localSheetId="7">#REF!,#REF!</definedName>
    <definedName name="A2299516T_Data" localSheetId="7">#REF!</definedName>
    <definedName name="A2299516T_Latest" localSheetId="7">#REF!</definedName>
    <definedName name="A2299517V" localSheetId="7">#REF!,#REF!</definedName>
    <definedName name="A2299517V_Data" localSheetId="7">#REF!</definedName>
    <definedName name="A2299517V_Latest" localSheetId="7">#REF!</definedName>
    <definedName name="A2299518W" localSheetId="7">#REF!,#REF!</definedName>
    <definedName name="A2299518W_Data" localSheetId="7">#REF!</definedName>
    <definedName name="A2299518W_Latest" localSheetId="7">#REF!</definedName>
    <definedName name="A2299519X" localSheetId="7">#REF!,#REF!</definedName>
    <definedName name="A2299519X_Data" localSheetId="7">#REF!</definedName>
    <definedName name="A2299519X_Latest" localSheetId="7">#REF!</definedName>
    <definedName name="A2299520J" localSheetId="7">#REF!,#REF!</definedName>
    <definedName name="A2299520J_Data" localSheetId="7">#REF!</definedName>
    <definedName name="A2299520J_Latest" localSheetId="7">#REF!</definedName>
    <definedName name="A2299523R" localSheetId="7">[12]Data2!$C$1:$C$10,[12]Data2!$C$11:$C$136</definedName>
    <definedName name="A2299524T" localSheetId="7">[12]Data2!$E$1:$E$10,[12]Data2!$E$11:$E$136</definedName>
    <definedName name="A2299525V" localSheetId="7">[12]Data2!$F$1:$F$10,[12]Data2!$F$11:$F$136</definedName>
    <definedName name="A2299526W" localSheetId="7">[12]Data2!$G$1:$G$10,[12]Data2!$G$11:$G$136</definedName>
    <definedName name="A2299528A" localSheetId="7">[12]Data2!$K$1:$K$10,[12]Data2!$K$11:$K$136</definedName>
    <definedName name="A2299529C" localSheetId="7">[12]Data2!$L$1:$L$10,[12]Data2!$L$11:$L$136</definedName>
    <definedName name="A2299530L" localSheetId="7">[12]Data2!$P$1:$P$10,[12]Data2!$P$11:$P$136</definedName>
    <definedName name="A2299531R" localSheetId="7">[12]Data2!$T$1:$T$10,[12]Data2!$T$11:$T$136</definedName>
    <definedName name="A2299532T" localSheetId="7">[12]Data2!$U$1:$U$10,[12]Data2!$U$11:$U$136</definedName>
    <definedName name="A2299533V" localSheetId="7">[12]Data2!$V$1:$V$10,[12]Data2!$V$11:$V$136</definedName>
    <definedName name="A2299534W" localSheetId="7">[12]Data2!$W$1:$W$10,[12]Data2!$W$11:$W$136</definedName>
    <definedName name="A2299535X" localSheetId="7">[9]Data2!$AQ$1:$AQ$10,[9]Data2!$AQ$11:$AQ$136</definedName>
    <definedName name="A2299536A" localSheetId="7">[9]Data2!$BB$1:$BB$10,[9]Data2!$BB$11:$BB$136</definedName>
    <definedName name="A2299537C" localSheetId="7">[9]Data2!$BD$1:$BD$10,[9]Data2!$BD$11:$BD$136</definedName>
    <definedName name="A2299538F" localSheetId="7">[9]Data2!$BE$1:$BE$10,[9]Data2!$BE$11:$BE$136</definedName>
    <definedName name="A2299539J" localSheetId="7">[9]Data2!$BF$1:$BF$10,[9]Data2!$BF$11:$BF$136</definedName>
    <definedName name="A2299540T" localSheetId="7">[9]Data2!$BG$1:$BG$10,[9]Data2!$BG$11:$BG$136</definedName>
    <definedName name="A2299541V" localSheetId="7">[9]Data2!$BH$1:$BH$10,[9]Data2!$BH$11:$BH$136</definedName>
    <definedName name="A2299542W" localSheetId="7">[9]Data2!$BI$1:$BI$10,[9]Data2!$BI$11:$BI$136</definedName>
    <definedName name="A2299543X" localSheetId="7">[9]Data2!$BJ$1:$BJ$10,[9]Data2!$BJ$11:$BJ$136</definedName>
    <definedName name="A2299544A" localSheetId="7">[9]Data2!$BK$1:$BK$10,[9]Data2!$BK$11:$BK$136</definedName>
    <definedName name="A2299545C" localSheetId="7">[9]Data2!$BL$1:$BL$10,[9]Data2!$BL$11:$BL$136</definedName>
    <definedName name="A2299546F" localSheetId="7">[9]Data2!$BM$1:$BM$10,[9]Data2!$BM$11:$BM$136</definedName>
    <definedName name="A2299547J" localSheetId="7">[9]Data2!$BN$1:$BN$10,[9]Data2!$BN$11:$BN$136</definedName>
    <definedName name="A2299548K" localSheetId="7">[9]Data2!$BO$1:$BO$10,[9]Data2!$BO$11:$BO$136</definedName>
    <definedName name="A2299551X" localSheetId="7">[9]Data2!$BP$1:$BP$10,[9]Data2!$BP$11:$BP$136</definedName>
    <definedName name="A2299552A" localSheetId="7">#REF!,#REF!</definedName>
    <definedName name="A2299552A_Data" localSheetId="7">#REF!</definedName>
    <definedName name="A2299552A_Latest" localSheetId="7">#REF!</definedName>
    <definedName name="A2299553C" localSheetId="7">#REF!,#REF!</definedName>
    <definedName name="A2299553C_Data" localSheetId="7">#REF!</definedName>
    <definedName name="A2299553C_Latest" localSheetId="7">#REF!</definedName>
    <definedName name="A2299554F" localSheetId="7">#REF!,#REF!</definedName>
    <definedName name="A2299554F_Data" localSheetId="7">#REF!</definedName>
    <definedName name="A2299554F_Latest" localSheetId="7">#REF!</definedName>
    <definedName name="A2299555J" localSheetId="7">#REF!,#REF!</definedName>
    <definedName name="A2299555J_Data" localSheetId="7">#REF!</definedName>
    <definedName name="A2299555J_Latest" localSheetId="7">#REF!</definedName>
    <definedName name="A2299557L" localSheetId="7">#REF!,#REF!</definedName>
    <definedName name="A2299557L_Data" localSheetId="7">#REF!</definedName>
    <definedName name="A2299557L_Latest" localSheetId="7">#REF!</definedName>
    <definedName name="A2299558R" localSheetId="7">#REF!,#REF!</definedName>
    <definedName name="A2299558R_Data" localSheetId="7">#REF!</definedName>
    <definedName name="A2299558R_Latest" localSheetId="7">#REF!</definedName>
    <definedName name="A2299559T" localSheetId="7">#REF!,#REF!</definedName>
    <definedName name="A2299559T_Data" localSheetId="7">#REF!</definedName>
    <definedName name="A2299559T_Latest" localSheetId="7">#REF!</definedName>
    <definedName name="A2299560A" localSheetId="7">#REF!,#REF!</definedName>
    <definedName name="A2299560A_Data" localSheetId="7">#REF!</definedName>
    <definedName name="A2299560A_Latest" localSheetId="7">#REF!</definedName>
    <definedName name="A2299561C" localSheetId="7">#REF!,#REF!</definedName>
    <definedName name="A2299561C_Data" localSheetId="7">#REF!</definedName>
    <definedName name="A2299561C_Latest" localSheetId="7">#REF!</definedName>
    <definedName name="A2299562F" localSheetId="7">#REF!,#REF!</definedName>
    <definedName name="A2299562F_Data" localSheetId="7">#REF!</definedName>
    <definedName name="A2299562F_Latest" localSheetId="7">#REF!</definedName>
    <definedName name="A2299563J" localSheetId="7">#REF!,#REF!</definedName>
    <definedName name="A2299563J_Data" localSheetId="7">#REF!</definedName>
    <definedName name="A2299563J_Latest" localSheetId="7">#REF!</definedName>
    <definedName name="A2299564K" localSheetId="7">#REF!,#REF!</definedName>
    <definedName name="A2299564K_Data" localSheetId="7">#REF!</definedName>
    <definedName name="A2299564K_Latest" localSheetId="7">#REF!</definedName>
    <definedName name="A2299565L" localSheetId="7">#REF!,#REF!</definedName>
    <definedName name="A2299565L_Data" localSheetId="7">#REF!</definedName>
    <definedName name="A2299565L_Latest" localSheetId="7">#REF!</definedName>
    <definedName name="A2299566R" localSheetId="7">#REF!,#REF!</definedName>
    <definedName name="A2299566R_Data" localSheetId="7">#REF!</definedName>
    <definedName name="A2299566R_Latest" localSheetId="7">#REF!</definedName>
    <definedName name="A2299567T" localSheetId="7">#REF!,#REF!</definedName>
    <definedName name="A2299567T_Data" localSheetId="7">#REF!</definedName>
    <definedName name="A2299567T_Latest" localSheetId="7">#REF!</definedName>
    <definedName name="A2299569W" localSheetId="7">#REF!,#REF!</definedName>
    <definedName name="A2299569W_Data" localSheetId="7">#REF!</definedName>
    <definedName name="A2299569W_Latest" localSheetId="7">#REF!</definedName>
    <definedName name="A2299570F" localSheetId="7">#REF!,#REF!</definedName>
    <definedName name="A2299570F_Data" localSheetId="7">#REF!</definedName>
    <definedName name="A2299570F_Latest" localSheetId="7">#REF!</definedName>
    <definedName name="A2299571J" localSheetId="7">#REF!,#REF!</definedName>
    <definedName name="A2299571J_Data" localSheetId="7">#REF!</definedName>
    <definedName name="A2299571J_Latest" localSheetId="7">#REF!</definedName>
    <definedName name="A2299572K" localSheetId="7">#REF!,#REF!</definedName>
    <definedName name="A2299572K_Data" localSheetId="7">#REF!</definedName>
    <definedName name="A2299572K_Latest" localSheetId="7">#REF!</definedName>
    <definedName name="A2299575T" localSheetId="7">#REF!,#REF!</definedName>
    <definedName name="A2299575T_Data" localSheetId="7">#REF!</definedName>
    <definedName name="A2299575T_Latest" localSheetId="7">#REF!</definedName>
    <definedName name="A2299576V" localSheetId="7">#REF!,#REF!</definedName>
    <definedName name="A2299576V_Data" localSheetId="7">#REF!</definedName>
    <definedName name="A2299576V_Latest" localSheetId="7">#REF!</definedName>
    <definedName name="A2299577W" localSheetId="7">#REF!,#REF!</definedName>
    <definedName name="A2299577W_Data" localSheetId="7">#REF!</definedName>
    <definedName name="A2299577W_Latest" localSheetId="7">#REF!</definedName>
    <definedName name="A2299578X" localSheetId="7">#REF!,#REF!</definedName>
    <definedName name="A2299578X_Data" localSheetId="7">#REF!</definedName>
    <definedName name="A2299578X_Latest" localSheetId="7">#REF!</definedName>
    <definedName name="A2299579A" localSheetId="7">#REF!,#REF!</definedName>
    <definedName name="A2299579A_Data" localSheetId="7">#REF!</definedName>
    <definedName name="A2299579A_Latest" localSheetId="7">#REF!</definedName>
    <definedName name="A2299580K" localSheetId="7">#REF!,#REF!</definedName>
    <definedName name="A2299580K_Data" localSheetId="7">#REF!</definedName>
    <definedName name="A2299580K_Latest" localSheetId="7">#REF!</definedName>
    <definedName name="A2299581L" localSheetId="7">#REF!,#REF!</definedName>
    <definedName name="A2299581L_Data" localSheetId="7">#REF!</definedName>
    <definedName name="A2299581L_Latest" localSheetId="7">#REF!</definedName>
    <definedName name="A2299582R" localSheetId="7">#REF!,#REF!</definedName>
    <definedName name="A2299582R_Data" localSheetId="7">#REF!</definedName>
    <definedName name="A2299582R_Latest" localSheetId="7">#REF!</definedName>
    <definedName name="A2299583T" localSheetId="7">#REF!,#REF!</definedName>
    <definedName name="A2299583T_Data" localSheetId="7">#REF!</definedName>
    <definedName name="A2299583T_Latest" localSheetId="7">#REF!</definedName>
    <definedName name="A2299584V" localSheetId="7">#REF!,#REF!</definedName>
    <definedName name="A2299584V_Data" localSheetId="7">#REF!</definedName>
    <definedName name="A2299584V_Latest" localSheetId="7">#REF!</definedName>
    <definedName name="A2299585W" localSheetId="7">#REF!,#REF!</definedName>
    <definedName name="A2299585W_Data" localSheetId="7">#REF!</definedName>
    <definedName name="A2299585W_Latest" localSheetId="7">#REF!</definedName>
    <definedName name="A2299586X" localSheetId="7">#REF!,#REF!</definedName>
    <definedName name="A2299586X_Data" localSheetId="7">#REF!</definedName>
    <definedName name="A2299586X_Latest" localSheetId="7">#REF!</definedName>
    <definedName name="A2299587A" localSheetId="7">#REF!,#REF!</definedName>
    <definedName name="A2299587A_Data" localSheetId="7">#REF!</definedName>
    <definedName name="A2299587A_Latest" localSheetId="7">#REF!</definedName>
    <definedName name="A2299588C" localSheetId="7">#REF!,#REF!</definedName>
    <definedName name="A2299588C_Data" localSheetId="7">#REF!</definedName>
    <definedName name="A2299588C_Latest" localSheetId="7">#REF!</definedName>
    <definedName name="A2299589F" localSheetId="7">#REF!,#REF!</definedName>
    <definedName name="A2299589F_Data" localSheetId="7">#REF!</definedName>
    <definedName name="A2299589F_Latest" localSheetId="7">#REF!</definedName>
    <definedName name="A2299590R" localSheetId="7">#REF!,#REF!</definedName>
    <definedName name="A2299590R_Data" localSheetId="7">#REF!</definedName>
    <definedName name="A2299590R_Latest" localSheetId="7">#REF!</definedName>
    <definedName name="A2299591T" localSheetId="7">#REF!,#REF!</definedName>
    <definedName name="A2299591T_Data" localSheetId="7">#REF!</definedName>
    <definedName name="A2299591T_Latest" localSheetId="7">#REF!</definedName>
    <definedName name="A2299592V" localSheetId="7">#REF!,#REF!</definedName>
    <definedName name="A2299592V_Data" localSheetId="7">#REF!</definedName>
    <definedName name="A2299592V_Latest" localSheetId="7">#REF!</definedName>
    <definedName name="A2299595A" localSheetId="7">[10]Data2!$C$1:$C$10,[10]Data2!$C$11:$C$136</definedName>
    <definedName name="A2299596C" localSheetId="7">[10]Data2!$E$1:$E$10,[10]Data2!$E$11:$E$136</definedName>
    <definedName name="A2299597F" localSheetId="7">[10]Data2!$F$1:$F$10,[10]Data2!$F$11:$F$136</definedName>
    <definedName name="A2299598J" localSheetId="7">[10]Data2!$G$1:$G$10,[10]Data2!$G$11:$G$136</definedName>
    <definedName name="A2299600J" localSheetId="7">[10]Data2!$K$1:$K$10,[10]Data2!$K$11:$K$136</definedName>
    <definedName name="A2299601K" localSheetId="7">[10]Data2!$L$1:$L$10,[10]Data2!$L$11:$L$136</definedName>
    <definedName name="A2299602L" localSheetId="7">[10]Data2!$P$1:$P$10,[10]Data2!$P$11:$P$136</definedName>
    <definedName name="A2299603R" localSheetId="7">[10]Data2!$T$1:$T$10,[10]Data2!$T$11:$T$136</definedName>
    <definedName name="A2299604T" localSheetId="7">[10]Data2!$U$1:$U$10,[10]Data2!$U$11:$U$136</definedName>
    <definedName name="A2299605V" localSheetId="7">[10]Data2!$V$1:$V$10,[10]Data2!$V$11:$V$136</definedName>
    <definedName name="A2299606W" localSheetId="7">[10]Data2!$W$1:$W$10,[10]Data2!$W$11:$W$136</definedName>
    <definedName name="A2299607X" localSheetId="7">[10]Data2!$X$1:$X$10,[10]Data2!$X$11:$X$136</definedName>
    <definedName name="A2299608A" localSheetId="7">[10]Data2!$AD$1:$AD$10,[10]Data2!$AD$11:$AD$136</definedName>
    <definedName name="A2299609C" localSheetId="7">[10]Data2!$AE$1:$AE$10,[10]Data2!$AE$11:$AE$136</definedName>
    <definedName name="A2299610L" localSheetId="7">[10]Data2!$AJ$1:$AJ$10,[10]Data2!$AJ$11:$AJ$136</definedName>
    <definedName name="A2299612T" localSheetId="7">[10]Data2!$AL$1:$AL$10,[10]Data2!$AL$11:$AL$136</definedName>
    <definedName name="A2299613V" localSheetId="7">[10]Data2!$AM$1:$AM$10,[10]Data2!$AM$11:$AM$136</definedName>
    <definedName name="A2299614W" localSheetId="7">[10]Data2!$AX$1:$AX$10,[10]Data2!$AX$11:$AX$136</definedName>
    <definedName name="A2299615X" localSheetId="7">[10]Data2!$AU$1:$AU$10,[10]Data2!$AU$11:$AU$136</definedName>
    <definedName name="A2299618F" localSheetId="7">[10]Data2!$BA$1:$BA$10,[10]Data2!$BA$11:$BA$136</definedName>
    <definedName name="A2299619J" localSheetId="7">[10]Data2!$AN$1:$AN$10,[10]Data2!$AN$11:$AN$136</definedName>
    <definedName name="A2299620T" localSheetId="7">[10]Data2!$AO$1:$AO$10,[10]Data2!$AO$11:$AO$136</definedName>
    <definedName name="A2299621V" localSheetId="7">[10]Data2!$AP$1:$AP$10,[10]Data2!$AP$11:$AP$136</definedName>
    <definedName name="A2299622W" localSheetId="7">[10]Data2!$AQ$1:$AQ$10,[10]Data2!$AQ$11:$AQ$136</definedName>
    <definedName name="A2299623X" localSheetId="7">[10]Data2!$BB$1:$BB$10,[10]Data2!$BB$11:$BB$136</definedName>
    <definedName name="A2299624A" localSheetId="7">[10]Data2!$BD$1:$BD$10,[10]Data2!$BD$11:$BD$136</definedName>
    <definedName name="A2299625C" localSheetId="7">[10]Data2!$BE$1:$BE$10,[10]Data2!$BE$11:$BE$136</definedName>
    <definedName name="A2299626F" localSheetId="7">[10]Data2!$BF$1:$BF$10,[10]Data2!$BF$11:$BF$136</definedName>
    <definedName name="A2299627J" localSheetId="7">[10]Data2!$BG$1:$BG$10,[10]Data2!$BG$11:$BG$136</definedName>
    <definedName name="A2299628K" localSheetId="7">[10]Data2!$BH$1:$BH$10,[10]Data2!$BH$11:$BH$136</definedName>
    <definedName name="A2299629L" localSheetId="7">[10]Data2!$BI$1:$BI$10,[10]Data2!$BI$11:$BI$136</definedName>
    <definedName name="A2299630W" localSheetId="7">[10]Data2!$BJ$1:$BJ$10,[10]Data2!$BJ$11:$BJ$136</definedName>
    <definedName name="A2299631X" localSheetId="7">[10]Data2!$BK$1:$BK$10,[10]Data2!$BK$11:$BK$136</definedName>
    <definedName name="A2299632A" localSheetId="7">[10]Data2!$BL$1:$BL$10,[10]Data2!$BL$11:$BL$136</definedName>
    <definedName name="A2299633C" localSheetId="7">[10]Data2!$BM$1:$BM$10,[10]Data2!$BM$11:$BM$136</definedName>
    <definedName name="A2299634F" localSheetId="7">[10]Data2!$BN$1:$BN$10,[10]Data2!$BN$11:$BN$136</definedName>
    <definedName name="A2299635J" localSheetId="7">[10]Data2!$BO$1:$BO$10,[10]Data2!$BO$11:$BO$136</definedName>
    <definedName name="A2299638R" localSheetId="7">[10]Data2!$BP$1:$BP$10,[10]Data2!$BP$11:$BP$136</definedName>
    <definedName name="A2299639T" localSheetId="7">#REF!,#REF!</definedName>
    <definedName name="A2299639T_Data" localSheetId="7">#REF!</definedName>
    <definedName name="A2299639T_Latest" localSheetId="7">#REF!</definedName>
    <definedName name="A2299640A" localSheetId="7">#REF!,#REF!</definedName>
    <definedName name="A2299640A_Data" localSheetId="7">#REF!</definedName>
    <definedName name="A2299640A_Latest" localSheetId="7">#REF!</definedName>
    <definedName name="A2299641C" localSheetId="7">#REF!,#REF!</definedName>
    <definedName name="A2299641C_Data" localSheetId="7">#REF!</definedName>
    <definedName name="A2299641C_Latest" localSheetId="7">#REF!</definedName>
    <definedName name="A2299642F" localSheetId="7">#REF!,#REF!</definedName>
    <definedName name="A2299642F_Data" localSheetId="7">#REF!</definedName>
    <definedName name="A2299642F_Latest" localSheetId="7">#REF!</definedName>
    <definedName name="A2299644K" localSheetId="7">#REF!,#REF!</definedName>
    <definedName name="A2299644K_Data" localSheetId="7">#REF!</definedName>
    <definedName name="A2299644K_Latest" localSheetId="7">#REF!</definedName>
    <definedName name="A2299645L" localSheetId="7">#REF!,#REF!</definedName>
    <definedName name="A2299645L_Data" localSheetId="7">#REF!</definedName>
    <definedName name="A2299645L_Latest" localSheetId="7">#REF!</definedName>
    <definedName name="A2299646R" localSheetId="7">#REF!,#REF!</definedName>
    <definedName name="A2299646R_Data" localSheetId="7">#REF!</definedName>
    <definedName name="A2299646R_Latest" localSheetId="7">#REF!</definedName>
    <definedName name="A2299647T" localSheetId="7">#REF!,#REF!</definedName>
    <definedName name="A2299647T_Data" localSheetId="7">#REF!</definedName>
    <definedName name="A2299647T_Latest" localSheetId="7">#REF!</definedName>
    <definedName name="A2299648V" localSheetId="7">#REF!,#REF!</definedName>
    <definedName name="A2299648V_Data" localSheetId="7">#REF!</definedName>
    <definedName name="A2299648V_Latest" localSheetId="7">#REF!</definedName>
    <definedName name="A2299649W" localSheetId="7">#REF!,#REF!</definedName>
    <definedName name="A2299649W_Data" localSheetId="7">#REF!</definedName>
    <definedName name="A2299649W_Latest" localSheetId="7">#REF!</definedName>
    <definedName name="A2299650F" localSheetId="7">#REF!,#REF!</definedName>
    <definedName name="A2299650F_Data" localSheetId="7">#REF!</definedName>
    <definedName name="A2299650F_Latest" localSheetId="7">#REF!</definedName>
    <definedName name="A2299651J" localSheetId="7">#REF!,#REF!</definedName>
    <definedName name="A2299651J_Data" localSheetId="7">#REF!</definedName>
    <definedName name="A2299651J_Latest" localSheetId="7">#REF!</definedName>
    <definedName name="A2299652K" localSheetId="7">#REF!,#REF!</definedName>
    <definedName name="A2299652K_Data" localSheetId="7">#REF!</definedName>
    <definedName name="A2299652K_Latest" localSheetId="7">#REF!</definedName>
    <definedName name="A2299653L" localSheetId="7">#REF!,#REF!</definedName>
    <definedName name="A2299653L_Data" localSheetId="7">#REF!</definedName>
    <definedName name="A2299653L_Latest" localSheetId="7">#REF!</definedName>
    <definedName name="A2299654R" localSheetId="7">#REF!,#REF!</definedName>
    <definedName name="A2299654R_Data" localSheetId="7">#REF!</definedName>
    <definedName name="A2299654R_Latest" localSheetId="7">#REF!</definedName>
    <definedName name="A2299656V" localSheetId="7">#REF!,#REF!</definedName>
    <definedName name="A2299656V_Data" localSheetId="7">#REF!</definedName>
    <definedName name="A2299656V_Latest" localSheetId="7">#REF!</definedName>
    <definedName name="A2299657W" localSheetId="7">#REF!,#REF!</definedName>
    <definedName name="A2299657W_Data" localSheetId="7">#REF!</definedName>
    <definedName name="A2299657W_Latest" localSheetId="7">#REF!</definedName>
    <definedName name="A2299658X" localSheetId="7">#REF!,#REF!</definedName>
    <definedName name="A2299658X_Data" localSheetId="7">#REF!</definedName>
    <definedName name="A2299658X_Latest" localSheetId="7">#REF!</definedName>
    <definedName name="A2299659A" localSheetId="7">#REF!,#REF!</definedName>
    <definedName name="A2299659A_Data" localSheetId="7">#REF!</definedName>
    <definedName name="A2299659A_Latest" localSheetId="7">#REF!</definedName>
    <definedName name="A2299660K" localSheetId="7">#REF!,#REF!</definedName>
    <definedName name="A2299660K_Data" localSheetId="7">#REF!</definedName>
    <definedName name="A2299660K_Latest" localSheetId="7">#REF!</definedName>
    <definedName name="A2299661L" localSheetId="7">#REF!,#REF!</definedName>
    <definedName name="A2299661L_Data" localSheetId="7">#REF!</definedName>
    <definedName name="A2299661L_Latest" localSheetId="7">#REF!</definedName>
    <definedName name="A2299662R" localSheetId="7">#REF!,#REF!</definedName>
    <definedName name="A2299662R_Data" localSheetId="7">#REF!</definedName>
    <definedName name="A2299662R_Latest" localSheetId="7">#REF!</definedName>
    <definedName name="A2299663T" localSheetId="7">#REF!,#REF!</definedName>
    <definedName name="A2299663T_Data" localSheetId="7">#REF!</definedName>
    <definedName name="A2299663T_Latest" localSheetId="7">#REF!</definedName>
    <definedName name="A2299664V" localSheetId="7">#REF!,#REF!</definedName>
    <definedName name="A2299664V_Data" localSheetId="7">#REF!</definedName>
    <definedName name="A2299664V_Latest" localSheetId="7">#REF!</definedName>
    <definedName name="A2299667A" localSheetId="7">[8]Data2!$C$1:$C$10,[8]Data2!$C$11:$C$136</definedName>
    <definedName name="A2299668C" localSheetId="7">[8]Data2!$E$1:$E$10,[8]Data2!$E$11:$E$136</definedName>
    <definedName name="A2299669F" localSheetId="7">[8]Data2!$F$1:$F$10,[8]Data2!$F$11:$F$136</definedName>
    <definedName name="A2299670R" localSheetId="7">[8]Data2!$G$1:$G$10,[8]Data2!$G$11:$G$136</definedName>
    <definedName name="A2299672V" localSheetId="7">[8]Data2!$K$1:$K$10,[8]Data2!$K$11:$K$136</definedName>
    <definedName name="A2299673W" localSheetId="7">[8]Data2!$L$1:$L$10,[8]Data2!$L$11:$L$136</definedName>
    <definedName name="A2299674X" localSheetId="7">[8]Data2!$P$1:$P$10,[8]Data2!$P$11:$P$136</definedName>
    <definedName name="A2299675A" localSheetId="7">[8]Data2!$T$1:$T$10,[8]Data2!$T$11:$T$136</definedName>
    <definedName name="A2299676C" localSheetId="7">[8]Data2!$U$1:$U$10,[8]Data2!$U$11:$U$136</definedName>
    <definedName name="A2299677F" localSheetId="7">[8]Data2!$V$1:$V$10,[8]Data2!$V$11:$V$136</definedName>
    <definedName name="A2299678J" localSheetId="7">[8]Data2!$W$1:$W$10,[8]Data2!$W$11:$W$136</definedName>
    <definedName name="A2299679K" localSheetId="7">[8]Data2!$X$1:$X$10,[8]Data2!$X$11:$X$136</definedName>
    <definedName name="A2299680V" localSheetId="7">[8]Data2!$AD$1:$AD$10,[8]Data2!$AD$11:$AD$136</definedName>
    <definedName name="A2299681W" localSheetId="7">[8]Data2!$AE$1:$AE$10,[8]Data2!$AE$11:$AE$136</definedName>
    <definedName name="A2299682X" localSheetId="7">[8]Data2!$AJ$1:$AJ$10,[8]Data2!$AJ$11:$AJ$136</definedName>
    <definedName name="A2299684C" localSheetId="7">[8]Data2!$AL$1:$AL$10,[8]Data2!$AL$11:$AL$136</definedName>
    <definedName name="A2299685F" localSheetId="7">[8]Data2!$AM$1:$AM$10,[8]Data2!$AM$11:$AM$136</definedName>
    <definedName name="A2299686J" localSheetId="7">[8]Data2!$AX$1:$AX$10,[8]Data2!$AX$11:$AX$136</definedName>
    <definedName name="A2299687K" localSheetId="7">[8]Data2!$AU$1:$AU$10,[8]Data2!$AU$11:$AU$136</definedName>
    <definedName name="A2299690X" localSheetId="7">[8]Data2!$BA$1:$BA$10,[8]Data2!$BA$11:$BA$136</definedName>
    <definedName name="A2299691A" localSheetId="7">[8]Data2!$AN$1:$AN$10,[8]Data2!$AN$11:$AN$136</definedName>
    <definedName name="A2299692C" localSheetId="7">[8]Data2!$AO$1:$AO$10,[8]Data2!$AO$11:$AO$136</definedName>
    <definedName name="A2299693F" localSheetId="7">[8]Data2!$AP$1:$AP$10,[8]Data2!$AP$11:$AP$136</definedName>
    <definedName name="A2299694J" localSheetId="7">[8]Data2!$AQ$1:$AQ$10,[8]Data2!$AQ$11:$AQ$136</definedName>
    <definedName name="A2299695K" localSheetId="7">[8]Data2!$BB$1:$BB$10,[8]Data2!$BB$11:$BB$136</definedName>
    <definedName name="A2299696L" localSheetId="7">[8]Data2!$BD$1:$BD$10,[8]Data2!$BD$11:$BD$136</definedName>
    <definedName name="A2299697R" localSheetId="7">[8]Data2!$BE$1:$BE$10,[8]Data2!$BE$11:$BE$136</definedName>
    <definedName name="A2299698T" localSheetId="7">[8]Data2!$BF$1:$BF$10,[8]Data2!$BF$11:$BF$136</definedName>
    <definedName name="A2299699V" localSheetId="7">[8]Data2!$BG$1:$BG$10,[8]Data2!$BG$11:$BG$136</definedName>
    <definedName name="A2299700T" localSheetId="7">[8]Data2!$BH$1:$BH$10,[8]Data2!$BH$11:$BH$136</definedName>
    <definedName name="A2299701V" localSheetId="7">[8]Data2!$BI$1:$BI$10,[8]Data2!$BI$11:$BI$136</definedName>
    <definedName name="A2299702W" localSheetId="7">[8]Data2!$BJ$1:$BJ$10,[8]Data2!$BJ$11:$BJ$136</definedName>
    <definedName name="A2299703X" localSheetId="7">[8]Data2!$BK$1:$BK$10,[8]Data2!$BK$11:$BK$136</definedName>
    <definedName name="A2299704A" localSheetId="7">[8]Data2!$BL$1:$BL$10,[8]Data2!$BL$11:$BL$136</definedName>
    <definedName name="A2299705C" localSheetId="7">[8]Data2!$BM$1:$BM$10,[8]Data2!$BM$11:$BM$136</definedName>
    <definedName name="A2299706F" localSheetId="7">[8]Data2!$BN$1:$BN$10,[8]Data2!$BN$11:$BN$136</definedName>
    <definedName name="A2299707J" localSheetId="7">[8]Data2!$BO$1:$BO$10,[8]Data2!$BO$11:$BO$136</definedName>
    <definedName name="A2299710W" localSheetId="7">[8]Data2!$BP$1:$BP$10,[8]Data2!$BP$11:$BP$136</definedName>
    <definedName name="A2299711X" localSheetId="7">#REF!,#REF!</definedName>
    <definedName name="A2299711X_Data" localSheetId="7">#REF!</definedName>
    <definedName name="A2299711X_Latest" localSheetId="7">#REF!</definedName>
    <definedName name="A2299712A" localSheetId="7">#REF!,#REF!</definedName>
    <definedName name="A2299712A_Data" localSheetId="7">#REF!</definedName>
    <definedName name="A2299712A_Latest" localSheetId="7">#REF!</definedName>
    <definedName name="A2299713C" localSheetId="7">#REF!,#REF!</definedName>
    <definedName name="A2299713C_Data" localSheetId="7">#REF!</definedName>
    <definedName name="A2299713C_Latest" localSheetId="7">#REF!</definedName>
    <definedName name="A2299714F" localSheetId="7">#REF!,#REF!</definedName>
    <definedName name="A2299714F_Data" localSheetId="7">#REF!</definedName>
    <definedName name="A2299714F_Latest" localSheetId="7">#REF!</definedName>
    <definedName name="A2299716K" localSheetId="7">#REF!,#REF!</definedName>
    <definedName name="A2299716K_Data" localSheetId="7">#REF!</definedName>
    <definedName name="A2299716K_Latest" localSheetId="7">#REF!</definedName>
    <definedName name="A2299717L" localSheetId="7">#REF!,#REF!</definedName>
    <definedName name="A2299717L_Data" localSheetId="7">#REF!</definedName>
    <definedName name="A2299717L_Latest" localSheetId="7">#REF!</definedName>
    <definedName name="A2299718R" localSheetId="7">#REF!,#REF!</definedName>
    <definedName name="A2299718R_Data" localSheetId="7">#REF!</definedName>
    <definedName name="A2299718R_Latest" localSheetId="7">#REF!</definedName>
    <definedName name="A2299719T" localSheetId="7">#REF!,#REF!</definedName>
    <definedName name="A2299719T_Data" localSheetId="7">#REF!</definedName>
    <definedName name="A2299719T_Latest" localSheetId="7">#REF!</definedName>
    <definedName name="A2299720A" localSheetId="7">#REF!,#REF!</definedName>
    <definedName name="A2299720A_Data" localSheetId="7">#REF!</definedName>
    <definedName name="A2299720A_Latest" localSheetId="7">#REF!</definedName>
    <definedName name="A2299721C" localSheetId="7">#REF!,#REF!</definedName>
    <definedName name="A2299721C_Data" localSheetId="7">#REF!</definedName>
    <definedName name="A2299721C_Latest" localSheetId="7">#REF!</definedName>
    <definedName name="A2299722F" localSheetId="7">#REF!,#REF!</definedName>
    <definedName name="A2299722F_Data" localSheetId="7">#REF!</definedName>
    <definedName name="A2299722F_Latest" localSheetId="7">#REF!</definedName>
    <definedName name="A2299723J" localSheetId="7">#REF!,#REF!</definedName>
    <definedName name="A2299723J_Data" localSheetId="7">#REF!</definedName>
    <definedName name="A2299723J_Latest" localSheetId="7">#REF!</definedName>
    <definedName name="A2299724K" localSheetId="7">#REF!,#REF!</definedName>
    <definedName name="A2299724K_Data" localSheetId="7">#REF!</definedName>
    <definedName name="A2299724K_Latest" localSheetId="7">#REF!</definedName>
    <definedName name="A2299725L" localSheetId="7">#REF!,#REF!</definedName>
    <definedName name="A2299725L_Data" localSheetId="7">#REF!</definedName>
    <definedName name="A2299725L_Latest" localSheetId="7">#REF!</definedName>
    <definedName name="A2299726R" localSheetId="7">#REF!,#REF!</definedName>
    <definedName name="A2299726R_Data" localSheetId="7">#REF!</definedName>
    <definedName name="A2299726R_Latest" localSheetId="7">#REF!</definedName>
    <definedName name="A2299728V" localSheetId="7">#REF!,#REF!</definedName>
    <definedName name="A2299728V_Data" localSheetId="7">#REF!</definedName>
    <definedName name="A2299728V_Latest" localSheetId="7">#REF!</definedName>
    <definedName name="A2299729W" localSheetId="7">#REF!,#REF!</definedName>
    <definedName name="A2299729W_Data" localSheetId="7">#REF!</definedName>
    <definedName name="A2299729W_Latest" localSheetId="7">#REF!</definedName>
    <definedName name="A2299730F" localSheetId="7">#REF!,#REF!</definedName>
    <definedName name="A2299730F_Data" localSheetId="7">#REF!</definedName>
    <definedName name="A2299730F_Latest" localSheetId="7">#REF!</definedName>
    <definedName name="A2299731J" localSheetId="7">#REF!,#REF!</definedName>
    <definedName name="A2299731J_Data" localSheetId="7">#REF!</definedName>
    <definedName name="A2299731J_Latest" localSheetId="7">#REF!</definedName>
    <definedName name="A2299734R" localSheetId="7">#REF!,#REF!</definedName>
    <definedName name="A2299734R_Data" localSheetId="7">#REF!</definedName>
    <definedName name="A2299734R_Latest" localSheetId="7">#REF!</definedName>
    <definedName name="A2299735T" localSheetId="7">#REF!,#REF!</definedName>
    <definedName name="A2299735T_Data" localSheetId="7">#REF!</definedName>
    <definedName name="A2299735T_Latest" localSheetId="7">#REF!</definedName>
    <definedName name="A2299736V" localSheetId="7">#REF!,#REF!</definedName>
    <definedName name="A2299736V_Data" localSheetId="7">#REF!</definedName>
    <definedName name="A2299736V_Latest" localSheetId="7">#REF!</definedName>
    <definedName name="A2299737W" localSheetId="7">#REF!,#REF!</definedName>
    <definedName name="A2299737W_Data" localSheetId="7">#REF!</definedName>
    <definedName name="A2299737W_Latest" localSheetId="7">#REF!</definedName>
    <definedName name="A2299738X" localSheetId="7">#REF!,#REF!</definedName>
    <definedName name="A2299738X_Data" localSheetId="7">#REF!</definedName>
    <definedName name="A2299738X_Latest" localSheetId="7">#REF!</definedName>
    <definedName name="A2299739A" localSheetId="7">#REF!,#REF!</definedName>
    <definedName name="A2299739A_Data" localSheetId="7">#REF!</definedName>
    <definedName name="A2299739A_Latest" localSheetId="7">#REF!</definedName>
    <definedName name="A2299740K" localSheetId="7">#REF!,#REF!</definedName>
    <definedName name="A2299740K_Data" localSheetId="7">#REF!</definedName>
    <definedName name="A2299740K_Latest" localSheetId="7">#REF!</definedName>
    <definedName name="A2299741L" localSheetId="7">#REF!,#REF!</definedName>
    <definedName name="A2299741L_Data" localSheetId="7">#REF!</definedName>
    <definedName name="A2299741L_Latest" localSheetId="7">#REF!</definedName>
    <definedName name="A2299742R" localSheetId="7">#REF!,#REF!</definedName>
    <definedName name="A2299742R_Data" localSheetId="7">#REF!</definedName>
    <definedName name="A2299742R_Latest" localSheetId="7">#REF!</definedName>
    <definedName name="A2299743T" localSheetId="7">#REF!,#REF!</definedName>
    <definedName name="A2299743T_Data" localSheetId="7">#REF!</definedName>
    <definedName name="A2299743T_Latest" localSheetId="7">#REF!</definedName>
    <definedName name="A2299744V" localSheetId="7">#REF!,#REF!</definedName>
    <definedName name="A2299744V_Data" localSheetId="7">#REF!</definedName>
    <definedName name="A2299744V_Latest" localSheetId="7">#REF!</definedName>
    <definedName name="A2299745W" localSheetId="7">#REF!,#REF!</definedName>
    <definedName name="A2299745W_Data" localSheetId="7">#REF!</definedName>
    <definedName name="A2299745W_Latest" localSheetId="7">#REF!</definedName>
    <definedName name="A2299746X" localSheetId="7">#REF!,#REF!</definedName>
    <definedName name="A2299746X_Data" localSheetId="7">#REF!</definedName>
    <definedName name="A2299746X_Latest" localSheetId="7">#REF!</definedName>
    <definedName name="A2299747A" localSheetId="7">#REF!,#REF!</definedName>
    <definedName name="A2299747A_Data" localSheetId="7">#REF!</definedName>
    <definedName name="A2299747A_Latest" localSheetId="7">#REF!</definedName>
    <definedName name="A2299748C" localSheetId="7">#REF!,#REF!</definedName>
    <definedName name="A2299748C_Data" localSheetId="7">#REF!</definedName>
    <definedName name="A2299748C_Latest" localSheetId="7">#REF!</definedName>
    <definedName name="A2299749F" localSheetId="7">#REF!,#REF!</definedName>
    <definedName name="A2299749F_Data" localSheetId="7">#REF!</definedName>
    <definedName name="A2299749F_Latest" localSheetId="7">#REF!</definedName>
    <definedName name="A2299750R" localSheetId="7">#REF!,#REF!</definedName>
    <definedName name="A2299750R_Data" localSheetId="7">#REF!</definedName>
    <definedName name="A2299750R_Latest" localSheetId="7">#REF!</definedName>
    <definedName name="A2299751T" localSheetId="7">#REF!,#REF!</definedName>
    <definedName name="A2299751T_Data" localSheetId="7">#REF!</definedName>
    <definedName name="A2299751T_Latest" localSheetId="7">#REF!</definedName>
    <definedName name="A2299754X" localSheetId="7">[9]Data2!$C$1:$C$10,[9]Data2!$C$11:$C$136</definedName>
    <definedName name="A2299755A" localSheetId="7">[9]Data2!$E$1:$E$10,[9]Data2!$E$11:$E$136</definedName>
    <definedName name="A2299756C" localSheetId="7">[9]Data2!$F$1:$F$10,[9]Data2!$F$11:$F$136</definedName>
    <definedName name="A2299757F" localSheetId="7">[9]Data2!$G$1:$G$10,[9]Data2!$G$11:$G$136</definedName>
    <definedName name="A2299759K" localSheetId="7">[9]Data2!$K$1:$K$10,[9]Data2!$K$11:$K$136</definedName>
    <definedName name="A2299760V" localSheetId="7">[9]Data2!$L$1:$L$10,[9]Data2!$L$11:$L$136</definedName>
    <definedName name="A2299761W" localSheetId="7">[9]Data2!$P$1:$P$10,[9]Data2!$P$11:$P$136</definedName>
    <definedName name="A2299762X" localSheetId="7">[9]Data2!$T$1:$T$10,[9]Data2!$T$11:$T$136</definedName>
    <definedName name="A2299763A" localSheetId="7">[9]Data2!$U$1:$U$10,[9]Data2!$U$11:$U$136</definedName>
    <definedName name="A2299764C" localSheetId="7">[9]Data2!$V$1:$V$10,[9]Data2!$V$11:$V$136</definedName>
    <definedName name="A2299765F" localSheetId="7">[9]Data2!$W$1:$W$10,[9]Data2!$W$11:$W$136</definedName>
    <definedName name="A2299766J" localSheetId="7">[9]Data2!$X$1:$X$10,[9]Data2!$X$11:$X$136</definedName>
    <definedName name="A2299767K" localSheetId="7">[9]Data2!$AD$1:$AD$10,[9]Data2!$AD$11:$AD$136</definedName>
    <definedName name="A2299768L" localSheetId="7">[9]Data2!$AE$1:$AE$10,[9]Data2!$AE$11:$AE$136</definedName>
    <definedName name="A2299769R" localSheetId="7">[9]Data2!$AJ$1:$AJ$10,[9]Data2!$AJ$11:$AJ$136</definedName>
    <definedName name="A2299771A" localSheetId="7">[9]Data2!$AL$1:$AL$10,[9]Data2!$AL$11:$AL$136</definedName>
    <definedName name="A2299772C" localSheetId="7">[9]Data2!$AM$1:$AM$10,[9]Data2!$AM$11:$AM$136</definedName>
    <definedName name="A2299773F" localSheetId="7">[9]Data2!$AX$1:$AX$10,[9]Data2!$AX$11:$AX$136</definedName>
    <definedName name="A2299774J" localSheetId="7">[9]Data2!$AU$1:$AU$10,[9]Data2!$AU$11:$AU$136</definedName>
    <definedName name="A2299777R" localSheetId="7">[9]Data2!$BA$1:$BA$10,[9]Data2!$BA$11:$BA$136</definedName>
    <definedName name="A2299778T" localSheetId="7">[9]Data2!$AN$1:$AN$10,[9]Data2!$AN$11:$AN$136</definedName>
    <definedName name="A2299779V" localSheetId="7">[9]Data2!$AO$1:$AO$10,[9]Data2!$AO$11:$AO$136</definedName>
    <definedName name="A2299780C" localSheetId="7">[9]Data2!$AP$1:$AP$10,[9]Data2!$AP$11:$AP$136</definedName>
    <definedName name="A2299781F" localSheetId="7">#REF!,#REF!</definedName>
    <definedName name="A2299781F_Data" localSheetId="7">#REF!</definedName>
    <definedName name="A2299781F_Latest" localSheetId="7">#REF!</definedName>
    <definedName name="A2299782J" localSheetId="7">#REF!,#REF!</definedName>
    <definedName name="A2299782J_Data" localSheetId="7">#REF!</definedName>
    <definedName name="A2299782J_Latest" localSheetId="7">#REF!</definedName>
    <definedName name="A2299783K" localSheetId="7">#REF!,#REF!</definedName>
    <definedName name="A2299783K_Data" localSheetId="7">#REF!</definedName>
    <definedName name="A2299783K_Latest" localSheetId="7">#REF!</definedName>
    <definedName name="A2299784L" localSheetId="7">#REF!,#REF!</definedName>
    <definedName name="A2299784L_Data" localSheetId="7">#REF!</definedName>
    <definedName name="A2299784L_Latest" localSheetId="7">#REF!</definedName>
    <definedName name="A2299786T" localSheetId="7">#REF!,#REF!</definedName>
    <definedName name="A2299786T_Data" localSheetId="7">#REF!</definedName>
    <definedName name="A2299786T_Latest" localSheetId="7">#REF!</definedName>
    <definedName name="A2299787V" localSheetId="7">#REF!,#REF!</definedName>
    <definedName name="A2299787V_Data" localSheetId="7">#REF!</definedName>
    <definedName name="A2299787V_Latest" localSheetId="7">#REF!</definedName>
    <definedName name="A2299788W" localSheetId="7">#REF!,#REF!</definedName>
    <definedName name="A2299788W_Data" localSheetId="7">#REF!</definedName>
    <definedName name="A2299788W_Latest" localSheetId="7">#REF!</definedName>
    <definedName name="A2299789X" localSheetId="7">#REF!,#REF!</definedName>
    <definedName name="A2299789X_Data" localSheetId="7">#REF!</definedName>
    <definedName name="A2299789X_Latest" localSheetId="7">#REF!</definedName>
    <definedName name="A2299790J" localSheetId="7">#REF!,#REF!</definedName>
    <definedName name="A2299790J_Data" localSheetId="7">#REF!</definedName>
    <definedName name="A2299790J_Latest" localSheetId="7">#REF!</definedName>
    <definedName name="A2299791K" localSheetId="7">#REF!,#REF!</definedName>
    <definedName name="A2299791K_Data" localSheetId="7">#REF!</definedName>
    <definedName name="A2299791K_Latest" localSheetId="7">#REF!</definedName>
    <definedName name="A2299792L" localSheetId="7">#REF!,#REF!</definedName>
    <definedName name="A2299792L_Data" localSheetId="7">#REF!</definedName>
    <definedName name="A2299792L_Latest" localSheetId="7">#REF!</definedName>
    <definedName name="A2299793R" localSheetId="7">#REF!,#REF!</definedName>
    <definedName name="A2299793R_Data" localSheetId="7">#REF!</definedName>
    <definedName name="A2299793R_Latest" localSheetId="7">#REF!</definedName>
    <definedName name="A2299794T" localSheetId="7">#REF!,#REF!</definedName>
    <definedName name="A2299794T_Data" localSheetId="7">#REF!</definedName>
    <definedName name="A2299794T_Latest" localSheetId="7">#REF!</definedName>
    <definedName name="A2299795V" localSheetId="7">#REF!,#REF!</definedName>
    <definedName name="A2299795V_Data" localSheetId="7">#REF!</definedName>
    <definedName name="A2299795V_Latest" localSheetId="7">#REF!</definedName>
    <definedName name="A2299796W" localSheetId="7">#REF!,#REF!</definedName>
    <definedName name="A2299796W_Data" localSheetId="7">#REF!</definedName>
    <definedName name="A2299796W_Latest" localSheetId="7">#REF!</definedName>
    <definedName name="A2299798A" localSheetId="7">#REF!,#REF!</definedName>
    <definedName name="A2299798A_Data" localSheetId="7">#REF!</definedName>
    <definedName name="A2299798A_Latest" localSheetId="7">#REF!</definedName>
    <definedName name="A2299799C" localSheetId="7">#REF!,#REF!</definedName>
    <definedName name="A2299799C_Data" localSheetId="7">#REF!</definedName>
    <definedName name="A2299799C_Latest" localSheetId="7">#REF!</definedName>
    <definedName name="A2299800A" localSheetId="7">#REF!,#REF!</definedName>
    <definedName name="A2299800A_Data" localSheetId="7">#REF!</definedName>
    <definedName name="A2299800A_Latest" localSheetId="7">#REF!</definedName>
    <definedName name="A2299801C" localSheetId="7">#REF!,#REF!</definedName>
    <definedName name="A2299801C_Data" localSheetId="7">#REF!</definedName>
    <definedName name="A2299801C_Latest" localSheetId="7">#REF!</definedName>
    <definedName name="A2299804K" localSheetId="7">#REF!,#REF!</definedName>
    <definedName name="A2299804K_Data" localSheetId="7">#REF!</definedName>
    <definedName name="A2299804K_Latest" localSheetId="7">#REF!</definedName>
    <definedName name="A2299805L" localSheetId="7">#REF!,#REF!</definedName>
    <definedName name="A2299805L_Data" localSheetId="7">#REF!</definedName>
    <definedName name="A2299805L_Latest" localSheetId="7">#REF!</definedName>
    <definedName name="A2299806R" localSheetId="7">#REF!,#REF!</definedName>
    <definedName name="A2299806R_Data" localSheetId="7">#REF!</definedName>
    <definedName name="A2299806R_Latest" localSheetId="7">#REF!</definedName>
    <definedName name="A2299807T" localSheetId="7">#REF!,#REF!</definedName>
    <definedName name="A2299807T_Data" localSheetId="7">#REF!</definedName>
    <definedName name="A2299807T_Latest" localSheetId="7">#REF!</definedName>
    <definedName name="A2299808V" localSheetId="7">#REF!,#REF!</definedName>
    <definedName name="A2299808V_Data" localSheetId="7">#REF!</definedName>
    <definedName name="A2299808V_Latest" localSheetId="7">#REF!</definedName>
    <definedName name="A2299809W" localSheetId="7">#REF!,#REF!</definedName>
    <definedName name="A2299809W_Data" localSheetId="7">#REF!</definedName>
    <definedName name="A2299809W_Latest" localSheetId="7">#REF!</definedName>
    <definedName name="A2299810F" localSheetId="7">#REF!,#REF!</definedName>
    <definedName name="A2299810F_Data" localSheetId="7">#REF!</definedName>
    <definedName name="A2299810F_Latest" localSheetId="7">#REF!</definedName>
    <definedName name="A2299811J" localSheetId="7">#REF!,#REF!</definedName>
    <definedName name="A2299811J_Data" localSheetId="7">#REF!</definedName>
    <definedName name="A2299811J_Latest" localSheetId="7">#REF!</definedName>
    <definedName name="A2299812K" localSheetId="7">#REF!,#REF!</definedName>
    <definedName name="A2299812K_Data" localSheetId="7">#REF!</definedName>
    <definedName name="A2299812K_Latest" localSheetId="7">#REF!</definedName>
    <definedName name="A2299813L" localSheetId="7">#REF!,#REF!</definedName>
    <definedName name="A2299813L_Data" localSheetId="7">#REF!</definedName>
    <definedName name="A2299813L_Latest" localSheetId="7">#REF!</definedName>
    <definedName name="A2299814R" localSheetId="7">#REF!,#REF!</definedName>
    <definedName name="A2299814R_Data" localSheetId="7">#REF!</definedName>
    <definedName name="A2299814R_Latest" localSheetId="7">#REF!</definedName>
    <definedName name="A2299815T" localSheetId="7">#REF!,#REF!</definedName>
    <definedName name="A2299815T_Data" localSheetId="7">#REF!</definedName>
    <definedName name="A2299815T_Latest" localSheetId="7">#REF!</definedName>
    <definedName name="A2299816V" localSheetId="7">#REF!,#REF!</definedName>
    <definedName name="A2299816V_Data" localSheetId="7">#REF!</definedName>
    <definedName name="A2299816V_Latest" localSheetId="7">#REF!</definedName>
    <definedName name="A2299817W" localSheetId="7">#REF!,#REF!</definedName>
    <definedName name="A2299817W_Data" localSheetId="7">#REF!</definedName>
    <definedName name="A2299817W_Latest" localSheetId="7">#REF!</definedName>
    <definedName name="A2299818X" localSheetId="7">#REF!,#REF!</definedName>
    <definedName name="A2299818X_Data" localSheetId="7">#REF!</definedName>
    <definedName name="A2299818X_Latest" localSheetId="7">#REF!</definedName>
    <definedName name="A2299819A" localSheetId="7">#REF!,#REF!</definedName>
    <definedName name="A2299819A_Data" localSheetId="7">#REF!</definedName>
    <definedName name="A2299819A_Latest" localSheetId="7">#REF!</definedName>
    <definedName name="A2299820K" localSheetId="7">#REF!,#REF!</definedName>
    <definedName name="A2299820K_Data" localSheetId="7">#REF!</definedName>
    <definedName name="A2299820K_Latest" localSheetId="7">#REF!</definedName>
    <definedName name="A2299821L" localSheetId="7">#REF!,#REF!</definedName>
    <definedName name="A2299821L_Data" localSheetId="7">#REF!</definedName>
    <definedName name="A2299821L_Latest" localSheetId="7">#REF!</definedName>
    <definedName name="A2299824V" localSheetId="7">[7]Data2!$C$1:$C$10,[7]Data2!$C$11:$C$136</definedName>
    <definedName name="A2299825W" localSheetId="7">[7]Data2!$E$1:$E$10,[7]Data2!$E$11:$E$136</definedName>
    <definedName name="A2299826X" localSheetId="7">[7]Data2!$F$1:$F$10,[7]Data2!$F$11:$F$136</definedName>
    <definedName name="A2299827A" localSheetId="7">[7]Data2!$G$1:$G$10,[7]Data2!$G$11:$G$136</definedName>
    <definedName name="A2299829F" localSheetId="7">[7]Data2!$K$1:$K$10,[7]Data2!$K$11:$K$136</definedName>
    <definedName name="A2299830R" localSheetId="7">[7]Data2!$L$1:$L$10,[7]Data2!$L$11:$L$136</definedName>
    <definedName name="A2299831T" localSheetId="7">[7]Data2!$P$1:$P$10,[7]Data2!$P$11:$P$136</definedName>
    <definedName name="A2299832V" localSheetId="7">[7]Data2!$T$1:$T$10,[7]Data2!$T$11:$T$136</definedName>
    <definedName name="A2299833W" localSheetId="7">[7]Data2!$U$1:$U$10,[7]Data2!$U$11:$U$136</definedName>
    <definedName name="A2299834X" localSheetId="7">[7]Data2!$V$1:$V$10,[7]Data2!$V$11:$V$136</definedName>
    <definedName name="A2299835A" localSheetId="7">[7]Data2!$W$1:$W$10,[7]Data2!$W$11:$W$136</definedName>
    <definedName name="A2299836C" localSheetId="7">[7]Data2!$X$1:$X$10,[7]Data2!$X$11:$X$136</definedName>
    <definedName name="A2299837F" localSheetId="7">[7]Data2!$AD$1:$AD$10,[7]Data2!$AD$11:$AD$136</definedName>
    <definedName name="A2299838J" localSheetId="7">[7]Data2!$AE$1:$AE$10,[7]Data2!$AE$11:$AE$136</definedName>
    <definedName name="A2299839K" localSheetId="7">[7]Data2!$AJ$1:$AJ$10,[7]Data2!$AJ$11:$AJ$136</definedName>
    <definedName name="A2299841W" localSheetId="7">[7]Data2!$AL$1:$AL$10,[7]Data2!$AL$11:$AL$136</definedName>
    <definedName name="A2299842X" localSheetId="7">[7]Data2!$AM$1:$AM$10,[7]Data2!$AM$11:$AM$136</definedName>
    <definedName name="A2299843A" localSheetId="7">[7]Data2!$AX$1:$AX$10,[7]Data2!$AX$11:$AX$136</definedName>
    <definedName name="A2299844C" localSheetId="7">[7]Data2!$AU$1:$AU$10,[7]Data2!$AU$11:$AU$136</definedName>
    <definedName name="A2299847K" localSheetId="7">[7]Data2!$BA$1:$BA$10,[7]Data2!$BA$11:$BA$136</definedName>
    <definedName name="A2299848L" localSheetId="7">[7]Data2!$AN$1:$AN$10,[7]Data2!$AN$11:$AN$136</definedName>
    <definedName name="A2299849R" localSheetId="7">[7]Data2!$AO$1:$AO$10,[7]Data2!$AO$11:$AO$136</definedName>
    <definedName name="A2299850X" localSheetId="7">[7]Data2!$AP$1:$AP$10,[7]Data2!$AP$11:$AP$136</definedName>
    <definedName name="A2299851A" localSheetId="7">[7]Data2!$AQ$1:$AQ$10,[7]Data2!$AQ$11:$AQ$136</definedName>
    <definedName name="A2299852C" localSheetId="7">[7]Data2!$BB$1:$BB$10,[7]Data2!$BB$11:$BB$136</definedName>
    <definedName name="A2299853F" localSheetId="7">[7]Data2!$BD$1:$BD$10,[7]Data2!$BD$11:$BD$136</definedName>
    <definedName name="A2299854J" localSheetId="7">[7]Data2!$BE$1:$BE$10,[7]Data2!$BE$11:$BE$136</definedName>
    <definedName name="A2299855K" localSheetId="7">[7]Data2!$BF$1:$BF$10,[7]Data2!$BF$11:$BF$136</definedName>
    <definedName name="A2299856L" localSheetId="7">[7]Data2!$BG$1:$BG$10,[7]Data2!$BG$11:$BG$136</definedName>
    <definedName name="A2299857R" localSheetId="7">[7]Data2!$BH$1:$BH$10,[7]Data2!$BH$11:$BH$136</definedName>
    <definedName name="A2299858T" localSheetId="7">[7]Data2!$BI$1:$BI$10,[7]Data2!$BI$11:$BI$136</definedName>
    <definedName name="A2299859V" localSheetId="7">[7]Data2!$BJ$1:$BJ$10,[7]Data2!$BJ$11:$BJ$136</definedName>
    <definedName name="A2299860C" localSheetId="7">[7]Data2!$BK$1:$BK$10,[7]Data2!$BK$11:$BK$136</definedName>
    <definedName name="A2299861F" localSheetId="7">[7]Data2!$BL$1:$BL$10,[7]Data2!$BL$11:$BL$136</definedName>
    <definedName name="A2299862J" localSheetId="7">[7]Data2!$BM$1:$BM$10,[7]Data2!$BM$11:$BM$136</definedName>
    <definedName name="A2299863K" localSheetId="7">[7]Data2!$BN$1:$BN$10,[7]Data2!$BN$11:$BN$136</definedName>
    <definedName name="A2299864L" localSheetId="7">[7]Data2!$BO$1:$BO$10,[7]Data2!$BO$11:$BO$136</definedName>
    <definedName name="A2299867V" localSheetId="7">[7]Data2!$BP$1:$BP$10,[7]Data2!$BP$11:$BP$136</definedName>
    <definedName name="A2299868W" localSheetId="7">#REF!,#REF!</definedName>
    <definedName name="A2299868W_Data" localSheetId="7">#REF!</definedName>
    <definedName name="A2299868W_Latest" localSheetId="7">#REF!</definedName>
    <definedName name="A2299869X" localSheetId="7">#REF!,#REF!</definedName>
    <definedName name="A2299869X_Data" localSheetId="7">#REF!</definedName>
    <definedName name="A2299869X_Latest" localSheetId="7">#REF!</definedName>
    <definedName name="A2299870J" localSheetId="7">#REF!,#REF!</definedName>
    <definedName name="A2299870J_Data" localSheetId="7">#REF!</definedName>
    <definedName name="A2299870J_Latest" localSheetId="7">#REF!</definedName>
    <definedName name="A2299871K" localSheetId="7">#REF!,#REF!</definedName>
    <definedName name="A2299871K_Data" localSheetId="7">#REF!</definedName>
    <definedName name="A2299871K_Latest" localSheetId="7">#REF!</definedName>
    <definedName name="A2299873R" localSheetId="7">#REF!,#REF!</definedName>
    <definedName name="A2299873R_Data" localSheetId="7">#REF!</definedName>
    <definedName name="A2299873R_Latest" localSheetId="7">#REF!</definedName>
    <definedName name="A2299874T" localSheetId="7">#REF!,#REF!</definedName>
    <definedName name="A2299874T_Data" localSheetId="7">#REF!</definedName>
    <definedName name="A2299874T_Latest" localSheetId="7">#REF!</definedName>
    <definedName name="A2299875V" localSheetId="7">#REF!,#REF!</definedName>
    <definedName name="A2299875V_Data" localSheetId="7">#REF!</definedName>
    <definedName name="A2299875V_Latest" localSheetId="7">#REF!</definedName>
    <definedName name="A2299876W" localSheetId="7">#REF!,#REF!</definedName>
    <definedName name="A2299876W_Data" localSheetId="7">#REF!</definedName>
    <definedName name="A2299876W_Latest" localSheetId="7">#REF!</definedName>
    <definedName name="A2299877X" localSheetId="7">#REF!,#REF!</definedName>
    <definedName name="A2299877X_Data" localSheetId="7">#REF!</definedName>
    <definedName name="A2299877X_Latest" localSheetId="7">#REF!</definedName>
    <definedName name="A2299878A" localSheetId="7">#REF!,#REF!</definedName>
    <definedName name="A2299878A_Data" localSheetId="7">#REF!</definedName>
    <definedName name="A2299878A_Latest" localSheetId="7">#REF!</definedName>
    <definedName name="A2299879C" localSheetId="7">#REF!,#REF!</definedName>
    <definedName name="A2299879C_Data" localSheetId="7">#REF!</definedName>
    <definedName name="A2299879C_Latest" localSheetId="7">#REF!</definedName>
    <definedName name="A2299880L" localSheetId="7">#REF!,#REF!</definedName>
    <definedName name="A2299880L_Data" localSheetId="7">#REF!</definedName>
    <definedName name="A2299880L_Latest" localSheetId="7">#REF!</definedName>
    <definedName name="A2299881R" localSheetId="7">#REF!,#REF!</definedName>
    <definedName name="A2299881R_Data" localSheetId="7">#REF!</definedName>
    <definedName name="A2299881R_Latest" localSheetId="7">#REF!</definedName>
    <definedName name="A2299882T" localSheetId="7">#REF!,#REF!</definedName>
    <definedName name="A2299882T_Data" localSheetId="7">#REF!</definedName>
    <definedName name="A2299882T_Latest" localSheetId="7">#REF!</definedName>
    <definedName name="A2299883V" localSheetId="7">#REF!,#REF!</definedName>
    <definedName name="A2299883V_Data" localSheetId="7">#REF!</definedName>
    <definedName name="A2299883V_Latest" localSheetId="7">#REF!</definedName>
    <definedName name="A2299885X" localSheetId="7">#REF!,#REF!</definedName>
    <definedName name="A2299885X_Data" localSheetId="7">#REF!</definedName>
    <definedName name="A2299885X_Latest" localSheetId="7">#REF!</definedName>
    <definedName name="A2299886A" localSheetId="7">#REF!,#REF!</definedName>
    <definedName name="A2299886A_Data" localSheetId="7">#REF!</definedName>
    <definedName name="A2299886A_Latest" localSheetId="7">#REF!</definedName>
    <definedName name="A2299887C" localSheetId="7">#REF!,#REF!</definedName>
    <definedName name="A2299887C_Data" localSheetId="7">#REF!</definedName>
    <definedName name="A2299887C_Latest" localSheetId="7">#REF!</definedName>
    <definedName name="A2299888F" localSheetId="7">#REF!,#REF!</definedName>
    <definedName name="A2299888F_Data" localSheetId="7">#REF!</definedName>
    <definedName name="A2299888F_Latest" localSheetId="7">#REF!</definedName>
    <definedName name="A2299891V" localSheetId="7">#REF!,#REF!</definedName>
    <definedName name="A2299891V_Data" localSheetId="7">#REF!</definedName>
    <definedName name="A2299891V_Latest" localSheetId="7">#REF!</definedName>
    <definedName name="A2299892W" localSheetId="7">#REF!,#REF!</definedName>
    <definedName name="A2299892W_Data" localSheetId="7">#REF!</definedName>
    <definedName name="A2299892W_Latest" localSheetId="7">#REF!</definedName>
    <definedName name="A2299893X" localSheetId="7">#REF!,#REF!</definedName>
    <definedName name="A2299893X_Data" localSheetId="7">#REF!</definedName>
    <definedName name="A2299893X_Latest" localSheetId="7">#REF!</definedName>
    <definedName name="A2299894A" localSheetId="7">#REF!,#REF!</definedName>
    <definedName name="A2299894A_Data" localSheetId="7">#REF!</definedName>
    <definedName name="A2299894A_Latest" localSheetId="7">#REF!</definedName>
    <definedName name="A2299895C" localSheetId="7">#REF!,#REF!</definedName>
    <definedName name="A2299895C_Data" localSheetId="7">#REF!</definedName>
    <definedName name="A2299895C_Latest" localSheetId="7">#REF!</definedName>
    <definedName name="A2299896F" localSheetId="7">#REF!,#REF!</definedName>
    <definedName name="A2299896F_Data" localSheetId="7">#REF!</definedName>
    <definedName name="A2299896F_Latest" localSheetId="7">#REF!</definedName>
    <definedName name="A2299897J" localSheetId="7">#REF!,#REF!</definedName>
    <definedName name="A2299897J_Data" localSheetId="7">#REF!</definedName>
    <definedName name="A2299897J_Latest" localSheetId="7">#REF!</definedName>
    <definedName name="A2299898K" localSheetId="7">#REF!,#REF!</definedName>
    <definedName name="A2299898K_Data" localSheetId="7">#REF!</definedName>
    <definedName name="A2299898K_Latest" localSheetId="7">#REF!</definedName>
    <definedName name="A2299899L" localSheetId="7">#REF!,#REF!</definedName>
    <definedName name="A2299899L_Data" localSheetId="7">#REF!</definedName>
    <definedName name="A2299899L_Latest" localSheetId="7">#REF!</definedName>
    <definedName name="A2299900K" localSheetId="7">#REF!,#REF!</definedName>
    <definedName name="A2299900K_Data" localSheetId="7">#REF!</definedName>
    <definedName name="A2299900K_Latest" localSheetId="7">#REF!</definedName>
    <definedName name="A2299901L" localSheetId="7">#REF!,#REF!</definedName>
    <definedName name="A2299901L_Data" localSheetId="7">#REF!</definedName>
    <definedName name="A2299901L_Latest" localSheetId="7">#REF!</definedName>
    <definedName name="A2299902R" localSheetId="7">[5]Data2!$L$1:$L$10,[5]Data2!$L$11:$L$136</definedName>
    <definedName name="A2299903T" localSheetId="7">[5]Data2!$P$1:$P$10,[5]Data2!$P$11:$P$136</definedName>
    <definedName name="A2299904V" localSheetId="7">[5]Data2!$T$1:$T$10,[5]Data2!$T$11:$T$136</definedName>
    <definedName name="A2299905W" localSheetId="7">[5]Data2!$U$1:$U$10,[5]Data2!$U$11:$U$136</definedName>
    <definedName name="A2299906X" localSheetId="7">[5]Data2!$V$1:$V$10,[5]Data2!$V$11:$V$136</definedName>
    <definedName name="A2299907A" localSheetId="7">[5]Data2!$W$1:$W$10,[5]Data2!$W$11:$W$136</definedName>
    <definedName name="A2299908C" localSheetId="7">[5]Data2!$X$1:$X$10,[5]Data2!$X$11:$X$136</definedName>
    <definedName name="A2299909F" localSheetId="7">[5]Data2!$AD$1:$AD$10,[5]Data2!$AD$11:$AD$136</definedName>
    <definedName name="A2299910R" localSheetId="7">[5]Data2!$AE$1:$AE$10,[5]Data2!$AE$11:$AE$136</definedName>
    <definedName name="A2299911T" localSheetId="7">[5]Data2!$AJ$1:$AJ$10,[5]Data2!$AJ$11:$AJ$136</definedName>
    <definedName name="A2299913W" localSheetId="7">[5]Data2!$AL$1:$AL$10,[5]Data2!$AL$11:$AL$136</definedName>
    <definedName name="A2299914X" localSheetId="7">[5]Data2!$AM$1:$AM$10,[5]Data2!$AM$11:$AM$136</definedName>
    <definedName name="A2299915A" localSheetId="7">[5]Data2!$AX$1:$AX$10,[5]Data2!$AX$11:$AX$136</definedName>
    <definedName name="A2299916C" localSheetId="7">[5]Data2!$AU$1:$AU$10,[5]Data2!$AU$11:$AU$136</definedName>
    <definedName name="A2299919K" localSheetId="7">[5]Data2!$BA$1:$BA$10,[5]Data2!$BA$11:$BA$136</definedName>
    <definedName name="A2299920V" localSheetId="7">[5]Data2!$AN$1:$AN$10,[5]Data2!$AN$11:$AN$136</definedName>
    <definedName name="A2299921W" localSheetId="7">[5]Data2!$AO$1:$AO$10,[5]Data2!$AO$11:$AO$136</definedName>
    <definedName name="A2299922X" localSheetId="7">[5]Data2!$AP$1:$AP$10,[5]Data2!$AP$11:$AP$136</definedName>
    <definedName name="A2299923A" localSheetId="7">[5]Data2!$AQ$1:$AQ$10,[5]Data2!$AQ$11:$AQ$136</definedName>
    <definedName name="A2299924C" localSheetId="7">[5]Data2!$BB$1:$BB$10,[5]Data2!$BB$11:$BB$136</definedName>
    <definedName name="A2299925F" localSheetId="7">[5]Data2!$BD$1:$BD$10,[5]Data2!$BD$11:$BD$136</definedName>
    <definedName name="A2299926J" localSheetId="7">[5]Data2!$BE$1:$BE$10,[5]Data2!$BE$11:$BE$136</definedName>
    <definedName name="A2299927K" localSheetId="7">[5]Data2!$BF$1:$BF$10,[5]Data2!$BF$11:$BF$136</definedName>
    <definedName name="A2299928L" localSheetId="7">[5]Data2!$BG$1:$BG$10,[5]Data2!$BG$11:$BG$136</definedName>
    <definedName name="A2299929R" localSheetId="7">[5]Data2!$BH$1:$BH$10,[5]Data2!$BH$11:$BH$136</definedName>
    <definedName name="A2299930X" localSheetId="7">[5]Data2!$BI$1:$BI$10,[5]Data2!$BI$11:$BI$136</definedName>
    <definedName name="A2299931A" localSheetId="7">[5]Data2!$BJ$1:$BJ$10,[5]Data2!$BJ$11:$BJ$136</definedName>
    <definedName name="A2299932C" localSheetId="7">[5]Data2!$BK$1:$BK$10,[5]Data2!$BK$11:$BK$136</definedName>
    <definedName name="A2299933F" localSheetId="7">[5]Data2!$BL$1:$BL$10,[5]Data2!$BL$11:$BL$136</definedName>
    <definedName name="A2299934J" localSheetId="7">[5]Data2!$BM$1:$BM$10,[5]Data2!$BM$11:$BM$136</definedName>
    <definedName name="A2299935K" localSheetId="7">[5]Data2!$BN$1:$BN$10,[5]Data2!$BN$11:$BN$136</definedName>
    <definedName name="A2299936L" localSheetId="7">[5]Data2!$BO$1:$BO$10,[5]Data2!$BO$11:$BO$136</definedName>
    <definedName name="A2299939V" localSheetId="7">[5]Data2!$BP$1:$BP$10,[5]Data2!$BP$11:$BP$136</definedName>
    <definedName name="A2299940C" localSheetId="7">#REF!,#REF!</definedName>
    <definedName name="A2299940C_Data" localSheetId="7">#REF!</definedName>
    <definedName name="A2299940C_Latest" localSheetId="7">#REF!</definedName>
    <definedName name="A2299941F" localSheetId="7">#REF!,#REF!</definedName>
    <definedName name="A2299941F_Data" localSheetId="7">#REF!</definedName>
    <definedName name="A2299941F_Latest" localSheetId="7">#REF!</definedName>
    <definedName name="A2299942J" localSheetId="7">#REF!,#REF!</definedName>
    <definedName name="A2299942J_Data" localSheetId="7">#REF!</definedName>
    <definedName name="A2299942J_Latest" localSheetId="7">#REF!</definedName>
    <definedName name="A2299943K" localSheetId="7">#REF!,#REF!</definedName>
    <definedName name="A2299943K_Data" localSheetId="7">#REF!</definedName>
    <definedName name="A2299943K_Latest" localSheetId="7">#REF!</definedName>
    <definedName name="A2299945R" localSheetId="7">#REF!,#REF!</definedName>
    <definedName name="A2299945R_Data" localSheetId="7">#REF!</definedName>
    <definedName name="A2299945R_Latest" localSheetId="7">#REF!</definedName>
    <definedName name="A2299946T" localSheetId="7">#REF!,#REF!</definedName>
    <definedName name="A2299946T_Data" localSheetId="7">#REF!</definedName>
    <definedName name="A2299946T_Latest" localSheetId="7">#REF!</definedName>
    <definedName name="A2299947V" localSheetId="7">#REF!,#REF!</definedName>
    <definedName name="A2299947V_Data" localSheetId="7">#REF!</definedName>
    <definedName name="A2299947V_Latest" localSheetId="7">#REF!</definedName>
    <definedName name="A2299948W" localSheetId="7">#REF!,#REF!</definedName>
    <definedName name="A2299948W_Data" localSheetId="7">#REF!</definedName>
    <definedName name="A2299948W_Latest" localSheetId="7">#REF!</definedName>
    <definedName name="A2299949X" localSheetId="7">#REF!,#REF!</definedName>
    <definedName name="A2299949X_Data" localSheetId="7">#REF!</definedName>
    <definedName name="A2299949X_Latest" localSheetId="7">#REF!</definedName>
    <definedName name="A2299950J" localSheetId="7">#REF!,#REF!</definedName>
    <definedName name="A2299950J_Data" localSheetId="7">#REF!</definedName>
    <definedName name="A2299950J_Latest" localSheetId="7">#REF!</definedName>
    <definedName name="A2299951K" localSheetId="7">#REF!,#REF!</definedName>
    <definedName name="A2299951K_Data" localSheetId="7">#REF!</definedName>
    <definedName name="A2299951K_Latest" localSheetId="7">#REF!</definedName>
    <definedName name="A2299952L" localSheetId="7">#REF!,#REF!</definedName>
    <definedName name="A2299952L_Data" localSheetId="7">#REF!</definedName>
    <definedName name="A2299952L_Latest" localSheetId="7">#REF!</definedName>
    <definedName name="A2299953R" localSheetId="7">#REF!,#REF!</definedName>
    <definedName name="A2299953R_Data" localSheetId="7">#REF!</definedName>
    <definedName name="A2299953R_Latest" localSheetId="7">#REF!</definedName>
    <definedName name="A2299954T" localSheetId="7">#REF!,#REF!</definedName>
    <definedName name="A2299954T_Data" localSheetId="7">#REF!</definedName>
    <definedName name="A2299954T_Latest" localSheetId="7">#REF!</definedName>
    <definedName name="A2299955V" localSheetId="7">#REF!,#REF!</definedName>
    <definedName name="A2299955V_Data" localSheetId="7">#REF!</definedName>
    <definedName name="A2299955V_Latest" localSheetId="7">#REF!</definedName>
    <definedName name="A2299957X" localSheetId="7">#REF!,#REF!</definedName>
    <definedName name="A2299957X_Data" localSheetId="7">#REF!</definedName>
    <definedName name="A2299957X_Latest" localSheetId="7">#REF!</definedName>
    <definedName name="A2299958A" localSheetId="7">#REF!,#REF!</definedName>
    <definedName name="A2299958A_Data" localSheetId="7">#REF!</definedName>
    <definedName name="A2299958A_Latest" localSheetId="7">#REF!</definedName>
    <definedName name="A2299959C" localSheetId="7">#REF!,#REF!</definedName>
    <definedName name="A2299959C_Data" localSheetId="7">#REF!</definedName>
    <definedName name="A2299959C_Latest" localSheetId="7">#REF!</definedName>
    <definedName name="A2299960L" localSheetId="7">#REF!,#REF!</definedName>
    <definedName name="A2299960L_Data" localSheetId="7">#REF!</definedName>
    <definedName name="A2299960L_Latest" localSheetId="7">#REF!</definedName>
    <definedName name="A2299963V" localSheetId="7">#REF!,#REF!</definedName>
    <definedName name="A2299963V_Data" localSheetId="7">#REF!</definedName>
    <definedName name="A2299963V_Latest" localSheetId="7">#REF!</definedName>
    <definedName name="A2299964W" localSheetId="7">#REF!,#REF!</definedName>
    <definedName name="A2299964W_Data" localSheetId="7">#REF!</definedName>
    <definedName name="A2299964W_Latest" localSheetId="7">#REF!</definedName>
    <definedName name="A2299965X" localSheetId="7">#REF!,#REF!</definedName>
    <definedName name="A2299965X_Data" localSheetId="7">#REF!</definedName>
    <definedName name="A2299965X_Latest" localSheetId="7">#REF!</definedName>
    <definedName name="A2299966A" localSheetId="7">#REF!,#REF!</definedName>
    <definedName name="A2299966A_Data" localSheetId="7">#REF!</definedName>
    <definedName name="A2299966A_Latest" localSheetId="7">#REF!</definedName>
    <definedName name="A2299967C" localSheetId="7">#REF!,#REF!</definedName>
    <definedName name="A2299967C_Data" localSheetId="7">#REF!</definedName>
    <definedName name="A2299967C_Latest" localSheetId="7">#REF!</definedName>
    <definedName name="A2299968F" localSheetId="7">#REF!,#REF!</definedName>
    <definedName name="A2299968F_Data" localSheetId="7">#REF!</definedName>
    <definedName name="A2299968F_Latest" localSheetId="7">#REF!</definedName>
    <definedName name="A2299969J" localSheetId="7">#REF!,#REF!</definedName>
    <definedName name="A2299969J_Data" localSheetId="7">#REF!</definedName>
    <definedName name="A2299969J_Latest" localSheetId="7">#REF!</definedName>
    <definedName name="A2299970T" localSheetId="7">#REF!,#REF!</definedName>
    <definedName name="A2299970T_Data" localSheetId="7">#REF!</definedName>
    <definedName name="A2299970T_Latest" localSheetId="7">#REF!</definedName>
    <definedName name="A2299971V" localSheetId="7">#REF!,#REF!</definedName>
    <definedName name="A2299971V_Data" localSheetId="7">#REF!</definedName>
    <definedName name="A2299971V_Latest" localSheetId="7">#REF!</definedName>
    <definedName name="A2299972W" localSheetId="7">#REF!,#REF!</definedName>
    <definedName name="A2299972W_Data" localSheetId="7">#REF!</definedName>
    <definedName name="A2299972W_Latest" localSheetId="7">#REF!</definedName>
    <definedName name="A2299973X" localSheetId="7">#REF!,#REF!</definedName>
    <definedName name="A2299973X_Data" localSheetId="7">#REF!</definedName>
    <definedName name="A2299973X_Latest" localSheetId="7">#REF!</definedName>
    <definedName name="A2299974A" localSheetId="7">#REF!,#REF!</definedName>
    <definedName name="A2299974A_Data" localSheetId="7">#REF!</definedName>
    <definedName name="A2299974A_Latest" localSheetId="7">#REF!</definedName>
    <definedName name="A2299975C" localSheetId="7">#REF!,#REF!</definedName>
    <definedName name="A2299975C_Data" localSheetId="7">#REF!</definedName>
    <definedName name="A2299975C_Latest" localSheetId="7">#REF!</definedName>
    <definedName name="A2299976F" localSheetId="7">#REF!,#REF!</definedName>
    <definedName name="A2299976F_Data" localSheetId="7">#REF!</definedName>
    <definedName name="A2299976F_Latest" localSheetId="7">#REF!</definedName>
    <definedName name="A2299977J" localSheetId="7">#REF!,#REF!</definedName>
    <definedName name="A2299977J_Data" localSheetId="7">#REF!</definedName>
    <definedName name="A2299977J_Latest" localSheetId="7">#REF!</definedName>
    <definedName name="A2299978K" localSheetId="7">#REF!,#REF!</definedName>
    <definedName name="A2299978K_Data" localSheetId="7">#REF!</definedName>
    <definedName name="A2299978K_Latest" localSheetId="7">#REF!</definedName>
    <definedName name="A2299979L" localSheetId="7">#REF!,#REF!</definedName>
    <definedName name="A2299979L_Data" localSheetId="7">#REF!</definedName>
    <definedName name="A2299979L_Latest" localSheetId="7">#REF!</definedName>
    <definedName name="A2299980W" localSheetId="7">#REF!,#REF!</definedName>
    <definedName name="A2299980W_Data" localSheetId="7">#REF!</definedName>
    <definedName name="A2299980W_Latest" localSheetId="7">#REF!</definedName>
    <definedName name="A2299983C" localSheetId="7">[6]Data2!$C$1:$C$10,[6]Data2!$C$11:$C$136</definedName>
    <definedName name="A2299984F" localSheetId="7">[6]Data2!$E$1:$E$10,[6]Data2!$E$11:$E$136</definedName>
    <definedName name="A2299985J" localSheetId="7">[6]Data2!$F$1:$F$10,[6]Data2!$F$11:$F$136</definedName>
    <definedName name="A2299986K" localSheetId="7">[6]Data2!$G$1:$G$10,[6]Data2!$G$11:$G$136</definedName>
    <definedName name="A2299988R" localSheetId="7">[6]Data2!$K$1:$K$10,[6]Data2!$K$11:$K$136</definedName>
    <definedName name="A2299989T" localSheetId="7">[6]Data2!$L$1:$L$10,[6]Data2!$L$11:$L$136</definedName>
    <definedName name="A2299990A" localSheetId="7">[6]Data2!$P$1:$P$10,[6]Data2!$P$11:$P$136</definedName>
    <definedName name="A2299991C" localSheetId="7">[6]Data2!$T$1:$T$10,[6]Data2!$T$11:$T$136</definedName>
    <definedName name="A2299992F" localSheetId="7">[6]Data2!$U$1:$U$10,[6]Data2!$U$11:$U$136</definedName>
    <definedName name="A2299993J" localSheetId="7">[6]Data2!$V$1:$V$10,[6]Data2!$V$11:$V$136</definedName>
    <definedName name="A2299994K" localSheetId="7">[6]Data2!$W$1:$W$10,[6]Data2!$W$11:$W$136</definedName>
    <definedName name="A2299995L" localSheetId="7">[6]Data2!$X$1:$X$10,[6]Data2!$X$11:$X$136</definedName>
    <definedName name="A2299996R" localSheetId="7">[6]Data2!$AD$1:$AD$10,[6]Data2!$AD$11:$AD$136</definedName>
    <definedName name="A2299997T" localSheetId="7">[6]Data2!$AE$1:$AE$10,[6]Data2!$AE$11:$AE$136</definedName>
    <definedName name="A2299998V" localSheetId="7">[6]Data2!$AJ$1:$AJ$10,[6]Data2!$AJ$11:$AJ$136</definedName>
    <definedName name="A22offset">22</definedName>
    <definedName name="A22remlife" localSheetId="0">'[3]PTRM input'!$L$28</definedName>
    <definedName name="A22remlife">'[4]PTRM input'!$L$28</definedName>
    <definedName name="A22stdlife" localSheetId="0">'[3]PTRM input'!$M$28</definedName>
    <definedName name="A22stdlife">'[4]PTRM input'!$M$28</definedName>
    <definedName name="A22taxremlife" localSheetId="0">'[3]PTRM input'!$O$28</definedName>
    <definedName name="A22taxremlife">'[4]PTRM input'!$O$28</definedName>
    <definedName name="A22taxstdlife" localSheetId="0">'[3]PTRM input'!$P$28</definedName>
    <definedName name="A22taxstdlife">'[4]PTRM input'!$P$28</definedName>
    <definedName name="A22taxvalue" localSheetId="0">'[3]PTRM input'!$N$28</definedName>
    <definedName name="A22taxvalue">'[4]PTRM input'!$N$28</definedName>
    <definedName name="A22value" localSheetId="0">'[3]PTRM input'!$J$28</definedName>
    <definedName name="A22value">'[4]PTRM input'!$J$28</definedName>
    <definedName name="A2300000K" localSheetId="7">[6]Data2!$AL$1:$AL$10,[6]Data2!$AL$11:$AL$136</definedName>
    <definedName name="A2300001L" localSheetId="7">[6]Data2!$AM$1:$AM$10,[6]Data2!$AM$11:$AM$136</definedName>
    <definedName name="A2300002R" localSheetId="7">[6]Data2!$AX$1:$AX$10,[6]Data2!$AX$11:$AX$136</definedName>
    <definedName name="A2300003T" localSheetId="7">[6]Data2!$AU$1:$AU$10,[6]Data2!$AU$11:$AU$136</definedName>
    <definedName name="A2300006X" localSheetId="7">[6]Data2!$BA$1:$BA$10,[6]Data2!$BA$11:$BA$136</definedName>
    <definedName name="A2300007A" localSheetId="7">[6]Data2!$AN$1:$AN$10,[6]Data2!$AN$11:$AN$136</definedName>
    <definedName name="A2300008C" localSheetId="7">[6]Data2!$AO$1:$AO$10,[6]Data2!$AO$11:$AO$136</definedName>
    <definedName name="A2300009F" localSheetId="7">[6]Data2!$AP$1:$AP$10,[6]Data2!$AP$11:$AP$136</definedName>
    <definedName name="A2300010R" localSheetId="7">[6]Data2!$AQ$1:$AQ$10,[6]Data2!$AQ$11:$AQ$136</definedName>
    <definedName name="A2300011T" localSheetId="7">[6]Data2!$BB$1:$BB$10,[6]Data2!$BB$11:$BB$136</definedName>
    <definedName name="A2300012V" localSheetId="7">[6]Data2!$BD$1:$BD$10,[6]Data2!$BD$11:$BD$136</definedName>
    <definedName name="A2300013W" localSheetId="7">[6]Data2!$BE$1:$BE$10,[6]Data2!$BE$11:$BE$136</definedName>
    <definedName name="A2300014X" localSheetId="7">[6]Data2!$BF$1:$BF$10,[6]Data2!$BF$11:$BF$136</definedName>
    <definedName name="A2300015A" localSheetId="7">[6]Data2!$BG$1:$BG$10,[6]Data2!$BG$11:$BG$136</definedName>
    <definedName name="A2300016C" localSheetId="7">[6]Data2!$BH$1:$BH$10,[6]Data2!$BH$11:$BH$136</definedName>
    <definedName name="A2300017F" localSheetId="7">[6]Data2!$BI$1:$BI$10,[6]Data2!$BI$11:$BI$136</definedName>
    <definedName name="A2300018J" localSheetId="7">[6]Data2!$BJ$1:$BJ$10,[6]Data2!$BJ$11:$BJ$136</definedName>
    <definedName name="A2300019K" localSheetId="7">[6]Data2!$BK$1:$BK$10,[6]Data2!$BK$11:$BK$136</definedName>
    <definedName name="A2300020V" localSheetId="7">[6]Data2!$BL$1:$BL$10,[6]Data2!$BL$11:$BL$136</definedName>
    <definedName name="A2300021W" localSheetId="7">[6]Data2!$BM$1:$BM$10,[6]Data2!$BM$11:$BM$136</definedName>
    <definedName name="A2300022X" localSheetId="7">[6]Data2!$BN$1:$BN$10,[6]Data2!$BN$11:$BN$136</definedName>
    <definedName name="A2300023A" localSheetId="7">[6]Data2!$BO$1:$BO$10,[6]Data2!$BO$11:$BO$136</definedName>
    <definedName name="A2300026J" localSheetId="7">[6]Data2!$BP$1:$BP$10,[6]Data2!$BP$11:$BP$136</definedName>
    <definedName name="A2300027K" localSheetId="7">[11]Data2!$CI$1:$CI$10,[11]Data2!$CI$20:$CI$135</definedName>
    <definedName name="A2300028L" localSheetId="7">[11]Data2!$CR$1:$CR$10,[11]Data2!$CR$20:$CR$135</definedName>
    <definedName name="A2300029R" localSheetId="7">[11]Data2!$CP$1:$CP$10,[11]Data2!$CP$20:$CP$135</definedName>
    <definedName name="A2300032C" localSheetId="7">[11]Data2!$CU$1:$CU$10,[11]Data2!$CU$20:$CU$135</definedName>
    <definedName name="A2300033F" localSheetId="7">[11]Data2!$CJ$1:$CJ$10,[11]Data2!$CJ$20:$CJ$135</definedName>
    <definedName name="A2300034J" localSheetId="7">[11]Data2!$CK$1:$CK$10,[11]Data2!$CK$20:$CK$135</definedName>
    <definedName name="A2300035K" localSheetId="7">[11]Data2!$CL$1:$CL$10,[11]Data2!$CL$20:$CL$135</definedName>
    <definedName name="A2300036L" localSheetId="7">[11]Data2!$CM$1:$CM$10,[11]Data2!$CM$20:$CM$135</definedName>
    <definedName name="A2300037R" localSheetId="7">[11]Data2!$CV$1:$CV$10,[11]Data2!$CV$20:$CV$135</definedName>
    <definedName name="A2300038T" localSheetId="7">[11]Data2!$CX$1:$CX$10,[11]Data2!$CX$20:$CX$135</definedName>
    <definedName name="A2300039V" localSheetId="7">[11]Data2!$CY$1:$CY$10,[11]Data2!$CY$20:$CY$135</definedName>
    <definedName name="A2300040C" localSheetId="7">[11]Data2!$CZ$1:$CZ$10,[11]Data2!$CZ$20:$CZ$135</definedName>
    <definedName name="A2300041F" localSheetId="7">[11]Data2!$DA$1:$DA$10,[11]Data2!$DA$20:$DA$135</definedName>
    <definedName name="A2300042J" localSheetId="7">[11]Data2!$DB$1:$DB$10,[11]Data2!$DB$20:$DB$135</definedName>
    <definedName name="A2300043K" localSheetId="7">[11]Data2!$DC$1:$DC$10,[11]Data2!$DC$20:$DC$135</definedName>
    <definedName name="A2300044L" localSheetId="7">[11]Data2!$DD$1:$DD$10,[11]Data2!$DD$20:$DD$135</definedName>
    <definedName name="A2300045R" localSheetId="7">[11]Data2!$DE$1:$DE$10,[11]Data2!$DE$20:$DE$135</definedName>
    <definedName name="A2300046T" localSheetId="7">[11]Data2!$DF$1:$DF$10,[11]Data2!$DF$20:$DF$135</definedName>
    <definedName name="A2300047V" localSheetId="7">[11]Data2!$DG$1:$DG$10,[11]Data2!$DG$20:$DG$135</definedName>
    <definedName name="A2300048W" localSheetId="7">[11]Data2!$DH$1:$DH$10,[11]Data2!$DH$20:$DH$135</definedName>
    <definedName name="A2300049X" localSheetId="7">[11]Data2!$DI$1:$DI$10,[11]Data2!$DI$20:$DI$135</definedName>
    <definedName name="A2300052L" localSheetId="7">[12]Data2!$DJ$1:$DJ$10,[12]Data2!$DJ$12:$DJ$135</definedName>
    <definedName name="A2300053R" localSheetId="7">[12]Data2!$DK$1:$DK$10,[12]Data2!$DK$12:$DK$135</definedName>
    <definedName name="A2300054T" localSheetId="7">[12]Data2!$DL$1:$DL$10,[12]Data2!$DL$12:$DL$135</definedName>
    <definedName name="A2300055V" localSheetId="7">[12]Data2!$DM$1:$DM$10,[12]Data2!$DM$12:$DM$135</definedName>
    <definedName name="A2300056W" localSheetId="7">[12]Data2!$DN$1:$DN$10,[12]Data2!$DN$11:$DN$135</definedName>
    <definedName name="A2300057X" localSheetId="7">[12]Data2!$DO$1:$DO$10,[12]Data2!$DO$12:$DO$135</definedName>
    <definedName name="A2300058A" localSheetId="7">[12]Data2!$DP$1:$DP$10,[12]Data2!$DP$12:$DP$135</definedName>
    <definedName name="A2300059C" localSheetId="7">[12]Data2!$DQ$1:$DQ$10,[12]Data2!$DQ$12:$DQ$135</definedName>
    <definedName name="A2300060L" localSheetId="7">[12]Data2!$DR$1:$DR$10,[12]Data2!$DR$12:$DR$135</definedName>
    <definedName name="A2300061R" localSheetId="7">[12]Data2!$DS$1:$DS$10,[12]Data2!$DS$12:$DS$135</definedName>
    <definedName name="A2300062T" localSheetId="7">[12]Data2!$DT$1:$DT$10,[12]Data2!$DT$12:$DT$135</definedName>
    <definedName name="A2300063V" localSheetId="7">[12]Data2!$DU$1:$DU$10,[12]Data2!$DU$12:$DU$135</definedName>
    <definedName name="A2300064W" localSheetId="7">[12]Data2!$DV$1:$DV$10,[12]Data2!$DV$12:$DV$135</definedName>
    <definedName name="A2300065X" localSheetId="7">[12]Data2!$DW$1:$DW$10,[12]Data2!$DW$12:$DW$135</definedName>
    <definedName name="A2300066A" localSheetId="7">[12]Data2!$DX$1:$DX$10,[12]Data2!$DX$12:$DX$135</definedName>
    <definedName name="A2300067C" localSheetId="7">[12]Data2!$DY$1:$DY$10,[12]Data2!$DY$12:$DY$135</definedName>
    <definedName name="A2300068F" localSheetId="7">[12]Data2!$DZ$1:$DZ$10,[12]Data2!$DZ$12:$DZ$135</definedName>
    <definedName name="A2300069J" localSheetId="7">[12]Data2!$EA$1:$EA$10,[12]Data2!$EA$12:$EA$135</definedName>
    <definedName name="A2300070T" localSheetId="7">[12]Data2!$EB$1:$EB$10,[12]Data2!$EB$12:$EB$135</definedName>
    <definedName name="A2300071V" localSheetId="7">[12]Data2!$EK$1:$EK$10,[12]Data2!$EK$16:$EK$135</definedName>
    <definedName name="A2300072W" localSheetId="7">[12]Data2!$EI$1:$EI$10,[12]Data2!$EI$11:$EI$135</definedName>
    <definedName name="A2300075C" localSheetId="7">[12]Data2!$EN$1:$EN$10,[12]Data2!$EN$16:$EN$135</definedName>
    <definedName name="A2300076F" localSheetId="7">[12]Data2!$EC$1:$EC$10,[12]Data2!$EC$12:$EC$135</definedName>
    <definedName name="A2300077J" localSheetId="7">[12]Data2!$ED$1:$ED$10,[12]Data2!$ED$12:$ED$135</definedName>
    <definedName name="A2300078K" localSheetId="7">[12]Data2!$EE$1:$EE$10,[12]Data2!$EE$12:$EE$135</definedName>
    <definedName name="A2300079L" localSheetId="7">[12]Data2!$EF$1:$EF$10,[12]Data2!$EF$12:$EF$135</definedName>
    <definedName name="A2300080W" localSheetId="7">[12]Data2!$EO$1:$EO$10,[12]Data2!$EO$16:$EO$135</definedName>
    <definedName name="A2300081X" localSheetId="7">[12]Data2!$EQ$1:$EQ$10,[12]Data2!$EQ$12:$EQ$135</definedName>
    <definedName name="A2300082A" localSheetId="7">[12]Data2!$ER$1:$ER$10,[12]Data2!$ER$36:$ER$135</definedName>
    <definedName name="A2300083C" localSheetId="7">[12]Data2!$ES$1:$ES$10,[12]Data2!$ES$12:$ES$135</definedName>
    <definedName name="A2300084F" localSheetId="7">[12]Data2!$ET$1:$ET$10,[12]Data2!$ET$12:$ET$135</definedName>
    <definedName name="A2300085J" localSheetId="7">[12]Data2!$EU$1:$EU$10,[12]Data2!$EU$12:$EU$135</definedName>
    <definedName name="A2300086K" localSheetId="7">[12]Data2!$EV$1:$EV$10,[12]Data2!$EV$12:$EV$135</definedName>
    <definedName name="A2300087L" localSheetId="7">[12]Data2!$EW$1:$EW$10,[12]Data2!$EW$12:$EW$135</definedName>
    <definedName name="A2300088R" localSheetId="7">[12]Data2!$EX$1:$EX$10,[12]Data2!$EX$36:$EX$135</definedName>
    <definedName name="A2300089T" localSheetId="7">[12]Data2!$EY$1:$EY$10,[12]Data2!$EY$12:$EY$135</definedName>
    <definedName name="A2300090A" localSheetId="7">[12]Data2!$EZ$1:$EZ$10,[12]Data2!$EZ$12:$EZ$135</definedName>
    <definedName name="A2300091C" localSheetId="7">[12]Data2!$FA$1:$FA$10,[12]Data2!$FA$12:$FA$135</definedName>
    <definedName name="A2300092F" localSheetId="7">[12]Data2!$FB$1:$FB$10,[12]Data2!$FB$16:$FB$135</definedName>
    <definedName name="A2300095L" localSheetId="7">[12]Data2!$FC$1:$FC$10,[12]Data2!$FC$12:$FC$135</definedName>
    <definedName name="A2300096R" localSheetId="7">[12]Data2!$BQ$1:$BQ$10,[12]Data2!$BQ$20:$BQ$135</definedName>
    <definedName name="A2300097T" localSheetId="7">[12]Data2!$BR$1:$BR$10,[12]Data2!$BR$20:$BR$135</definedName>
    <definedName name="A2300098V" localSheetId="7">[12]Data2!$BS$1:$BS$10,[12]Data2!$BS$20:$BS$135</definedName>
    <definedName name="A2300099W" localSheetId="7">[12]Data2!$BT$1:$BT$10,[12]Data2!$BT$20:$BT$135</definedName>
    <definedName name="A2300100V" localSheetId="7">[12]Data2!$BU$1:$BU$10,[12]Data2!$BU$20:$BU$135</definedName>
    <definedName name="A2300101W" localSheetId="7">[12]Data2!$BV$1:$BV$10,[12]Data2!$BV$20:$BV$135</definedName>
    <definedName name="A2300102X" localSheetId="7">[12]Data2!$BW$1:$BW$10,[12]Data2!$BW$20:$BW$135</definedName>
    <definedName name="A2300103A" localSheetId="7">[12]Data2!$BX$1:$BX$10,[12]Data2!$BX$20:$BX$135</definedName>
    <definedName name="A2300104C" localSheetId="7">[12]Data2!$BY$1:$BY$10,[12]Data2!$BY$20:$BY$135</definedName>
    <definedName name="A2300105F" localSheetId="7">[12]Data2!$BZ$1:$BZ$10,[12]Data2!$BZ$20:$BZ$135</definedName>
    <definedName name="A2300106J" localSheetId="7">[12]Data2!$CA$1:$CA$10,[12]Data2!$CA$20:$CA$135</definedName>
    <definedName name="A2300107K" localSheetId="7">[12]Data2!$CB$1:$CB$10,[12]Data2!$CB$20:$CB$135</definedName>
    <definedName name="A2300108L" localSheetId="7">[12]Data2!$CC$1:$CC$10,[12]Data2!$CC$20:$CC$135</definedName>
    <definedName name="A2300109R" localSheetId="7">[12]Data2!$CD$1:$CD$10,[12]Data2!$CD$20:$CD$135</definedName>
    <definedName name="A2300110X" localSheetId="7">[12]Data2!$CE$1:$CE$10,[12]Data2!$CE$20:$CE$135</definedName>
    <definedName name="A2300111A" localSheetId="7">[12]Data2!$CF$1:$CF$10,[12]Data2!$CF$20:$CF$135</definedName>
    <definedName name="A2300112C" localSheetId="7">[12]Data2!$CG$1:$CG$10,[12]Data2!$CG$20:$CG$135</definedName>
    <definedName name="A2300113F" localSheetId="7">[12]Data2!$CH$1:$CH$10,[12]Data2!$CH$20:$CH$135</definedName>
    <definedName name="A2300114J" localSheetId="7">[12]Data2!$CI$1:$CI$10,[12]Data2!$CI$20:$CI$135</definedName>
    <definedName name="A2300115K" localSheetId="7">[12]Data2!$CR$1:$CR$10,[12]Data2!$CR$20:$CR$135</definedName>
    <definedName name="A2300116L" localSheetId="7">[12]Data2!$CP$1:$CP$10,[12]Data2!$CP$20:$CP$135</definedName>
    <definedName name="A2300119V" localSheetId="7">[12]Data2!$CU$1:$CU$10,[12]Data2!$CU$20:$CU$135</definedName>
    <definedName name="A2300120C" localSheetId="7">[12]Data2!$CJ$1:$CJ$10,[12]Data2!$CJ$20:$CJ$135</definedName>
    <definedName name="A2300121F" localSheetId="7">[12]Data2!$CK$1:$CK$10,[12]Data2!$CK$20:$CK$135</definedName>
    <definedName name="A2300122J" localSheetId="7">[12]Data2!$CL$1:$CL$10,[12]Data2!$CL$20:$CL$135</definedName>
    <definedName name="A2300123K" localSheetId="7">[12]Data2!$CM$1:$CM$10,[12]Data2!$CM$20:$CM$135</definedName>
    <definedName name="A2300124L" localSheetId="7">[12]Data2!$CV$1:$CV$10,[12]Data2!$CV$20:$CV$135</definedName>
    <definedName name="A2300125R" localSheetId="7">[12]Data2!$CX$1:$CX$10,[12]Data2!$CX$20:$CX$135</definedName>
    <definedName name="A2300126T" localSheetId="7">[12]Data2!$CY$1:$CY$10,[12]Data2!$CY$36:$CY$135</definedName>
    <definedName name="A2300127V" localSheetId="7">[12]Data2!$CZ$1:$CZ$10,[12]Data2!$CZ$20:$CZ$135</definedName>
    <definedName name="A2300128W" localSheetId="7">[12]Data2!$DA$1:$DA$10,[12]Data2!$DA$20:$DA$135</definedName>
    <definedName name="A2300129X" localSheetId="7">[12]Data2!$DB$1:$DB$10,[12]Data2!$DB$40:$DB$135</definedName>
    <definedName name="A2300130J" localSheetId="7">[12]Data2!$DC$1:$DC$10,[12]Data2!$DC$20:$DC$135</definedName>
    <definedName name="A2300131K" localSheetId="7">[12]Data2!$DD$1:$DD$10,[12]Data2!$DD$20:$DD$135</definedName>
    <definedName name="A2300132L" localSheetId="7">[12]Data2!$DE$1:$DE$10,[12]Data2!$DE$40:$DE$135</definedName>
    <definedName name="A2300133R" localSheetId="7">[12]Data2!$DF$1:$DF$10,[12]Data2!$DF$20:$DF$135</definedName>
    <definedName name="A2300134T" localSheetId="7">[12]Data2!$DG$1:$DG$10,[12]Data2!$DG$20:$DG$135</definedName>
    <definedName name="A2300135V" localSheetId="7">[12]Data2!$DH$1:$DH$10,[12]Data2!$DH$20:$DH$135</definedName>
    <definedName name="A2300136W" localSheetId="7">[12]Data2!$DI$1:$DI$10,[12]Data2!$DI$20:$DI$135</definedName>
    <definedName name="A2300139C" localSheetId="7">[5]Data2!$C$1:$C$10,[5]Data2!$C$11:$C$136</definedName>
    <definedName name="A2300140L" localSheetId="7">[5]Data2!$E$1:$E$10,[5]Data2!$E$11:$E$136</definedName>
    <definedName name="A2300141R" localSheetId="7">[5]Data2!$F$1:$F$10,[5]Data2!$F$11:$F$136</definedName>
    <definedName name="A2300142T" localSheetId="7">[5]Data2!$G$1:$G$10,[5]Data2!$G$11:$G$136</definedName>
    <definedName name="A2300144W" localSheetId="7">[5]Data2!$K$1:$K$10,[5]Data2!$K$11:$K$136</definedName>
    <definedName name="A2300145X" localSheetId="7">[10]Data2!$ET$1:$ET$10,[10]Data2!$ET$12:$ET$135</definedName>
    <definedName name="A2300146A" localSheetId="7">[10]Data2!$EU$1:$EU$10,[10]Data2!$EU$12:$EU$135</definedName>
    <definedName name="A2300147C" localSheetId="7">[10]Data2!$EV$1:$EV$10,[10]Data2!$EV$12:$EV$135</definedName>
    <definedName name="A2300148F" localSheetId="7">[10]Data2!$EW$1:$EW$10,[10]Data2!$EW$12:$EW$135</definedName>
    <definedName name="A2300149J" localSheetId="7">[10]Data2!$EX$1:$EX$10,[10]Data2!$EX$12:$EX$135</definedName>
    <definedName name="A2300150T" localSheetId="7">[10]Data2!$EY$1:$EY$10,[10]Data2!$EY$12:$EY$135</definedName>
    <definedName name="A2300151V" localSheetId="7">[10]Data2!$EZ$1:$EZ$10,[10]Data2!$EZ$12:$EZ$135</definedName>
    <definedName name="A2300152W" localSheetId="7">[10]Data2!$FA$1:$FA$10,[10]Data2!$FA$12:$FA$135</definedName>
    <definedName name="A2300153X" localSheetId="7">[10]Data2!$FB$1:$FB$10,[10]Data2!$FB$16:$FB$135</definedName>
    <definedName name="A2300156F" localSheetId="7">[10]Data2!$FC$1:$FC$10,[10]Data2!$FC$12:$FC$135</definedName>
    <definedName name="A2300157J" localSheetId="7">[10]Data2!$BQ$1:$BQ$10,[10]Data2!$BQ$20:$BQ$135</definedName>
    <definedName name="A2300158K" localSheetId="7">[10]Data2!$BR$1:$BR$10,[10]Data2!$BR$20:$BR$135</definedName>
    <definedName name="A2300159L" localSheetId="7">[10]Data2!$BS$1:$BS$10,[10]Data2!$BS$20:$BS$135</definedName>
    <definedName name="A2300160W" localSheetId="7">[10]Data2!$BT$1:$BT$10,[10]Data2!$BT$20:$BT$135</definedName>
    <definedName name="A2300161X" localSheetId="7">[10]Data2!$BU$1:$BU$10,[10]Data2!$BU$20:$BU$135</definedName>
    <definedName name="A2300162A" localSheetId="7">[10]Data2!$BV$1:$BV$10,[10]Data2!$BV$20:$BV$135</definedName>
    <definedName name="A2300163C" localSheetId="7">[10]Data2!$BW$1:$BW$10,[10]Data2!$BW$20:$BW$135</definedName>
    <definedName name="A2300164F" localSheetId="7">[10]Data2!$BX$1:$BX$10,[10]Data2!$BX$20:$BX$135</definedName>
    <definedName name="A2300165J" localSheetId="7">[10]Data2!$BY$1:$BY$10,[10]Data2!$BY$20:$BY$135</definedName>
    <definedName name="A2300166K" localSheetId="7">[10]Data2!$BZ$1:$BZ$10,[10]Data2!$BZ$20:$BZ$135</definedName>
    <definedName name="A2300167L" localSheetId="7">[10]Data2!$CA$1:$CA$10,[10]Data2!$CA$20:$CA$135</definedName>
    <definedName name="A2300168R" localSheetId="7">[10]Data2!$CB$1:$CB$10,[10]Data2!$CB$20:$CB$135</definedName>
    <definedName name="A2300169T" localSheetId="7">[10]Data2!$CC$1:$CC$10,[10]Data2!$CC$20:$CC$135</definedName>
    <definedName name="A2300170A" localSheetId="7">[10]Data2!$CD$1:$CD$10,[10]Data2!$CD$20:$CD$135</definedName>
    <definedName name="A2300171C" localSheetId="7">[10]Data2!$CE$1:$CE$10,[10]Data2!$CE$20:$CE$135</definedName>
    <definedName name="A2300172F" localSheetId="7">[10]Data2!$CF$1:$CF$10,[10]Data2!$CF$20:$CF$135</definedName>
    <definedName name="A2300173J" localSheetId="7">[10]Data2!$CG$1:$CG$10,[10]Data2!$CG$20:$CG$135</definedName>
    <definedName name="A2300174K" localSheetId="7">[10]Data2!$CH$1:$CH$10,[10]Data2!$CH$20:$CH$135</definedName>
    <definedName name="A2300175L" localSheetId="7">[10]Data2!$CI$1:$CI$10,[10]Data2!$CI$20:$CI$135</definedName>
    <definedName name="A2300176R" localSheetId="7">[10]Data2!$CR$1:$CR$10,[10]Data2!$CR$20:$CR$135</definedName>
    <definedName name="A2300177T" localSheetId="7">[10]Data2!$CP$1:$CP$10,[10]Data2!$CP$20:$CP$135</definedName>
    <definedName name="A2300180F" localSheetId="7">[10]Data2!$CU$1:$CU$10,[10]Data2!$CU$20:$CU$135</definedName>
    <definedName name="A2300181J" localSheetId="7">[10]Data2!$CJ$1:$CJ$10,[10]Data2!$CJ$20:$CJ$135</definedName>
    <definedName name="A2300182K" localSheetId="7">[10]Data2!$CK$1:$CK$10,[10]Data2!$CK$20:$CK$135</definedName>
    <definedName name="A2300183L" localSheetId="7">[10]Data2!$CL$1:$CL$10,[10]Data2!$CL$20:$CL$135</definedName>
    <definedName name="A2300184R" localSheetId="7">[10]Data2!$CM$1:$CM$10,[10]Data2!$CM$20:$CM$135</definedName>
    <definedName name="A2300185T" localSheetId="7">[10]Data2!$CV$1:$CV$10,[10]Data2!$CV$20:$CV$135</definedName>
    <definedName name="A2300186V" localSheetId="7">[10]Data2!$CX$1:$CX$10,[10]Data2!$CX$20:$CX$135</definedName>
    <definedName name="A2300187W" localSheetId="7">[10]Data2!$CY$1:$CY$10,[10]Data2!$CY$20:$CY$135</definedName>
    <definedName name="A2300188X" localSheetId="7">[10]Data2!$CZ$1:$CZ$10,[10]Data2!$CZ$20:$CZ$135</definedName>
    <definedName name="A2300189A" localSheetId="7">[10]Data2!$DA$1:$DA$10,[10]Data2!$DA$20:$DA$135</definedName>
    <definedName name="A2300190K" localSheetId="7">[10]Data2!$DB$1:$DB$10,[10]Data2!$DB$20:$DB$135</definedName>
    <definedName name="A2300191L" localSheetId="7">[10]Data2!$DC$1:$DC$10,[10]Data2!$DC$20:$DC$135</definedName>
    <definedName name="A2300192R" localSheetId="7">[10]Data2!$DD$1:$DD$10,[10]Data2!$DD$20:$DD$135</definedName>
    <definedName name="A2300193T" localSheetId="7">[10]Data2!$DE$1:$DE$10,[10]Data2!$DE$20:$DE$135</definedName>
    <definedName name="A2300194V" localSheetId="7">[10]Data2!$DF$1:$DF$10,[10]Data2!$DF$20:$DF$135</definedName>
    <definedName name="A2300195W" localSheetId="7">[10]Data2!$DG$1:$DG$10,[10]Data2!$DG$20:$DG$135</definedName>
    <definedName name="A2300196X" localSheetId="7">[10]Data2!$DH$1:$DH$10,[10]Data2!$DH$20:$DH$135</definedName>
    <definedName name="A2300197A" localSheetId="7">[10]Data2!$DI$1:$DI$10,[10]Data2!$DI$20:$DI$135</definedName>
    <definedName name="A2300200C" localSheetId="7">[11]Data2!$DJ$1:$DJ$10,[11]Data2!$DJ$12:$DJ$135</definedName>
    <definedName name="A2300201F" localSheetId="7">[11]Data2!$DK$1:$DK$10,[11]Data2!$DK$12:$DK$135</definedName>
    <definedName name="A2300202J" localSheetId="7">[11]Data2!$DL$1:$DL$10,[11]Data2!$DL$12:$DL$135</definedName>
    <definedName name="A2300203K" localSheetId="7">[11]Data2!$DM$1:$DM$10,[11]Data2!$DM$12:$DM$135</definedName>
    <definedName name="A2300204L" localSheetId="7">[11]Data2!$DN$1:$DN$10,[11]Data2!$DN$11:$DN$135</definedName>
    <definedName name="A2300205R" localSheetId="7">[11]Data2!$DO$1:$DO$10,[11]Data2!$DO$12:$DO$135</definedName>
    <definedName name="A2300206T" localSheetId="7">[11]Data2!$DP$1:$DP$10,[11]Data2!$DP$12:$DP$135</definedName>
    <definedName name="A2300207V" localSheetId="7">[11]Data2!$DQ$1:$DQ$10,[11]Data2!$DQ$12:$DQ$135</definedName>
    <definedName name="A2300208W" localSheetId="7">[11]Data2!$DR$1:$DR$10,[11]Data2!$DR$12:$DR$135</definedName>
    <definedName name="A2300209X" localSheetId="7">[11]Data2!$DS$1:$DS$10,[11]Data2!$DS$12:$DS$135</definedName>
    <definedName name="A2300210J" localSheetId="7">[11]Data2!$DT$1:$DT$10,[11]Data2!$DT$12:$DT$135</definedName>
    <definedName name="A2300211K" localSheetId="7">[11]Data2!$DU$1:$DU$10,[11]Data2!$DU$12:$DU$135</definedName>
    <definedName name="A2300212L" localSheetId="7">[11]Data2!$DV$1:$DV$10,[11]Data2!$DV$12:$DV$135</definedName>
    <definedName name="A2300213R" localSheetId="7">[11]Data2!$DW$1:$DW$10,[11]Data2!$DW$12:$DW$135</definedName>
    <definedName name="A2300214T" localSheetId="7">[11]Data2!$DX$1:$DX$10,[11]Data2!$DX$12:$DX$135</definedName>
    <definedName name="A2300215V" localSheetId="7">[11]Data2!$DY$1:$DY$10,[11]Data2!$DY$12:$DY$135</definedName>
    <definedName name="A2300216W" localSheetId="7">[11]Data2!$DZ$1:$DZ$10,[11]Data2!$DZ$12:$DZ$135</definedName>
    <definedName name="A2300217X" localSheetId="7">[11]Data2!$EA$1:$EA$10,[11]Data2!$EA$12:$EA$135</definedName>
    <definedName name="A2300218A" localSheetId="7">[11]Data2!$EB$1:$EB$10,[11]Data2!$EB$12:$EB$135</definedName>
    <definedName name="A2300219C" localSheetId="7">[11]Data2!$EK$1:$EK$10,[11]Data2!$EK$16:$EK$135</definedName>
    <definedName name="A2300220L" localSheetId="7">[11]Data2!$EI$1:$EI$10,[11]Data2!$EI$11:$EI$135</definedName>
    <definedName name="A2300223V" localSheetId="7">[11]Data2!$EN$1:$EN$10,[11]Data2!$EN$16:$EN$135</definedName>
    <definedName name="A2300224W" localSheetId="7">[11]Data2!$EC$1:$EC$10,[11]Data2!$EC$12:$EC$135</definedName>
    <definedName name="A2300225X" localSheetId="7">[11]Data2!$ED$1:$ED$10,[11]Data2!$ED$12:$ED$135</definedName>
    <definedName name="A2300226A" localSheetId="7">[11]Data2!$EE$1:$EE$10,[11]Data2!$EE$12:$EE$135</definedName>
    <definedName name="A2300227C" localSheetId="7">[11]Data2!$EF$1:$EF$10,[11]Data2!$EF$12:$EF$135</definedName>
    <definedName name="A2300228F" localSheetId="7">[11]Data2!$EO$1:$EO$10,[11]Data2!$EO$16:$EO$135</definedName>
    <definedName name="A2300229J" localSheetId="7">[11]Data2!$EQ$1:$EQ$10,[11]Data2!$EQ$12:$EQ$135</definedName>
    <definedName name="A2300230T" localSheetId="7">[11]Data2!$ER$1:$ER$10,[11]Data2!$ER$12:$ER$135</definedName>
    <definedName name="A2300231V" localSheetId="7">[11]Data2!$ES$1:$ES$10,[11]Data2!$ES$12:$ES$135</definedName>
    <definedName name="A2300232W" localSheetId="7">[11]Data2!$ET$1:$ET$10,[11]Data2!$ET$12:$ET$135</definedName>
    <definedName name="A2300233X" localSheetId="7">[11]Data2!$EU$1:$EU$10,[11]Data2!$EU$12:$EU$135</definedName>
    <definedName name="A2300234A" localSheetId="7">[11]Data2!$EV$1:$EV$10,[11]Data2!$EV$12:$EV$135</definedName>
    <definedName name="A2300235C" localSheetId="7">[11]Data2!$EW$1:$EW$10,[11]Data2!$EW$12:$EW$135</definedName>
    <definedName name="A2300236F" localSheetId="7">[11]Data2!$EX$1:$EX$10,[11]Data2!$EX$12:$EX$135</definedName>
    <definedName name="A2300237J" localSheetId="7">[11]Data2!$EY$1:$EY$10,[11]Data2!$EY$12:$EY$135</definedName>
    <definedName name="A2300238K" localSheetId="7">[11]Data2!$EZ$1:$EZ$10,[11]Data2!$EZ$12:$EZ$135</definedName>
    <definedName name="A2300239L" localSheetId="7">[11]Data2!$FA$1:$FA$10,[11]Data2!$FA$12:$FA$135</definedName>
    <definedName name="A2300240W" localSheetId="7">[11]Data2!$FB$1:$FB$10,[11]Data2!$FB$16:$FB$135</definedName>
    <definedName name="A2300243C" localSheetId="7">[11]Data2!$FC$1:$FC$10,[11]Data2!$FC$12:$FC$135</definedName>
    <definedName name="A2300244F" localSheetId="7">[11]Data2!$BQ$1:$BQ$10,[11]Data2!$BQ$20:$BQ$135</definedName>
    <definedName name="A2300245J" localSheetId="7">[11]Data2!$BR$1:$BR$10,[11]Data2!$BR$20:$BR$135</definedName>
    <definedName name="A2300246K" localSheetId="7">[11]Data2!$BS$1:$BS$10,[11]Data2!$BS$20:$BS$135</definedName>
    <definedName name="A2300247L" localSheetId="7">[11]Data2!$BT$1:$BT$10,[11]Data2!$BT$20:$BT$135</definedName>
    <definedName name="A2300248R" localSheetId="7">[11]Data2!$BU$1:$BU$10,[11]Data2!$BU$20:$BU$135</definedName>
    <definedName name="A2300249T" localSheetId="7">[11]Data2!$BV$1:$BV$10,[11]Data2!$BV$20:$BV$135</definedName>
    <definedName name="A2300250A" localSheetId="7">[11]Data2!$BW$1:$BW$10,[11]Data2!$BW$20:$BW$135</definedName>
    <definedName name="A2300251C" localSheetId="7">[11]Data2!$BX$1:$BX$10,[11]Data2!$BX$20:$BX$135</definedName>
    <definedName name="A2300252F" localSheetId="7">[11]Data2!$BY$1:$BY$10,[11]Data2!$BY$20:$BY$135</definedName>
    <definedName name="A2300253J" localSheetId="7">[11]Data2!$BZ$1:$BZ$10,[11]Data2!$BZ$20:$BZ$135</definedName>
    <definedName name="A2300254K" localSheetId="7">[11]Data2!$CA$1:$CA$10,[11]Data2!$CA$20:$CA$135</definedName>
    <definedName name="A2300255L" localSheetId="7">[11]Data2!$CB$1:$CB$10,[11]Data2!$CB$20:$CB$135</definedName>
    <definedName name="A2300256R" localSheetId="7">[11]Data2!$CC$1:$CC$10,[11]Data2!$CC$20:$CC$135</definedName>
    <definedName name="A2300257T" localSheetId="7">[11]Data2!$CD$1:$CD$10,[11]Data2!$CD$20:$CD$135</definedName>
    <definedName name="A2300258V" localSheetId="7">[11]Data2!$CE$1:$CE$10,[11]Data2!$CE$20:$CE$135</definedName>
    <definedName name="A2300259W" localSheetId="7">[11]Data2!$CF$1:$CF$10,[11]Data2!$CF$20:$CF$135</definedName>
    <definedName name="A2300260F" localSheetId="7">[11]Data2!$CG$1:$CG$10,[11]Data2!$CG$20:$CG$135</definedName>
    <definedName name="A2300261J" localSheetId="7">[11]Data2!$CH$1:$CH$10,[11]Data2!$CH$20:$CH$135</definedName>
    <definedName name="A2300262K" localSheetId="7">[9]Data2!$DL$1:$DL$10,[9]Data2!$DL$12:$DL$135</definedName>
    <definedName name="A2300263L" localSheetId="7">[9]Data2!$DM$1:$DM$10,[9]Data2!$DM$12:$DM$135</definedName>
    <definedName name="A2300264R" localSheetId="7">[9]Data2!$DN$1:$DN$10,[9]Data2!$DN$11:$DN$135</definedName>
    <definedName name="A2300265T" localSheetId="7">[9]Data2!$DO$1:$DO$10,[9]Data2!$DO$12:$DO$135</definedName>
    <definedName name="A2300266V" localSheetId="7">[9]Data2!$DP$1:$DP$10,[9]Data2!$DP$12:$DP$135</definedName>
    <definedName name="A2300267W" localSheetId="7">[9]Data2!$DQ$1:$DQ$10,[9]Data2!$DQ$12:$DQ$135</definedName>
    <definedName name="A2300268X" localSheetId="7">[9]Data2!$DR$1:$DR$10,[9]Data2!$DR$12:$DR$135</definedName>
    <definedName name="A2300269A" localSheetId="7">[9]Data2!$DS$1:$DS$10,[9]Data2!$DS$12:$DS$135</definedName>
    <definedName name="A2300270K" localSheetId="7">[9]Data2!$DT$1:$DT$10,[9]Data2!$DT$12:$DT$135</definedName>
    <definedName name="A2300271L" localSheetId="7">[9]Data2!$DU$1:$DU$10,[9]Data2!$DU$12:$DU$135</definedName>
    <definedName name="A2300272R" localSheetId="7">[9]Data2!$DV$1:$DV$10,[9]Data2!$DV$12:$DV$135</definedName>
    <definedName name="A2300273T" localSheetId="7">[9]Data2!$DW$1:$DW$10,[9]Data2!$DW$12:$DW$135</definedName>
    <definedName name="A2300274V" localSheetId="7">[9]Data2!$DX$1:$DX$10,[9]Data2!$DX$12:$DX$135</definedName>
    <definedName name="A2300275W" localSheetId="7">[9]Data2!$DY$1:$DY$10,[9]Data2!$DY$12:$DY$135</definedName>
    <definedName name="A2300276X" localSheetId="7">[9]Data2!$DZ$1:$DZ$10,[9]Data2!$DZ$12:$DZ$135</definedName>
    <definedName name="A2300277A" localSheetId="7">[9]Data2!$EA$1:$EA$10,[9]Data2!$EA$12:$EA$135</definedName>
    <definedName name="A2300278C" localSheetId="7">[9]Data2!$EB$1:$EB$10,[9]Data2!$EB$12:$EB$135</definedName>
    <definedName name="A2300279F" localSheetId="7">[9]Data2!$EK$1:$EK$10,[9]Data2!$EK$16:$EK$135</definedName>
    <definedName name="A2300280R" localSheetId="7">[9]Data2!$EI$1:$EI$10,[9]Data2!$EI$11:$EI$135</definedName>
    <definedName name="A2300283W" localSheetId="7">[9]Data2!$EN$1:$EN$10,[9]Data2!$EN$16:$EN$135</definedName>
    <definedName name="A2300284X" localSheetId="7">[9]Data2!$EC$1:$EC$10,[9]Data2!$EC$12:$EC$135</definedName>
    <definedName name="A2300285A" localSheetId="7">[9]Data2!$ED$1:$ED$10,[9]Data2!$ED$12:$ED$135</definedName>
    <definedName name="A2300286C" localSheetId="7">[9]Data2!$EE$1:$EE$10,[9]Data2!$EE$12:$EE$135</definedName>
    <definedName name="A2300287F" localSheetId="7">[9]Data2!$EF$1:$EF$10,[9]Data2!$EF$12:$EF$135</definedName>
    <definedName name="A2300288J" localSheetId="7">[9]Data2!$EO$1:$EO$10,[9]Data2!$EO$16:$EO$135</definedName>
    <definedName name="A2300289K" localSheetId="7">[9]Data2!$EQ$1:$EQ$10,[9]Data2!$EQ$12:$EQ$135</definedName>
    <definedName name="A2300290V" localSheetId="7">[9]Data2!$ER$1:$ER$10,[9]Data2!$ER$12:$ER$135</definedName>
    <definedName name="A2300291W" localSheetId="7">[9]Data2!$ES$1:$ES$10,[9]Data2!$ES$12:$ES$135</definedName>
    <definedName name="A2300292X" localSheetId="7">[9]Data2!$ET$1:$ET$10,[9]Data2!$ET$12:$ET$135</definedName>
    <definedName name="A2300293A" localSheetId="7">[9]Data2!$EU$1:$EU$10,[9]Data2!$EU$12:$EU$135</definedName>
    <definedName name="A2300294C" localSheetId="7">[9]Data2!$EV$1:$EV$10,[9]Data2!$EV$12:$EV$135</definedName>
    <definedName name="A2300295F" localSheetId="7">[9]Data2!$EW$1:$EW$10,[9]Data2!$EW$12:$EW$135</definedName>
    <definedName name="A2300296J" localSheetId="7">[9]Data2!$EX$1:$EX$10,[9]Data2!$EX$12:$EX$135</definedName>
    <definedName name="A2300297K" localSheetId="7">[9]Data2!$EY$1:$EY$10,[9]Data2!$EY$12:$EY$135</definedName>
    <definedName name="A2300298L" localSheetId="7">[9]Data2!$EZ$1:$EZ$10,[9]Data2!$EZ$12:$EZ$135</definedName>
    <definedName name="A2300299R" localSheetId="7">[9]Data2!$FA$1:$FA$10,[9]Data2!$FA$12:$FA$135</definedName>
    <definedName name="A2300300L" localSheetId="7">[9]Data2!$FB$1:$FB$10,[9]Data2!$FB$16:$FB$135</definedName>
    <definedName name="A2300303V" localSheetId="7">[9]Data2!$FC$1:$FC$10,[9]Data2!$FC$12:$FC$135</definedName>
    <definedName name="A2300304W" localSheetId="7">[9]Data2!$BQ$1:$BQ$10,[9]Data2!$BQ$20:$BQ$135</definedName>
    <definedName name="A2300305X" localSheetId="7">[9]Data2!$BR$1:$BR$10,[9]Data2!$BR$20:$BR$135</definedName>
    <definedName name="A2300306A" localSheetId="7">[9]Data2!$BS$1:$BS$10,[9]Data2!$BS$20:$BS$135</definedName>
    <definedName name="A2300307C" localSheetId="7">[9]Data2!$BT$1:$BT$10,[9]Data2!$BT$20:$BT$135</definedName>
    <definedName name="A2300308F" localSheetId="7">[9]Data2!$BU$1:$BU$10,[9]Data2!$BU$20:$BU$135</definedName>
    <definedName name="A2300309J" localSheetId="7">[9]Data2!$BV$1:$BV$10,[9]Data2!$BV$20:$BV$135</definedName>
    <definedName name="A2300310T" localSheetId="7">[9]Data2!$BW$1:$BW$10,[9]Data2!$BW$20:$BW$135</definedName>
    <definedName name="A2300311V" localSheetId="7">[9]Data2!$BX$1:$BX$10,[9]Data2!$BX$20:$BX$135</definedName>
    <definedName name="A2300312W" localSheetId="7">[9]Data2!$BY$1:$BY$10,[9]Data2!$BY$20:$BY$135</definedName>
    <definedName name="A2300313X" localSheetId="7">[9]Data2!$BZ$1:$BZ$10,[9]Data2!$BZ$20:$BZ$135</definedName>
    <definedName name="A2300314A" localSheetId="7">[9]Data2!$CA$1:$CA$10,[9]Data2!$CA$20:$CA$135</definedName>
    <definedName name="A2300315C" localSheetId="7">[9]Data2!$CB$1:$CB$10,[9]Data2!$CB$20:$CB$135</definedName>
    <definedName name="A2300316F" localSheetId="7">[9]Data2!$CC$1:$CC$10,[9]Data2!$CC$20:$CC$135</definedName>
    <definedName name="A2300317J" localSheetId="7">[9]Data2!$CD$1:$CD$10,[9]Data2!$CD$20:$CD$135</definedName>
    <definedName name="A2300318K" localSheetId="7">[9]Data2!$CE$1:$CE$10,[9]Data2!$CE$20:$CE$135</definedName>
    <definedName name="A2300319L" localSheetId="7">[9]Data2!$CF$1:$CF$10,[9]Data2!$CF$20:$CF$135</definedName>
    <definedName name="A2300320W" localSheetId="7">[9]Data2!$CG$1:$CG$10,[9]Data2!$CG$20:$CG$135</definedName>
    <definedName name="A2300321X" localSheetId="7">[9]Data2!$CH$1:$CH$10,[9]Data2!$CH$20:$CH$135</definedName>
    <definedName name="A2300322A" localSheetId="7">[9]Data2!$CI$1:$CI$10,[9]Data2!$CI$20:$CI$135</definedName>
    <definedName name="A2300323C" localSheetId="7">[9]Data2!$CR$1:$CR$10,[9]Data2!$CR$20:$CR$135</definedName>
    <definedName name="A2300324F" localSheetId="7">[9]Data2!$CP$1:$CP$10,[9]Data2!$CP$20:$CP$135</definedName>
    <definedName name="A2300327L" localSheetId="7">[9]Data2!$CU$1:$CU$10,[9]Data2!$CU$20:$CU$135</definedName>
    <definedName name="A2300328R" localSheetId="7">[9]Data2!$CJ$1:$CJ$10,[9]Data2!$CJ$20:$CJ$135</definedName>
    <definedName name="A2300329T" localSheetId="7">[9]Data2!$CK$1:$CK$10,[9]Data2!$CK$20:$CK$135</definedName>
    <definedName name="A2300330A" localSheetId="7">[9]Data2!$CL$1:$CL$10,[9]Data2!$CL$20:$CL$135</definedName>
    <definedName name="A2300331C" localSheetId="7">[9]Data2!$CM$1:$CM$10,[9]Data2!$CM$20:$CM$135</definedName>
    <definedName name="A2300332F" localSheetId="7">[9]Data2!$CV$1:$CV$10,[9]Data2!$CV$20:$CV$135</definedName>
    <definedName name="A2300333J" localSheetId="7">[9]Data2!$CX$1:$CX$10,[9]Data2!$CX$20:$CX$135</definedName>
    <definedName name="A2300334K" localSheetId="7">[9]Data2!$CY$1:$CY$10,[9]Data2!$CY$20:$CY$135</definedName>
    <definedName name="A2300335L" localSheetId="7">[9]Data2!$CZ$1:$CZ$10,[9]Data2!$CZ$20:$CZ$135</definedName>
    <definedName name="A2300336R" localSheetId="7">[9]Data2!$DA$1:$DA$10,[9]Data2!$DA$20:$DA$135</definedName>
    <definedName name="A2300337T" localSheetId="7">[9]Data2!$DB$1:$DB$10,[9]Data2!$DB$20:$DB$135</definedName>
    <definedName name="A2300338V" localSheetId="7">[9]Data2!$DC$1:$DC$10,[9]Data2!$DC$20:$DC$135</definedName>
    <definedName name="A2300339W" localSheetId="7">[9]Data2!$DD$1:$DD$10,[9]Data2!$DD$20:$DD$135</definedName>
    <definedName name="A2300340F" localSheetId="7">[9]Data2!$DE$1:$DE$10,[9]Data2!$DE$20:$DE$135</definedName>
    <definedName name="A2300341J" localSheetId="7">[9]Data2!$DF$1:$DF$10,[9]Data2!$DF$20:$DF$135</definedName>
    <definedName name="A2300342K" localSheetId="7">[9]Data2!$DG$1:$DG$10,[9]Data2!$DG$20:$DG$135</definedName>
    <definedName name="A2300343L" localSheetId="7">[9]Data2!$DH$1:$DH$10,[9]Data2!$DH$20:$DH$135</definedName>
    <definedName name="A2300344R" localSheetId="7">[9]Data2!$DI$1:$DI$10,[9]Data2!$DI$20:$DI$135</definedName>
    <definedName name="A2300347W" localSheetId="7">[10]Data2!$DJ$1:$DJ$10,[10]Data2!$DJ$12:$DJ$135</definedName>
    <definedName name="A2300348X" localSheetId="7">[10]Data2!$DK$1:$DK$10,[10]Data2!$DK$12:$DK$135</definedName>
    <definedName name="A2300349A" localSheetId="7">[10]Data2!$DL$1:$DL$10,[10]Data2!$DL$12:$DL$135</definedName>
    <definedName name="A2300350K" localSheetId="7">[10]Data2!$DM$1:$DM$10,[10]Data2!$DM$12:$DM$135</definedName>
    <definedName name="A2300351L" localSheetId="7">[10]Data2!$DN$1:$DN$10,[10]Data2!$DN$11:$DN$135</definedName>
    <definedName name="A2300352R" localSheetId="7">[10]Data2!$DO$1:$DO$10,[10]Data2!$DO$12:$DO$135</definedName>
    <definedName name="A2300353T" localSheetId="7">[10]Data2!$DP$1:$DP$10,[10]Data2!$DP$12:$DP$135</definedName>
    <definedName name="A2300354V" localSheetId="7">[10]Data2!$DQ$1:$DQ$10,[10]Data2!$DQ$12:$DQ$135</definedName>
    <definedName name="A2300355W" localSheetId="7">[10]Data2!$DR$1:$DR$10,[10]Data2!$DR$12:$DR$135</definedName>
    <definedName name="A2300356X" localSheetId="7">[10]Data2!$DS$1:$DS$10,[10]Data2!$DS$12:$DS$135</definedName>
    <definedName name="A2300357A" localSheetId="7">[10]Data2!$DT$1:$DT$10,[10]Data2!$DT$12:$DT$135</definedName>
    <definedName name="A2300358C" localSheetId="7">[10]Data2!$DU$1:$DU$10,[10]Data2!$DU$12:$DU$135</definedName>
    <definedName name="A2300359F" localSheetId="7">[10]Data2!$DV$1:$DV$10,[10]Data2!$DV$12:$DV$135</definedName>
    <definedName name="A2300360R" localSheetId="7">[10]Data2!$DW$1:$DW$10,[10]Data2!$DW$12:$DW$135</definedName>
    <definedName name="A2300361T" localSheetId="7">[10]Data2!$DX$1:$DX$10,[10]Data2!$DX$12:$DX$135</definedName>
    <definedName name="A2300362V" localSheetId="7">[10]Data2!$DY$1:$DY$10,[10]Data2!$DY$12:$DY$135</definedName>
    <definedName name="A2300363W" localSheetId="7">[10]Data2!$DZ$1:$DZ$10,[10]Data2!$DZ$12:$DZ$135</definedName>
    <definedName name="A2300364X" localSheetId="7">[10]Data2!$EA$1:$EA$10,[10]Data2!$EA$12:$EA$135</definedName>
    <definedName name="A2300365A" localSheetId="7">[10]Data2!$EB$1:$EB$10,[10]Data2!$EB$12:$EB$135</definedName>
    <definedName name="A2300366C" localSheetId="7">[10]Data2!$EK$1:$EK$10,[10]Data2!$EK$16:$EK$135</definedName>
    <definedName name="A2300367F" localSheetId="7">[10]Data2!$EI$1:$EI$10,[10]Data2!$EI$11:$EI$135</definedName>
    <definedName name="A2300370V" localSheetId="7">[10]Data2!$EN$1:$EN$10,[10]Data2!$EN$16:$EN$135</definedName>
    <definedName name="A2300371W" localSheetId="7">[10]Data2!$EC$1:$EC$10,[10]Data2!$EC$12:$EC$135</definedName>
    <definedName name="A2300372X" localSheetId="7">[10]Data2!$ED$1:$ED$10,[10]Data2!$ED$12:$ED$135</definedName>
    <definedName name="A2300373A" localSheetId="7">[10]Data2!$EE$1:$EE$10,[10]Data2!$EE$12:$EE$135</definedName>
    <definedName name="A2300374C" localSheetId="7">[10]Data2!$EF$1:$EF$10,[10]Data2!$EF$12:$EF$135</definedName>
    <definedName name="A2300375F" localSheetId="7">[10]Data2!$EO$1:$EO$10,[10]Data2!$EO$16:$EO$135</definedName>
    <definedName name="A2300376J" localSheetId="7">[10]Data2!$EQ$1:$EQ$10,[10]Data2!$EQ$12:$EQ$135</definedName>
    <definedName name="A2300377K" localSheetId="7">[10]Data2!$ER$1:$ER$10,[10]Data2!$ER$12:$ER$135</definedName>
    <definedName name="A2300378L" localSheetId="7">[10]Data2!$ES$1:$ES$10,[10]Data2!$ES$12:$ES$135</definedName>
    <definedName name="A2300379R" localSheetId="7">[7]Data2!$CE$1:$CE$10,[7]Data2!$CE$20:$CE$135</definedName>
    <definedName name="A2300380X" localSheetId="7">[7]Data2!$CF$1:$CF$10,[7]Data2!$CF$20:$CF$135</definedName>
    <definedName name="A2300381A" localSheetId="7">[7]Data2!$CG$1:$CG$10,[7]Data2!$CG$20:$CG$135</definedName>
    <definedName name="A2300382C" localSheetId="7">[7]Data2!$CH$1:$CH$10,[7]Data2!$CH$20:$CH$135</definedName>
    <definedName name="A2300383F" localSheetId="7">[7]Data2!$CI$1:$CI$10,[7]Data2!$CI$20:$CI$135</definedName>
    <definedName name="A2300384J" localSheetId="7">[7]Data2!$CR$1:$CR$10,[7]Data2!$CR$20:$CR$135</definedName>
    <definedName name="A2300385K" localSheetId="7">[7]Data2!$CP$1:$CP$10,[7]Data2!$CP$20:$CP$135</definedName>
    <definedName name="A2300388T" localSheetId="7">[7]Data2!$CU$1:$CU$10,[7]Data2!$CU$20:$CU$135</definedName>
    <definedName name="A2300389V" localSheetId="7">[7]Data2!$CJ$1:$CJ$10,[7]Data2!$CJ$20:$CJ$135</definedName>
    <definedName name="A2300390C" localSheetId="7">[7]Data2!$CK$1:$CK$10,[7]Data2!$CK$20:$CK$135</definedName>
    <definedName name="A2300391F" localSheetId="7">[7]Data2!$CL$1:$CL$10,[7]Data2!$CL$20:$CL$135</definedName>
    <definedName name="A2300392J" localSheetId="7">[7]Data2!$CM$1:$CM$10,[7]Data2!$CM$20:$CM$135</definedName>
    <definedName name="A2300393K" localSheetId="7">[7]Data2!$CV$1:$CV$10,[7]Data2!$CV$20:$CV$135</definedName>
    <definedName name="A2300394L" localSheetId="7">[7]Data2!$CX$1:$CX$10,[7]Data2!$CX$20:$CX$135</definedName>
    <definedName name="A2300395R" localSheetId="7">[7]Data2!$CY$1:$CY$10,[7]Data2!$CY$20:$CY$135</definedName>
    <definedName name="A2300396T" localSheetId="7">[7]Data2!$CZ$1:$CZ$10,[7]Data2!$CZ$20:$CZ$135</definedName>
    <definedName name="A2300397V" localSheetId="7">[7]Data2!$DA$1:$DA$10,[7]Data2!$DA$20:$DA$135</definedName>
    <definedName name="A2300398W" localSheetId="7">[7]Data2!$DB$1:$DB$10,[7]Data2!$DB$20:$DB$135</definedName>
    <definedName name="A2300399X" localSheetId="7">[7]Data2!$DC$1:$DC$10,[7]Data2!$DC$20:$DC$135</definedName>
    <definedName name="A2300400W" localSheetId="7">[7]Data2!$DD$1:$DD$10,[7]Data2!$DD$20:$DD$135</definedName>
    <definedName name="A2300401X" localSheetId="7">[7]Data2!$DE$1:$DE$10,[7]Data2!$DE$20:$DE$135</definedName>
    <definedName name="A2300402A" localSheetId="7">[7]Data2!$DF$1:$DF$10,[7]Data2!$DF$20:$DF$135</definedName>
    <definedName name="A2300403C" localSheetId="7">[7]Data2!$DG$1:$DG$10,[7]Data2!$DG$20:$DG$135</definedName>
    <definedName name="A2300404F" localSheetId="7">[7]Data2!$DH$1:$DH$10,[7]Data2!$DH$20:$DH$135</definedName>
    <definedName name="A2300405J" localSheetId="7">[7]Data2!$DI$1:$DI$10,[7]Data2!$DI$20:$DI$135</definedName>
    <definedName name="A2300408R" localSheetId="7">[8]Data2!$DJ$1:$DJ$10,[8]Data2!$DJ$12:$DJ$135</definedName>
    <definedName name="A2300409T" localSheetId="7">[8]Data2!$DK$1:$DK$10,[8]Data2!$DK$12:$DK$135</definedName>
    <definedName name="A2300410A" localSheetId="7">[8]Data2!$DL$1:$DL$10,[8]Data2!$DL$12:$DL$135</definedName>
    <definedName name="A2300411C" localSheetId="7">[8]Data2!$DM$1:$DM$10,[8]Data2!$DM$12:$DM$135</definedName>
    <definedName name="A2300412F" localSheetId="7">[8]Data2!$DN$1:$DN$10,[8]Data2!$DN$11:$DN$135</definedName>
    <definedName name="A2300413J" localSheetId="7">[8]Data2!$DO$1:$DO$10,[8]Data2!$DO$12:$DO$135</definedName>
    <definedName name="A2300414K" localSheetId="7">[8]Data2!$DP$1:$DP$10,[8]Data2!$DP$12:$DP$135</definedName>
    <definedName name="A2300415L" localSheetId="7">[8]Data2!$DQ$1:$DQ$10,[8]Data2!$DQ$12:$DQ$135</definedName>
    <definedName name="A2300416R" localSheetId="7">[8]Data2!$DR$1:$DR$10,[8]Data2!$DR$12:$DR$135</definedName>
    <definedName name="A2300417T" localSheetId="7">[8]Data2!$DS$1:$DS$10,[8]Data2!$DS$12:$DS$135</definedName>
    <definedName name="A2300418V" localSheetId="7">[8]Data2!$DT$1:$DT$10,[8]Data2!$DT$12:$DT$135</definedName>
    <definedName name="A2300419W" localSheetId="7">[8]Data2!$DU$1:$DU$10,[8]Data2!$DU$12:$DU$135</definedName>
    <definedName name="A2300420F" localSheetId="7">[8]Data2!$DV$1:$DV$10,[8]Data2!$DV$12:$DV$135</definedName>
    <definedName name="A2300421J" localSheetId="7">[8]Data2!$DW$1:$DW$10,[8]Data2!$DW$12:$DW$135</definedName>
    <definedName name="A2300422K" localSheetId="7">[8]Data2!$DX$1:$DX$10,[8]Data2!$DX$12:$DX$135</definedName>
    <definedName name="A2300423L" localSheetId="7">[8]Data2!$DY$1:$DY$10,[8]Data2!$DY$12:$DY$135</definedName>
    <definedName name="A2300424R" localSheetId="7">[8]Data2!$DZ$1:$DZ$10,[8]Data2!$DZ$12:$DZ$135</definedName>
    <definedName name="A2300425T" localSheetId="7">[8]Data2!$EA$1:$EA$10,[8]Data2!$EA$12:$EA$135</definedName>
    <definedName name="A2300426V" localSheetId="7">[8]Data2!$EB$1:$EB$10,[8]Data2!$EB$12:$EB$135</definedName>
    <definedName name="A2300427W" localSheetId="7">[8]Data2!$EK$1:$EK$10,[8]Data2!$EK$16:$EK$135</definedName>
    <definedName name="A2300428X" localSheetId="7">[8]Data2!$EI$1:$EI$10,[8]Data2!$EI$11:$EI$135</definedName>
    <definedName name="A2300431L" localSheetId="7">[8]Data2!$EN$1:$EN$10,[8]Data2!$EN$16:$EN$135</definedName>
    <definedName name="A2300432R" localSheetId="7">[8]Data2!$EC$1:$EC$10,[8]Data2!$EC$12:$EC$135</definedName>
    <definedName name="A2300433T" localSheetId="7">[8]Data2!$ED$1:$ED$10,[8]Data2!$ED$12:$ED$135</definedName>
    <definedName name="A2300434V" localSheetId="7">[8]Data2!$EE$1:$EE$10,[8]Data2!$EE$12:$EE$135</definedName>
    <definedName name="A2300435W" localSheetId="7">[8]Data2!$EF$1:$EF$10,[8]Data2!$EF$12:$EF$135</definedName>
    <definedName name="A2300436X" localSheetId="7">[8]Data2!$EO$1:$EO$10,[8]Data2!$EO$16:$EO$135</definedName>
    <definedName name="A2300437A" localSheetId="7">[8]Data2!$EQ$1:$EQ$10,[8]Data2!$EQ$12:$EQ$135</definedName>
    <definedName name="A2300438C" localSheetId="7">[8]Data2!$ER$1:$ER$10,[8]Data2!$ER$12:$ER$135</definedName>
    <definedName name="A2300439F" localSheetId="7">[8]Data2!$ES$1:$ES$10,[8]Data2!$ES$12:$ES$135</definedName>
    <definedName name="A2300440R" localSheetId="7">[8]Data2!$ET$1:$ET$10,[8]Data2!$ET$12:$ET$135</definedName>
    <definedName name="A2300441T" localSheetId="7">[8]Data2!$EU$1:$EU$10,[8]Data2!$EU$12:$EU$135</definedName>
    <definedName name="A2300442V" localSheetId="7">[8]Data2!$EV$1:$EV$10,[8]Data2!$EV$12:$EV$135</definedName>
    <definedName name="A2300443W" localSheetId="7">[8]Data2!$EW$1:$EW$10,[8]Data2!$EW$12:$EW$135</definedName>
    <definedName name="A2300444X" localSheetId="7">[8]Data2!$EX$1:$EX$10,[8]Data2!$EX$12:$EX$135</definedName>
    <definedName name="A2300445A" localSheetId="7">[8]Data2!$EY$1:$EY$10,[8]Data2!$EY$12:$EY$135</definedName>
    <definedName name="A2300446C" localSheetId="7">[8]Data2!$EZ$1:$EZ$10,[8]Data2!$EZ$12:$EZ$135</definedName>
    <definedName name="A2300447F" localSheetId="7">[8]Data2!$FA$1:$FA$10,[8]Data2!$FA$12:$FA$135</definedName>
    <definedName name="A2300448J" localSheetId="7">[8]Data2!$FB$1:$FB$10,[8]Data2!$FB$16:$FB$135</definedName>
    <definedName name="A2300451W" localSheetId="7">[8]Data2!$FC$1:$FC$10,[8]Data2!$FC$12:$FC$135</definedName>
    <definedName name="A2300452X" localSheetId="7">[8]Data2!$BQ$1:$BQ$10,[8]Data2!$BQ$20:$BQ$135</definedName>
    <definedName name="A2300453A" localSheetId="7">[8]Data2!$BR$1:$BR$10,[8]Data2!$BR$20:$BR$135</definedName>
    <definedName name="A2300454C" localSheetId="7">[8]Data2!$BS$1:$BS$10,[8]Data2!$BS$20:$BS$135</definedName>
    <definedName name="A2300455F" localSheetId="7">[8]Data2!$BT$1:$BT$10,[8]Data2!$BT$20:$BT$135</definedName>
    <definedName name="A2300456J" localSheetId="7">[8]Data2!$BU$1:$BU$10,[8]Data2!$BU$20:$BU$135</definedName>
    <definedName name="A2300457K" localSheetId="7">[8]Data2!$BV$1:$BV$10,[8]Data2!$BV$20:$BV$135</definedName>
    <definedName name="A2300458L" localSheetId="7">[8]Data2!$BW$1:$BW$10,[8]Data2!$BW$20:$BW$135</definedName>
    <definedName name="A2300459R" localSheetId="7">[8]Data2!$BX$1:$BX$10,[8]Data2!$BX$20:$BX$135</definedName>
    <definedName name="A2300460X" localSheetId="7">[8]Data2!$BY$1:$BY$10,[8]Data2!$BY$20:$BY$135</definedName>
    <definedName name="A2300461A" localSheetId="7">[8]Data2!$BZ$1:$BZ$10,[8]Data2!$BZ$20:$BZ$135</definedName>
    <definedName name="A2300462C" localSheetId="7">[8]Data2!$CA$1:$CA$10,[8]Data2!$CA$20:$CA$135</definedName>
    <definedName name="A2300463F" localSheetId="7">[8]Data2!$CB$1:$CB$10,[8]Data2!$CB$20:$CB$135</definedName>
    <definedName name="A2300464J" localSheetId="7">[8]Data2!$CC$1:$CC$10,[8]Data2!$CC$20:$CC$135</definedName>
    <definedName name="A2300465K" localSheetId="7">[8]Data2!$CD$1:$CD$10,[8]Data2!$CD$20:$CD$135</definedName>
    <definedName name="A2300466L" localSheetId="7">[8]Data2!$CE$1:$CE$10,[8]Data2!$CE$20:$CE$135</definedName>
    <definedName name="A2300467R" localSheetId="7">[8]Data2!$CF$1:$CF$10,[8]Data2!$CF$20:$CF$135</definedName>
    <definedName name="A2300468T" localSheetId="7">[8]Data2!$CG$1:$CG$10,[8]Data2!$CG$20:$CG$135</definedName>
    <definedName name="A2300469V" localSheetId="7">[8]Data2!$CH$1:$CH$10,[8]Data2!$CH$20:$CH$135</definedName>
    <definedName name="A2300470C" localSheetId="7">[8]Data2!$CI$1:$CI$10,[8]Data2!$CI$20:$CI$135</definedName>
    <definedName name="A2300471F" localSheetId="7">[8]Data2!$CR$1:$CR$10,[8]Data2!$CR$20:$CR$135</definedName>
    <definedName name="A2300472J" localSheetId="7">[8]Data2!$CP$1:$CP$10,[8]Data2!$CP$20:$CP$135</definedName>
    <definedName name="A2300475R" localSheetId="7">[8]Data2!$CU$1:$CU$10,[8]Data2!$CU$20:$CU$135</definedName>
    <definedName name="A2300476T" localSheetId="7">[8]Data2!$CJ$1:$CJ$10,[8]Data2!$CJ$20:$CJ$135</definedName>
    <definedName name="A2300477V" localSheetId="7">[8]Data2!$CK$1:$CK$10,[8]Data2!$CK$20:$CK$135</definedName>
    <definedName name="A2300478W" localSheetId="7">[8]Data2!$CL$1:$CL$10,[8]Data2!$CL$20:$CL$135</definedName>
    <definedName name="A2300479X" localSheetId="7">[8]Data2!$CM$1:$CM$10,[8]Data2!$CM$20:$CM$135</definedName>
    <definedName name="A2300480J" localSheetId="7">[8]Data2!$CV$1:$CV$10,[8]Data2!$CV$20:$CV$135</definedName>
    <definedName name="A2300481K" localSheetId="7">[8]Data2!$CX$1:$CX$10,[8]Data2!$CX$20:$CX$135</definedName>
    <definedName name="A2300482L" localSheetId="7">[8]Data2!$CY$1:$CY$10,[8]Data2!$CY$20:$CY$135</definedName>
    <definedName name="A2300483R" localSheetId="7">[8]Data2!$CZ$1:$CZ$10,[8]Data2!$CZ$20:$CZ$135</definedName>
    <definedName name="A2300484T" localSheetId="7">[8]Data2!$DA$1:$DA$10,[8]Data2!$DA$20:$DA$135</definedName>
    <definedName name="A2300485V" localSheetId="7">[8]Data2!$DB$1:$DB$10,[8]Data2!$DB$20:$DB$135</definedName>
    <definedName name="A2300486W" localSheetId="7">[8]Data2!$DC$1:$DC$10,[8]Data2!$DC$20:$DC$135</definedName>
    <definedName name="A2300487X" localSheetId="7">[8]Data2!$DD$1:$DD$10,[8]Data2!$DD$20:$DD$135</definedName>
    <definedName name="A2300488A" localSheetId="7">[8]Data2!$DE$1:$DE$10,[8]Data2!$DE$20:$DE$135</definedName>
    <definedName name="A2300489C" localSheetId="7">[8]Data2!$DF$1:$DF$10,[8]Data2!$DF$20:$DF$135</definedName>
    <definedName name="A2300490L" localSheetId="7">[8]Data2!$DG$1:$DG$10,[8]Data2!$DG$20:$DG$135</definedName>
    <definedName name="A2300491R" localSheetId="7">[8]Data2!$DH$1:$DH$10,[8]Data2!$DH$20:$DH$135</definedName>
    <definedName name="A2300492T" localSheetId="7">[8]Data2!$DI$1:$DI$10,[8]Data2!$DI$20:$DI$135</definedName>
    <definedName name="A2300495X" localSheetId="7">[9]Data2!$DJ$1:$DJ$10,[9]Data2!$DJ$12:$DJ$135</definedName>
    <definedName name="A2300496A" localSheetId="7">[9]Data2!$DK$1:$DK$10,[9]Data2!$DK$12:$DK$135</definedName>
    <definedName name="A2300497C" localSheetId="7">[6]Data2!$EF$1:$EF$10,[6]Data2!$EF$11:$EF$135</definedName>
    <definedName name="A2300498F" localSheetId="7">[6]Data2!$EO$1:$EO$10,[6]Data2!$EO$16:$EO$135</definedName>
    <definedName name="A2300499J" localSheetId="7">[6]Data2!$EQ$1:$EQ$10,[6]Data2!$EQ$12:$EQ$135</definedName>
    <definedName name="A2300500F" localSheetId="7">[6]Data2!$ER$1:$ER$10,[6]Data2!$ER$12:$ER$135</definedName>
    <definedName name="A2300501J" localSheetId="7">[6]Data2!$ES$1:$ES$10,[6]Data2!$ES$12:$ES$135</definedName>
    <definedName name="A2300502K" localSheetId="7">[6]Data2!$ET$1:$ET$10,[6]Data2!$ET$12:$ET$135</definedName>
    <definedName name="A2300503L" localSheetId="7">[6]Data2!$EU$1:$EU$10,[6]Data2!$EU$12:$EU$135</definedName>
    <definedName name="A2300504R" localSheetId="7">[6]Data2!$EV$1:$EV$10,[6]Data2!$EV$12:$EV$135</definedName>
    <definedName name="A2300505T" localSheetId="7">[6]Data2!$EW$1:$EW$10,[6]Data2!$EW$12:$EW$135</definedName>
    <definedName name="A2300506V" localSheetId="7">[6]Data2!$EX$1:$EX$10,[6]Data2!$EX$12:$EX$135</definedName>
    <definedName name="A2300507W" localSheetId="7">[6]Data2!$EY$1:$EY$10,[6]Data2!$EY$12:$EY$135</definedName>
    <definedName name="A2300508X" localSheetId="7">[6]Data2!$EZ$1:$EZ$10,[6]Data2!$EZ$12:$EZ$135</definedName>
    <definedName name="A2300509A" localSheetId="7">[6]Data2!$FA$1:$FA$10,[6]Data2!$FA$12:$FA$135</definedName>
    <definedName name="A2300510K" localSheetId="7">[6]Data2!$FB$1:$FB$10,[6]Data2!$FB$16:$FB$135</definedName>
    <definedName name="A2300513T" localSheetId="7">[6]Data2!$FC$1:$FC$10,[6]Data2!$FC$12:$FC$135</definedName>
    <definedName name="A2300514V" localSheetId="7">[6]Data2!$BQ$1:$BQ$10,[6]Data2!$BQ$20:$BQ$135</definedName>
    <definedName name="A2300515W" localSheetId="7">[6]Data2!$BR$1:$BR$10,[6]Data2!$BR$20:$BR$135</definedName>
    <definedName name="A2300516X" localSheetId="7">[6]Data2!$BS$1:$BS$10,[6]Data2!$BS$20:$BS$135</definedName>
    <definedName name="A2300517A" localSheetId="7">[6]Data2!$BT$1:$BT$10,[6]Data2!$BT$20:$BT$135</definedName>
    <definedName name="A2300518C" localSheetId="7">[6]Data2!$BU$1:$BU$10,[6]Data2!$BU$20:$BU$135</definedName>
    <definedName name="A2300519F" localSheetId="7">[6]Data2!$BV$1:$BV$10,[6]Data2!$BV$20:$BV$135</definedName>
    <definedName name="A2300520R" localSheetId="7">[6]Data2!$BW$1:$BW$10,[6]Data2!$BW$20:$BW$135</definedName>
    <definedName name="A2300521T" localSheetId="7">[6]Data2!$BX$1:$BX$10,[6]Data2!$BX$20:$BX$135</definedName>
    <definedName name="A2300522V" localSheetId="7">[6]Data2!$BY$1:$BY$10,[6]Data2!$BY$20:$BY$135</definedName>
    <definedName name="A2300523W" localSheetId="7">[6]Data2!$BZ$1:$BZ$10,[6]Data2!$BZ$20:$BZ$135</definedName>
    <definedName name="A2300524X" localSheetId="7">[6]Data2!$CA$1:$CA$10,[6]Data2!$CA$20:$CA$135</definedName>
    <definedName name="A2300525A" localSheetId="7">[6]Data2!$CB$1:$CB$10,[6]Data2!$CB$20:$CB$135</definedName>
    <definedName name="A2300526C" localSheetId="7">[6]Data2!$CC$1:$CC$10,[6]Data2!$CC$20:$CC$135</definedName>
    <definedName name="A2300527F" localSheetId="7">[6]Data2!$CD$1:$CD$10,[6]Data2!$CD$20:$CD$135</definedName>
    <definedName name="A2300528J" localSheetId="7">[6]Data2!$CE$1:$CE$10,[6]Data2!$CE$20:$CE$135</definedName>
    <definedName name="A2300529K" localSheetId="7">[6]Data2!$CF$1:$CF$10,[6]Data2!$CF$20:$CF$135</definedName>
    <definedName name="A2300530V" localSheetId="7">[6]Data2!$CG$1:$CG$10,[6]Data2!$CG$20:$CG$135</definedName>
    <definedName name="A2300531W" localSheetId="7">[6]Data2!$CH$1:$CH$10,[6]Data2!$CH$20:$CH$135</definedName>
    <definedName name="A2300532X" localSheetId="7">[6]Data2!$CI$1:$CI$10,[6]Data2!$CI$20:$CI$135</definedName>
    <definedName name="A2300533A" localSheetId="7">[6]Data2!$CR$1:$CR$10,[6]Data2!$CR$20:$CR$135</definedName>
    <definedName name="A2300534C" localSheetId="7">[6]Data2!$CP$1:$CP$10,[6]Data2!$CP$20:$CP$135</definedName>
    <definedName name="A2300537K" localSheetId="7">[6]Data2!$CU$1:$CU$10,[6]Data2!$CU$20:$CU$135</definedName>
    <definedName name="A2300538L" localSheetId="7">[6]Data2!$CJ$1:$CJ$10,[6]Data2!$CJ$20:$CJ$135</definedName>
    <definedName name="A2300539R" localSheetId="7">[6]Data2!$CK$1:$CK$10,[6]Data2!$CK$20:$CK$135</definedName>
    <definedName name="A2300540X" localSheetId="7">[6]Data2!$CL$1:$CL$10,[6]Data2!$CL$20:$CL$135</definedName>
    <definedName name="A2300541A" localSheetId="7">[6]Data2!$CM$1:$CM$10,[6]Data2!$CM$20:$CM$135</definedName>
    <definedName name="A2300542C" localSheetId="7">[6]Data2!$CV$1:$CV$10,[6]Data2!$CV$20:$CV$135</definedName>
    <definedName name="A2300543F" localSheetId="7">[6]Data2!$CX$1:$CX$10,[6]Data2!$CX$20:$CX$135</definedName>
    <definedName name="A2300544J" localSheetId="7">[6]Data2!$CY$1:$CY$10,[6]Data2!$CY$20:$CY$135</definedName>
    <definedName name="A2300545K" localSheetId="7">[6]Data2!$CZ$1:$CZ$10,[6]Data2!$CZ$20:$CZ$135</definedName>
    <definedName name="A2300546L" localSheetId="7">[6]Data2!$DA$1:$DA$10,[6]Data2!$DA$20:$DA$135</definedName>
    <definedName name="A2300547R" localSheetId="7">[6]Data2!$DB$1:$DB$10,[6]Data2!$DB$20:$DB$135</definedName>
    <definedName name="A2300548T" localSheetId="7">[6]Data2!$DC$1:$DC$10,[6]Data2!$DC$20:$DC$135</definedName>
    <definedName name="A2300549V" localSheetId="7">[6]Data2!$DD$1:$DD$10,[6]Data2!$DD$20:$DD$135</definedName>
    <definedName name="A2300550C" localSheetId="7">[6]Data2!$DE$1:$DE$10,[6]Data2!$DE$20:$DE$135</definedName>
    <definedName name="A2300551F" localSheetId="7">[6]Data2!$DF$1:$DF$10,[6]Data2!$DF$20:$DF$135</definedName>
    <definedName name="A2300552J" localSheetId="7">[6]Data2!$DG$1:$DG$10,[6]Data2!$DG$20:$DG$135</definedName>
    <definedName name="A2300553K" localSheetId="7">[6]Data2!$DH$1:$DH$10,[6]Data2!$DH$20:$DH$135</definedName>
    <definedName name="A2300554L" localSheetId="7">[6]Data2!$DI$1:$DI$10,[6]Data2!$DI$20:$DI$135</definedName>
    <definedName name="A2300557V" localSheetId="7">[7]Data2!$DJ$1:$DJ$10,[7]Data2!$DJ$12:$DJ$135</definedName>
    <definedName name="A2300558W" localSheetId="7">[7]Data2!$DK$1:$DK$10,[7]Data2!$DK$12:$DK$135</definedName>
    <definedName name="A2300559X" localSheetId="7">[7]Data2!$DL$1:$DL$10,[7]Data2!$DL$12:$DL$135</definedName>
    <definedName name="A2300560J" localSheetId="7">[7]Data2!$DM$1:$DM$10,[7]Data2!$DM$12:$DM$135</definedName>
    <definedName name="A2300561K" localSheetId="7">[7]Data2!$DN$1:$DN$10,[7]Data2!$DN$11:$DN$135</definedName>
    <definedName name="A2300562L" localSheetId="7">[7]Data2!$DO$1:$DO$10,[7]Data2!$DO$12:$DO$135</definedName>
    <definedName name="A2300563R" localSheetId="7">[7]Data2!$DP$1:$DP$10,[7]Data2!$DP$12:$DP$135</definedName>
    <definedName name="A2300564T" localSheetId="7">[7]Data2!$DQ$1:$DQ$10,[7]Data2!$DQ$12:$DQ$135</definedName>
    <definedName name="A2300565V" localSheetId="7">[7]Data2!$DR$1:$DR$10,[7]Data2!$DR$12:$DR$135</definedName>
    <definedName name="A2300566W" localSheetId="7">[7]Data2!$DS$1:$DS$10,[7]Data2!$DS$12:$DS$135</definedName>
    <definedName name="A2300567X" localSheetId="7">[7]Data2!$DT$1:$DT$10,[7]Data2!$DT$12:$DT$135</definedName>
    <definedName name="A2300568A" localSheetId="7">[7]Data2!$DU$1:$DU$10,[7]Data2!$DU$12:$DU$135</definedName>
    <definedName name="A2300569C" localSheetId="7">[7]Data2!$DV$1:$DV$10,[7]Data2!$DV$12:$DV$135</definedName>
    <definedName name="A2300570L" localSheetId="7">[7]Data2!$DW$1:$DW$10,[7]Data2!$DW$12:$DW$135</definedName>
    <definedName name="A2300571R" localSheetId="7">[7]Data2!$DX$1:$DX$10,[7]Data2!$DX$12:$DX$135</definedName>
    <definedName name="A2300572T" localSheetId="7">[7]Data2!$DY$1:$DY$10,[7]Data2!$DY$12:$DY$135</definedName>
    <definedName name="A2300573V" localSheetId="7">[7]Data2!$DZ$1:$DZ$10,[7]Data2!$DZ$12:$DZ$135</definedName>
    <definedName name="A2300574W" localSheetId="7">[7]Data2!$EA$1:$EA$10,[7]Data2!$EA$12:$EA$135</definedName>
    <definedName name="A2300575X" localSheetId="7">[7]Data2!$EB$1:$EB$10,[7]Data2!$EB$12:$EB$135</definedName>
    <definedName name="A2300576A" localSheetId="7">[7]Data2!$EK$1:$EK$10,[7]Data2!$EK$16:$EK$135</definedName>
    <definedName name="A2300577C" localSheetId="7">[7]Data2!$EI$1:$EI$10,[7]Data2!$EI$11:$EI$135</definedName>
    <definedName name="A2300580T" localSheetId="7">[7]Data2!$EN$1:$EN$10,[7]Data2!$EN$16:$EN$135</definedName>
    <definedName name="A2300581V" localSheetId="7">[7]Data2!$EC$1:$EC$10,[7]Data2!$EC$12:$EC$135</definedName>
    <definedName name="A2300582W" localSheetId="7">[7]Data2!$ED$1:$ED$10,[7]Data2!$ED$12:$ED$135</definedName>
    <definedName name="A2300583X" localSheetId="7">[7]Data2!$EE$1:$EE$10,[7]Data2!$EE$12:$EE$135</definedName>
    <definedName name="A2300584A" localSheetId="7">[7]Data2!$EF$1:$EF$10,[7]Data2!$EF$12:$EF$135</definedName>
    <definedName name="A2300585C" localSheetId="7">[7]Data2!$EO$1:$EO$10,[7]Data2!$EO$16:$EO$135</definedName>
    <definedName name="A2300586F" localSheetId="7">[7]Data2!$EQ$1:$EQ$10,[7]Data2!$EQ$12:$EQ$135</definedName>
    <definedName name="A2300587J" localSheetId="7">[7]Data2!$ER$1:$ER$10,[7]Data2!$ER$12:$ER$135</definedName>
    <definedName name="A2300588K" localSheetId="7">[7]Data2!$ES$1:$ES$10,[7]Data2!$ES$12:$ES$135</definedName>
    <definedName name="A2300589L" localSheetId="7">[7]Data2!$ET$1:$ET$10,[7]Data2!$ET$12:$ET$135</definedName>
    <definedName name="A2300590W" localSheetId="7">[7]Data2!$EU$1:$EU$10,[7]Data2!$EU$12:$EU$135</definedName>
    <definedName name="A2300591X" localSheetId="7">[7]Data2!$EV$1:$EV$10,[7]Data2!$EV$12:$EV$135</definedName>
    <definedName name="A2300592A" localSheetId="7">[7]Data2!$EW$1:$EW$10,[7]Data2!$EW$12:$EW$135</definedName>
    <definedName name="A2300593C" localSheetId="7">[7]Data2!$EX$1:$EX$10,[7]Data2!$EX$12:$EX$135</definedName>
    <definedName name="A2300594F" localSheetId="7">[7]Data2!$EY$1:$EY$10,[7]Data2!$EY$12:$EY$135</definedName>
    <definedName name="A2300595J" localSheetId="7">[7]Data2!$EZ$1:$EZ$10,[7]Data2!$EZ$12:$EZ$135</definedName>
    <definedName name="A2300596K" localSheetId="7">[7]Data2!$FA$1:$FA$10,[7]Data2!$FA$12:$FA$135</definedName>
    <definedName name="A2300597L" localSheetId="7">[7]Data2!$FB$1:$FB$10,[7]Data2!$FB$16:$FB$135</definedName>
    <definedName name="A2300600R" localSheetId="7">[7]Data2!$FC$1:$FC$10,[7]Data2!$FC$12:$FC$135</definedName>
    <definedName name="A2300601T" localSheetId="7">[7]Data2!$BQ$1:$BQ$10,[7]Data2!$BQ$20:$BQ$135</definedName>
    <definedName name="A2300602V" localSheetId="7">[7]Data2!$BR$1:$BR$10,[7]Data2!$BR$20:$BR$135</definedName>
    <definedName name="A2300603W" localSheetId="7">[7]Data2!$BS$1:$BS$10,[7]Data2!$BS$20:$BS$135</definedName>
    <definedName name="A2300604X" localSheetId="7">[7]Data2!$BT$1:$BT$10,[7]Data2!$BT$20:$BT$135</definedName>
    <definedName name="A2300605A" localSheetId="7">[7]Data2!$BU$1:$BU$10,[7]Data2!$BU$20:$BU$135</definedName>
    <definedName name="A2300606C" localSheetId="7">[7]Data2!$BV$1:$BV$10,[7]Data2!$BV$20:$BV$135</definedName>
    <definedName name="A2300607F" localSheetId="7">[7]Data2!$BW$1:$BW$10,[7]Data2!$BW$20:$BW$135</definedName>
    <definedName name="A2300608J" localSheetId="7">[7]Data2!$BX$1:$BX$10,[7]Data2!$BX$20:$BX$135</definedName>
    <definedName name="A2300609K" localSheetId="7">[7]Data2!$BY$1:$BY$10,[7]Data2!$BY$20:$BY$135</definedName>
    <definedName name="A2300610V" localSheetId="7">[7]Data2!$BZ$1:$BZ$10,[7]Data2!$BZ$20:$BZ$135</definedName>
    <definedName name="A2300611W" localSheetId="7">[7]Data2!$CA$1:$CA$10,[7]Data2!$CA$20:$CA$135</definedName>
    <definedName name="A2300612X" localSheetId="7">[7]Data2!$CB$1:$CB$10,[7]Data2!$CB$20:$CB$135</definedName>
    <definedName name="A2300613A" localSheetId="7">[7]Data2!$CC$1:$CC$10,[7]Data2!$CC$20:$CC$135</definedName>
    <definedName name="A2300614C" localSheetId="7">[7]Data2!$CD$1:$CD$10,[7]Data2!$CD$20:$CD$135</definedName>
    <definedName name="A2300615F" localSheetId="7">#REF!,#REF!</definedName>
    <definedName name="A2300615F_Data" localSheetId="7">#REF!</definedName>
    <definedName name="A2300615F_Latest" localSheetId="7">#REF!</definedName>
    <definedName name="A2300616J" localSheetId="7">#REF!,#REF!</definedName>
    <definedName name="A2300616J_Data" localSheetId="7">#REF!</definedName>
    <definedName name="A2300616J_Latest" localSheetId="7">#REF!</definedName>
    <definedName name="A2300617K" localSheetId="7">[5]Data2!$DJ$1:$DJ$10,[5]Data2!$DJ$12:$DJ$135</definedName>
    <definedName name="A2300618L" localSheetId="7">[5]Data2!$DK$1:$DK$10,[5]Data2!$DK$12:$DK$135</definedName>
    <definedName name="A2300619R" localSheetId="7">[5]Data2!$DL$1:$DL$10,[5]Data2!$DL$12:$DL$135</definedName>
    <definedName name="A2300620X" localSheetId="7">[5]Data2!$DM$1:$DM$10,[5]Data2!$DM$12:$DM$135</definedName>
    <definedName name="A2300621A" localSheetId="7">[5]Data2!$DN$1:$DN$10,[5]Data2!$DN$11:$DN$135</definedName>
    <definedName name="A2300622C" localSheetId="7">[5]Data2!$DO$1:$DO$10,[5]Data2!$DO$12:$DO$135</definedName>
    <definedName name="A2300623F" localSheetId="7">[5]Data2!$DP$1:$DP$10,[5]Data2!$DP$12:$DP$135</definedName>
    <definedName name="A2300624J" localSheetId="7">[5]Data2!$DQ$1:$DQ$10,[5]Data2!$DQ$12:$DQ$135</definedName>
    <definedName name="A2300625K" localSheetId="7">[5]Data2!$DR$1:$DR$10,[5]Data2!$DR$12:$DR$135</definedName>
    <definedName name="A2300626L" localSheetId="7">[5]Data2!$DS$1:$DS$10,[5]Data2!$DS$12:$DS$135</definedName>
    <definedName name="A2300627R" localSheetId="7">[5]Data2!$DT$1:$DT$10,[5]Data2!$DT$12:$DT$135</definedName>
    <definedName name="A2300628T" localSheetId="7">[5]Data2!$DU$1:$DU$10,[5]Data2!$DU$12:$DU$135</definedName>
    <definedName name="A2300629V" localSheetId="7">[5]Data2!$DV$1:$DV$10,[5]Data2!$DV$12:$DV$135</definedName>
    <definedName name="A2300630C" localSheetId="7">[5]Data2!$DW$1:$DW$10,[5]Data2!$DW$12:$DW$135</definedName>
    <definedName name="A2300631F" localSheetId="7">[5]Data2!$DX$1:$DX$10,[5]Data2!$DX$12:$DX$135</definedName>
    <definedName name="A2300632J" localSheetId="7">[5]Data2!$DY$1:$DY$10,[5]Data2!$DY$12:$DY$135</definedName>
    <definedName name="A2300633K" localSheetId="7">[5]Data2!$DZ$1:$DZ$10,[5]Data2!$DZ$12:$DZ$135</definedName>
    <definedName name="A2300634L" localSheetId="7">[5]Data2!$EA$1:$EA$10,[5]Data2!$EA$12:$EA$135</definedName>
    <definedName name="A2300635R" localSheetId="7">[5]Data2!$EB$1:$EB$10,[5]Data2!$EB$12:$EB$135</definedName>
    <definedName name="A2300636T" localSheetId="7">[5]Data2!$EK$1:$EK$10,[5]Data2!$EK$16:$EK$135</definedName>
    <definedName name="A2300637V" localSheetId="7">[5]Data2!$EI$1:$EI$10,[5]Data2!$EI$11:$EI$135</definedName>
    <definedName name="A2300640J" localSheetId="7">[5]Data2!$EN$1:$EN$10,[5]Data2!$EN$16:$EN$135</definedName>
    <definedName name="A2300641K" localSheetId="7">[5]Data2!$EC$1:$EC$10,[5]Data2!$EC$12:$EC$135</definedName>
    <definedName name="A2300642L" localSheetId="7">[5]Data2!$ED$1:$ED$10,[5]Data2!$ED$12:$ED$135</definedName>
    <definedName name="A2300643R" localSheetId="7">[5]Data2!$EE$1:$EE$10,[5]Data2!$EE$12:$EE$135</definedName>
    <definedName name="A2300644T" localSheetId="7">[5]Data2!$EF$1:$EF$10,[5]Data2!$EF$12:$EF$135</definedName>
    <definedName name="A2300645V" localSheetId="7">[5]Data2!$EO$1:$EO$10,[5]Data2!$EO$16:$EO$135</definedName>
    <definedName name="A2300646W" localSheetId="7">[5]Data2!$EQ$1:$EQ$10,[5]Data2!$EQ$12:$EQ$135</definedName>
    <definedName name="A2300647X" localSheetId="7">[5]Data2!$ER$1:$ER$10,[5]Data2!$ER$12:$ER$135</definedName>
    <definedName name="A2300648A" localSheetId="7">[5]Data2!$ES$1:$ES$10,[5]Data2!$ES$12:$ES$135</definedName>
    <definedName name="A2300649C" localSheetId="7">[5]Data2!$ET$1:$ET$10,[5]Data2!$ET$12:$ET$135</definedName>
    <definedName name="A2300650L" localSheetId="7">[5]Data2!$EU$1:$EU$10,[5]Data2!$EU$12:$EU$135</definedName>
    <definedName name="A2300651R" localSheetId="7">[5]Data2!$EV$1:$EV$10,[5]Data2!$EV$12:$EV$135</definedName>
    <definedName name="A2300652T" localSheetId="7">[5]Data2!$EW$1:$EW$10,[5]Data2!$EW$12:$EW$135</definedName>
    <definedName name="A2300653V" localSheetId="7">[5]Data2!$EX$1:$EX$10,[5]Data2!$EX$12:$EX$135</definedName>
    <definedName name="A2300654W" localSheetId="7">[5]Data2!$EY$1:$EY$10,[5]Data2!$EY$12:$EY$135</definedName>
    <definedName name="A2300655X" localSheetId="7">[5]Data2!$EZ$1:$EZ$10,[5]Data2!$EZ$12:$EZ$135</definedName>
    <definedName name="A2300656A" localSheetId="7">[5]Data2!$FA$1:$FA$10,[5]Data2!$FA$12:$FA$135</definedName>
    <definedName name="A2300657C" localSheetId="7">[5]Data2!$FB$1:$FB$10,[5]Data2!$FB$16:$FB$135</definedName>
    <definedName name="A2300660T" localSheetId="7">[5]Data2!$FC$1:$FC$10,[5]Data2!$FC$12:$FC$135</definedName>
    <definedName name="A2300661V" localSheetId="7">[5]Data2!$BQ$1:$BQ$10,[5]Data2!$BQ$20:$BQ$135</definedName>
    <definedName name="A2300662W" localSheetId="7">[5]Data2!$BR$1:$BR$10,[5]Data2!$BR$20:$BR$135</definedName>
    <definedName name="A2300663X" localSheetId="7">[5]Data2!$BS$1:$BS$10,[5]Data2!$BS$20:$BS$135</definedName>
    <definedName name="A2300664A" localSheetId="7">[5]Data2!$BT$1:$BT$10,[5]Data2!$BT$20:$BT$135</definedName>
    <definedName name="A2300665C" localSheetId="7">[5]Data2!$BU$1:$BU$10,[5]Data2!$BU$20:$BU$135</definedName>
    <definedName name="A2300666F" localSheetId="7">[5]Data2!$BV$1:$BV$10,[5]Data2!$BV$20:$BV$135</definedName>
    <definedName name="A2300667J" localSheetId="7">[5]Data2!$BW$1:$BW$10,[5]Data2!$BW$20:$BW$135</definedName>
    <definedName name="A2300668K" localSheetId="7">[5]Data2!$BX$1:$BX$10,[5]Data2!$BX$20:$BX$135</definedName>
    <definedName name="A2300669L" localSheetId="7">[5]Data2!$BY$1:$BY$10,[5]Data2!$BY$20:$BY$135</definedName>
    <definedName name="A2300670W" localSheetId="7">[5]Data2!$BZ$1:$BZ$10,[5]Data2!$BZ$20:$BZ$135</definedName>
    <definedName name="A2300671X" localSheetId="7">[5]Data2!$CA$1:$CA$10,[5]Data2!$CA$20:$CA$135</definedName>
    <definedName name="A2300672A" localSheetId="7">[5]Data2!$CB$1:$CB$10,[5]Data2!$CB$20:$CB$135</definedName>
    <definedName name="A2300673C" localSheetId="7">[5]Data2!$CC$1:$CC$10,[5]Data2!$CC$20:$CC$135</definedName>
    <definedName name="A2300674F" localSheetId="7">[5]Data2!$CD$1:$CD$10,[5]Data2!$CD$20:$CD$135</definedName>
    <definedName name="A2300675J" localSheetId="7">[5]Data2!$CE$1:$CE$10,[5]Data2!$CE$20:$CE$135</definedName>
    <definedName name="A2300676K" localSheetId="7">[5]Data2!$CF$1:$CF$10,[5]Data2!$CF$20:$CF$135</definedName>
    <definedName name="A2300677L" localSheetId="7">[5]Data2!$CG$1:$CG$10,[5]Data2!$CG$20:$CG$135</definedName>
    <definedName name="A2300678R" localSheetId="7">[5]Data2!$CH$1:$CH$10,[5]Data2!$CH$20:$CH$135</definedName>
    <definedName name="A2300679T" localSheetId="7">[5]Data2!$CI$1:$CI$10,[5]Data2!$CI$20:$CI$135</definedName>
    <definedName name="A2300680A" localSheetId="7">[5]Data2!$CR$1:$CR$10,[5]Data2!$CR$20:$CR$135</definedName>
    <definedName name="A2300681C" localSheetId="7">[5]Data2!$CP$1:$CP$10,[5]Data2!$CP$20:$CP$135</definedName>
    <definedName name="A2300684K" localSheetId="7">[5]Data2!$CU$1:$CU$10,[5]Data2!$CU$20:$CU$135</definedName>
    <definedName name="A2300685L" localSheetId="7">[5]Data2!$CJ$1:$CJ$10,[5]Data2!$CJ$20:$CJ$135</definedName>
    <definedName name="A2300686R" localSheetId="7">[5]Data2!$CK$1:$CK$10,[5]Data2!$CK$20:$CK$135</definedName>
    <definedName name="A2300687T" localSheetId="7">[5]Data2!$CL$1:$CL$10,[5]Data2!$CL$20:$CL$135</definedName>
    <definedName name="A2300688V" localSheetId="7">[5]Data2!$CM$1:$CM$10,[5]Data2!$CM$20:$CM$135</definedName>
    <definedName name="A2300689W" localSheetId="7">[5]Data2!$CV$1:$CV$10,[5]Data2!$CV$20:$CV$135</definedName>
    <definedName name="A2300690F" localSheetId="7">[5]Data2!$CX$1:$CX$10,[5]Data2!$CX$20:$CX$135</definedName>
    <definedName name="A2300691J" localSheetId="7">[5]Data2!$CY$1:$CY$10,[5]Data2!$CY$20:$CY$135</definedName>
    <definedName name="A2300692K" localSheetId="7">[5]Data2!$CZ$1:$CZ$10,[5]Data2!$CZ$20:$CZ$135</definedName>
    <definedName name="A2300693L" localSheetId="7">[5]Data2!$DA$1:$DA$10,[5]Data2!$DA$20:$DA$135</definedName>
    <definedName name="A2300694R" localSheetId="7">[5]Data2!$DB$1:$DB$10,[5]Data2!$DB$20:$DB$135</definedName>
    <definedName name="A2300695T" localSheetId="7">[5]Data2!$DC$1:$DC$10,[5]Data2!$DC$20:$DC$135</definedName>
    <definedName name="A2300696V" localSheetId="7">[5]Data2!$DD$1:$DD$10,[5]Data2!$DD$20:$DD$135</definedName>
    <definedName name="A2300697W" localSheetId="7">[5]Data2!$DE$1:$DE$10,[5]Data2!$DE$20:$DE$135</definedName>
    <definedName name="A2300698X" localSheetId="7">[5]Data2!$DF$1:$DF$10,[5]Data2!$DF$20:$DF$135</definedName>
    <definedName name="A2300699A" localSheetId="7">[5]Data2!$DG$1:$DG$10,[5]Data2!$DG$20:$DG$135</definedName>
    <definedName name="A2300700X" localSheetId="7">[5]Data2!$DH$1:$DH$10,[5]Data2!$DH$20:$DH$135</definedName>
    <definedName name="A2300701A" localSheetId="7">[5]Data2!$DI$1:$DI$10,[5]Data2!$DI$20:$DI$135</definedName>
    <definedName name="A2300704J" localSheetId="7">[6]Data2!$DJ$1:$DJ$10,[6]Data2!$DJ$12:$DJ$135</definedName>
    <definedName name="A2300705K" localSheetId="7">[6]Data2!$DK$1:$DK$10,[6]Data2!$DK$12:$DK$135</definedName>
    <definedName name="A2300706L" localSheetId="7">[6]Data2!$DL$1:$DL$10,[6]Data2!$DL$12:$DL$135</definedName>
    <definedName name="A2300707R" localSheetId="7">[6]Data2!$DM$1:$DM$10,[6]Data2!$DM$12:$DM$135</definedName>
    <definedName name="A2300708T" localSheetId="7">[6]Data2!$DN$1:$DN$10,[6]Data2!$DN$11:$DN$135</definedName>
    <definedName name="A2300709V" localSheetId="7">[6]Data2!$DO$1:$DO$10,[6]Data2!$DO$12:$DO$135</definedName>
    <definedName name="A2300710C" localSheetId="7">[6]Data2!$DP$1:$DP$10,[6]Data2!$DP$12:$DP$135</definedName>
    <definedName name="A2300711F" localSheetId="7">[6]Data2!$DQ$1:$DQ$10,[6]Data2!$DQ$12:$DQ$135</definedName>
    <definedName name="A2300712J" localSheetId="7">[6]Data2!$DR$1:$DR$10,[6]Data2!$DR$12:$DR$135</definedName>
    <definedName name="A2300713K" localSheetId="7">[6]Data2!$DS$1:$DS$10,[6]Data2!$DS$12:$DS$135</definedName>
    <definedName name="A2300714L" localSheetId="7">[6]Data2!$DT$1:$DT$10,[6]Data2!$DT$12:$DT$135</definedName>
    <definedName name="A2300715R" localSheetId="7">[6]Data2!$DU$1:$DU$10,[6]Data2!$DU$12:$DU$135</definedName>
    <definedName name="A2300716T" localSheetId="7">[6]Data2!$DV$1:$DV$10,[6]Data2!$DV$12:$DV$135</definedName>
    <definedName name="A2300717V" localSheetId="7">[6]Data2!$DW$1:$DW$10,[6]Data2!$DW$12:$DW$135</definedName>
    <definedName name="A2300718W" localSheetId="7">[6]Data2!$DX$1:$DX$10,[6]Data2!$DX$12:$DX$135</definedName>
    <definedName name="A2300719X" localSheetId="7">[6]Data2!$DY$1:$DY$10,[6]Data2!$DY$12:$DY$135</definedName>
    <definedName name="A2300720J" localSheetId="7">[6]Data2!$DZ$1:$DZ$10,[6]Data2!$DZ$12:$DZ$135</definedName>
    <definedName name="A2300721K" localSheetId="7">[6]Data2!$EA$1:$EA$10,[6]Data2!$EA$12:$EA$135</definedName>
    <definedName name="A2300722L" localSheetId="7">[6]Data2!$EB$1:$EB$10,[6]Data2!$EB$12:$EB$135</definedName>
    <definedName name="A2300723R" localSheetId="7">[6]Data2!$EK$1:$EK$10,[6]Data2!$EK$16:$EK$135</definedName>
    <definedName name="A2300724T" localSheetId="7">[6]Data2!$EI$1:$EI$10,[6]Data2!$EI$11:$EI$135</definedName>
    <definedName name="A2300727X" localSheetId="7">[6]Data2!$EN$1:$EN$10,[6]Data2!$EN$16:$EN$135</definedName>
    <definedName name="A2300728A" localSheetId="7">[6]Data2!$EC$1:$EC$10,[6]Data2!$EC$12:$EC$135</definedName>
    <definedName name="A2300729C" localSheetId="7">[6]Data2!$ED$1:$ED$10,[6]Data2!$ED$12:$ED$135</definedName>
    <definedName name="A2300730L" localSheetId="7">[6]Data2!$EE$1:$EE$10,[6]Data2!$EE$12:$EE$135</definedName>
    <definedName name="A2300731R" localSheetId="7">#REF!,#REF!</definedName>
    <definedName name="A2300731R_Data" localSheetId="7">#REF!</definedName>
    <definedName name="A2300731R_Latest" localSheetId="7">#REF!</definedName>
    <definedName name="A2300732T" localSheetId="7">#REF!,#REF!</definedName>
    <definedName name="A2300732T_Data" localSheetId="7">#REF!</definedName>
    <definedName name="A2300732T_Latest" localSheetId="7">#REF!</definedName>
    <definedName name="A2300733V" localSheetId="7">#REF!,#REF!</definedName>
    <definedName name="A2300733V_Data" localSheetId="7">#REF!</definedName>
    <definedName name="A2300733V_Latest" localSheetId="7">#REF!</definedName>
    <definedName name="A2300736A" localSheetId="7">[11]Data2!$B$1:$B$10,[11]Data2!$B$11:$B$136</definedName>
    <definedName name="A2300737C" localSheetId="7">#REF!,#REF!</definedName>
    <definedName name="A2300737C_Data" localSheetId="7">#REF!</definedName>
    <definedName name="A2300737C_Latest" localSheetId="7">#REF!</definedName>
    <definedName name="A2300738F" localSheetId="7">#REF!,#REF!</definedName>
    <definedName name="A2300738F_Data" localSheetId="7">#REF!</definedName>
    <definedName name="A2300738F_Latest" localSheetId="7">#REF!</definedName>
    <definedName name="A2300739J" localSheetId="7">#REF!,#REF!</definedName>
    <definedName name="A2300739J_Data" localSheetId="7">#REF!</definedName>
    <definedName name="A2300739J_Latest" localSheetId="7">#REF!</definedName>
    <definedName name="A2300740T" localSheetId="7">#REF!,#REF!</definedName>
    <definedName name="A2300740T_Data" localSheetId="7">#REF!</definedName>
    <definedName name="A2300740T_Latest" localSheetId="7">#REF!</definedName>
    <definedName name="A2300741V" localSheetId="7">#REF!,#REF!</definedName>
    <definedName name="A2300741V_Data" localSheetId="7">#REF!</definedName>
    <definedName name="A2300741V_Latest" localSheetId="7">#REF!</definedName>
    <definedName name="A2300742W" localSheetId="7">#REF!,#REF!</definedName>
    <definedName name="A2300742W_Data" localSheetId="7">#REF!</definedName>
    <definedName name="A2300742W_Latest" localSheetId="7">#REF!</definedName>
    <definedName name="A2300743X" localSheetId="7">#REF!,#REF!</definedName>
    <definedName name="A2300743X_Data" localSheetId="7">#REF!</definedName>
    <definedName name="A2300743X_Latest" localSheetId="7">#REF!</definedName>
    <definedName name="A2300744A" localSheetId="7">#REF!,#REF!</definedName>
    <definedName name="A2300744A_Data" localSheetId="7">#REF!</definedName>
    <definedName name="A2300744A_Latest" localSheetId="7">#REF!</definedName>
    <definedName name="A2300745C" localSheetId="7">#REF!,#REF!</definedName>
    <definedName name="A2300745C_Data" localSheetId="7">#REF!</definedName>
    <definedName name="A2300745C_Latest" localSheetId="7">#REF!</definedName>
    <definedName name="A2300746F" localSheetId="7">#REF!,#REF!</definedName>
    <definedName name="A2300746F_Data" localSheetId="7">#REF!</definedName>
    <definedName name="A2300746F_Latest" localSheetId="7">#REF!</definedName>
    <definedName name="A2300747J" localSheetId="7">#REF!,#REF!</definedName>
    <definedName name="A2300747J_Data" localSheetId="7">#REF!</definedName>
    <definedName name="A2300747J_Latest" localSheetId="7">#REF!</definedName>
    <definedName name="A2300748K" localSheetId="7">#REF!,#REF!</definedName>
    <definedName name="A2300748K_Data" localSheetId="7">#REF!</definedName>
    <definedName name="A2300748K_Latest" localSheetId="7">#REF!</definedName>
    <definedName name="A2300749L" localSheetId="7">#REF!,#REF!</definedName>
    <definedName name="A2300749L_Data" localSheetId="7">#REF!</definedName>
    <definedName name="A2300749L_Latest" localSheetId="7">#REF!</definedName>
    <definedName name="A2300750W" localSheetId="7">#REF!,#REF!</definedName>
    <definedName name="A2300750W_Data" localSheetId="7">#REF!</definedName>
    <definedName name="A2300750W_Latest" localSheetId="7">#REF!</definedName>
    <definedName name="A2300751X" localSheetId="7">#REF!,#REF!</definedName>
    <definedName name="A2300751X_Data" localSheetId="7">#REF!</definedName>
    <definedName name="A2300751X_Latest" localSheetId="7">#REF!</definedName>
    <definedName name="A2300752A" localSheetId="7">#REF!,#REF!</definedName>
    <definedName name="A2300752A_Data" localSheetId="7">#REF!</definedName>
    <definedName name="A2300752A_Latest" localSheetId="7">#REF!</definedName>
    <definedName name="A2300753C" localSheetId="7">#REF!,#REF!</definedName>
    <definedName name="A2300753C_Data" localSheetId="7">#REF!</definedName>
    <definedName name="A2300753C_Latest" localSheetId="7">#REF!</definedName>
    <definedName name="A2300754F" localSheetId="7">#REF!,#REF!</definedName>
    <definedName name="A2300754F_Data" localSheetId="7">#REF!</definedName>
    <definedName name="A2300754F_Latest" localSheetId="7">#REF!</definedName>
    <definedName name="A2300755J" localSheetId="7">#REF!,#REF!</definedName>
    <definedName name="A2300755J_Data" localSheetId="7">#REF!</definedName>
    <definedName name="A2300755J_Latest" localSheetId="7">#REF!</definedName>
    <definedName name="A2300756K" localSheetId="7">#REF!,#REF!</definedName>
    <definedName name="A2300756K_Data" localSheetId="7">#REF!</definedName>
    <definedName name="A2300756K_Latest" localSheetId="7">#REF!</definedName>
    <definedName name="A2300757L" localSheetId="7">#REF!,#REF!</definedName>
    <definedName name="A2300757L_Data" localSheetId="7">#REF!</definedName>
    <definedName name="A2300757L_Latest" localSheetId="7">#REF!</definedName>
    <definedName name="A2300760A" localSheetId="7">#REF!,#REF!</definedName>
    <definedName name="A2300760A_Data" localSheetId="7">#REF!</definedName>
    <definedName name="A2300760A_Latest" localSheetId="7">#REF!</definedName>
    <definedName name="A2300761C" localSheetId="7">#REF!,#REF!</definedName>
    <definedName name="A2300761C_Data" localSheetId="7">#REF!</definedName>
    <definedName name="A2300761C_Latest" localSheetId="7">#REF!</definedName>
    <definedName name="A2300762F" localSheetId="7">#REF!,#REF!</definedName>
    <definedName name="A2300762F_Data" localSheetId="7">#REF!</definedName>
    <definedName name="A2300762F_Latest" localSheetId="7">#REF!</definedName>
    <definedName name="A2300763J" localSheetId="7">#REF!,#REF!</definedName>
    <definedName name="A2300763J_Data" localSheetId="7">#REF!</definedName>
    <definedName name="A2300763J_Latest" localSheetId="7">#REF!</definedName>
    <definedName name="A2300764K" localSheetId="7">#REF!,#REF!</definedName>
    <definedName name="A2300764K_Data" localSheetId="7">#REF!</definedName>
    <definedName name="A2300764K_Latest" localSheetId="7">#REF!</definedName>
    <definedName name="A2300765L" localSheetId="7">#REF!,#REF!</definedName>
    <definedName name="A2300765L_Data" localSheetId="7">#REF!</definedName>
    <definedName name="A2300765L_Latest" localSheetId="7">#REF!</definedName>
    <definedName name="A2300766R" localSheetId="7">#REF!,#REF!</definedName>
    <definedName name="A2300766R_Data" localSheetId="7">#REF!</definedName>
    <definedName name="A2300766R_Latest" localSheetId="7">#REF!</definedName>
    <definedName name="A2300767T" localSheetId="7">#REF!,#REF!</definedName>
    <definedName name="A2300767T_Data" localSheetId="7">#REF!</definedName>
    <definedName name="A2300767T_Latest" localSheetId="7">#REF!</definedName>
    <definedName name="A2300768V" localSheetId="7">#REF!,#REF!</definedName>
    <definedName name="A2300768V_Data" localSheetId="7">#REF!</definedName>
    <definedName name="A2300768V_Latest" localSheetId="7">#REF!</definedName>
    <definedName name="A2300769W" localSheetId="7">#REF!,#REF!</definedName>
    <definedName name="A2300769W_Data" localSheetId="7">#REF!</definedName>
    <definedName name="A2300769W_Latest" localSheetId="7">#REF!</definedName>
    <definedName name="A2300770F" localSheetId="7">#REF!,#REF!</definedName>
    <definedName name="A2300770F_Data" localSheetId="7">#REF!</definedName>
    <definedName name="A2300770F_Latest" localSheetId="7">#REF!</definedName>
    <definedName name="A2300771J" localSheetId="7">#REF!,#REF!</definedName>
    <definedName name="A2300771J_Data" localSheetId="7">#REF!</definedName>
    <definedName name="A2300771J_Latest" localSheetId="7">#REF!</definedName>
    <definedName name="A2300772K" localSheetId="7">#REF!,#REF!</definedName>
    <definedName name="A2300772K_Data" localSheetId="7">#REF!</definedName>
    <definedName name="A2300772K_Latest" localSheetId="7">#REF!</definedName>
    <definedName name="A2300773L" localSheetId="7">#REF!,#REF!</definedName>
    <definedName name="A2300773L_Data" localSheetId="7">#REF!</definedName>
    <definedName name="A2300773L_Latest" localSheetId="7">#REF!</definedName>
    <definedName name="A2300774R" localSheetId="7">#REF!,#REF!</definedName>
    <definedName name="A2300774R_Data" localSheetId="7">#REF!</definedName>
    <definedName name="A2300774R_Latest" localSheetId="7">#REF!</definedName>
    <definedName name="A2300775T" localSheetId="7">#REF!,#REF!</definedName>
    <definedName name="A2300775T_Data" localSheetId="7">#REF!</definedName>
    <definedName name="A2300775T_Latest" localSheetId="7">#REF!</definedName>
    <definedName name="A2300776V" localSheetId="7">#REF!,#REF!</definedName>
    <definedName name="A2300776V_Data" localSheetId="7">#REF!</definedName>
    <definedName name="A2300776V_Latest" localSheetId="7">#REF!</definedName>
    <definedName name="A2300777W" localSheetId="7">#REF!,#REF!</definedName>
    <definedName name="A2300777W_Data" localSheetId="7">#REF!</definedName>
    <definedName name="A2300777W_Latest" localSheetId="7">#REF!</definedName>
    <definedName name="A2300778X" localSheetId="7">#REF!,#REF!</definedName>
    <definedName name="A2300778X_Data" localSheetId="7">#REF!</definedName>
    <definedName name="A2300778X_Latest" localSheetId="7">#REF!</definedName>
    <definedName name="A2300779A" localSheetId="7">#REF!,#REF!</definedName>
    <definedName name="A2300779A_Data" localSheetId="7">#REF!</definedName>
    <definedName name="A2300779A_Latest" localSheetId="7">#REF!</definedName>
    <definedName name="A2300780K" localSheetId="7">#REF!,#REF!</definedName>
    <definedName name="A2300780K_Data" localSheetId="7">#REF!</definedName>
    <definedName name="A2300780K_Latest" localSheetId="7">#REF!</definedName>
    <definedName name="A2300781L" localSheetId="7">#REF!,#REF!</definedName>
    <definedName name="A2300781L_Data" localSheetId="7">#REF!</definedName>
    <definedName name="A2300781L_Latest" localSheetId="7">#REF!</definedName>
    <definedName name="A2300782R" localSheetId="7">#REF!,#REF!</definedName>
    <definedName name="A2300782R_Data" localSheetId="7">#REF!</definedName>
    <definedName name="A2300782R_Latest" localSheetId="7">#REF!</definedName>
    <definedName name="A2300783T" localSheetId="7">#REF!,#REF!</definedName>
    <definedName name="A2300783T_Data" localSheetId="7">#REF!</definedName>
    <definedName name="A2300783T_Latest" localSheetId="7">#REF!</definedName>
    <definedName name="A2300784V" localSheetId="7">#REF!,#REF!</definedName>
    <definedName name="A2300784V_Data" localSheetId="7">#REF!</definedName>
    <definedName name="A2300784V_Latest" localSheetId="7">#REF!</definedName>
    <definedName name="A2300785W" localSheetId="7">#REF!,#REF!</definedName>
    <definedName name="A2300785W_Data" localSheetId="7">#REF!</definedName>
    <definedName name="A2300785W_Latest" localSheetId="7">#REF!</definedName>
    <definedName name="A2300786X" localSheetId="7">#REF!,#REF!</definedName>
    <definedName name="A2300786X_Data" localSheetId="7">#REF!</definedName>
    <definedName name="A2300786X_Latest" localSheetId="7">#REF!</definedName>
    <definedName name="A2300787A" localSheetId="7">#REF!,#REF!</definedName>
    <definedName name="A2300787A_Data" localSheetId="7">#REF!</definedName>
    <definedName name="A2300787A_Latest" localSheetId="7">#REF!</definedName>
    <definedName name="A2300788C" localSheetId="7">#REF!,#REF!</definedName>
    <definedName name="A2300788C_Data" localSheetId="7">#REF!</definedName>
    <definedName name="A2300788C_Latest" localSheetId="7">#REF!</definedName>
    <definedName name="A2300789F" localSheetId="7">#REF!,#REF!</definedName>
    <definedName name="A2300789F_Data" localSheetId="7">#REF!</definedName>
    <definedName name="A2300789F_Latest" localSheetId="7">#REF!</definedName>
    <definedName name="A2300790R" localSheetId="7">#REF!,#REF!</definedName>
    <definedName name="A2300790R_Data" localSheetId="7">#REF!</definedName>
    <definedName name="A2300790R_Latest" localSheetId="7">#REF!</definedName>
    <definedName name="A2300791T" localSheetId="7">#REF!,#REF!</definedName>
    <definedName name="A2300791T_Data" localSheetId="7">#REF!</definedName>
    <definedName name="A2300791T_Latest" localSheetId="7">#REF!</definedName>
    <definedName name="A2300792V" localSheetId="7">#REF!,#REF!</definedName>
    <definedName name="A2300792V_Data" localSheetId="7">#REF!</definedName>
    <definedName name="A2300792V_Latest" localSheetId="7">#REF!</definedName>
    <definedName name="A2300793W" localSheetId="7">#REF!,#REF!</definedName>
    <definedName name="A2300793W_Data" localSheetId="7">#REF!</definedName>
    <definedName name="A2300793W_Latest" localSheetId="7">#REF!</definedName>
    <definedName name="A2300794X" localSheetId="7">#REF!,#REF!</definedName>
    <definedName name="A2300794X_Data" localSheetId="7">#REF!</definedName>
    <definedName name="A2300794X_Latest" localSheetId="7">#REF!</definedName>
    <definedName name="A2300797F" localSheetId="7">#REF!,#REF!</definedName>
    <definedName name="A2300797F_Data" localSheetId="7">#REF!</definedName>
    <definedName name="A2300797F_Latest" localSheetId="7">#REF!</definedName>
    <definedName name="A2300798J" localSheetId="7">#REF!,#REF!</definedName>
    <definedName name="A2300798J_Data" localSheetId="7">#REF!</definedName>
    <definedName name="A2300798J_Latest" localSheetId="7">#REF!</definedName>
    <definedName name="A2300799K" localSheetId="7">#REF!,#REF!</definedName>
    <definedName name="A2300799K_Data" localSheetId="7">#REF!</definedName>
    <definedName name="A2300799K_Latest" localSheetId="7">#REF!</definedName>
    <definedName name="A2300800J" localSheetId="7">#REF!,#REF!</definedName>
    <definedName name="A2300800J_Data" localSheetId="7">#REF!</definedName>
    <definedName name="A2300800J_Latest" localSheetId="7">#REF!</definedName>
    <definedName name="A2300801K" localSheetId="7">#REF!,#REF!</definedName>
    <definedName name="A2300801K_Data" localSheetId="7">#REF!</definedName>
    <definedName name="A2300801K_Latest" localSheetId="7">#REF!</definedName>
    <definedName name="A2300802L" localSheetId="7">#REF!,#REF!</definedName>
    <definedName name="A2300802L_Data" localSheetId="7">#REF!</definedName>
    <definedName name="A2300802L_Latest" localSheetId="7">#REF!</definedName>
    <definedName name="A2300803R" localSheetId="7">#REF!,#REF!</definedName>
    <definedName name="A2300803R_Data" localSheetId="7">#REF!</definedName>
    <definedName name="A2300803R_Latest" localSheetId="7">#REF!</definedName>
    <definedName name="A2300804T" localSheetId="7">#REF!,#REF!</definedName>
    <definedName name="A2300804T_Data" localSheetId="7">#REF!</definedName>
    <definedName name="A2300804T_Latest" localSheetId="7">#REF!</definedName>
    <definedName name="A2300805V" localSheetId="7">#REF!,#REF!</definedName>
    <definedName name="A2300805V_Data" localSheetId="7">#REF!</definedName>
    <definedName name="A2300805V_Latest" localSheetId="7">#REF!</definedName>
    <definedName name="A2300806W" localSheetId="7">#REF!,#REF!</definedName>
    <definedName name="A2300806W_Data" localSheetId="7">#REF!</definedName>
    <definedName name="A2300806W_Latest" localSheetId="7">#REF!</definedName>
    <definedName name="A2300807X" localSheetId="7">#REF!,#REF!</definedName>
    <definedName name="A2300807X_Data" localSheetId="7">#REF!</definedName>
    <definedName name="A2300807X_Latest" localSheetId="7">#REF!</definedName>
    <definedName name="A2300808A" localSheetId="7">#REF!,#REF!</definedName>
    <definedName name="A2300808A_Data" localSheetId="7">#REF!</definedName>
    <definedName name="A2300808A_Latest" localSheetId="7">#REF!</definedName>
    <definedName name="A2300809C" localSheetId="7">#REF!,#REF!</definedName>
    <definedName name="A2300809C_Data" localSheetId="7">#REF!</definedName>
    <definedName name="A2300809C_Latest" localSheetId="7">#REF!</definedName>
    <definedName name="A2300810L" localSheetId="7">#REF!,#REF!</definedName>
    <definedName name="A2300810L_Data" localSheetId="7">#REF!</definedName>
    <definedName name="A2300810L_Latest" localSheetId="7">#REF!</definedName>
    <definedName name="A2300811R" localSheetId="7">#REF!,#REF!</definedName>
    <definedName name="A2300811R_Data" localSheetId="7">#REF!</definedName>
    <definedName name="A2300811R_Latest" localSheetId="7">#REF!</definedName>
    <definedName name="A2300812T" localSheetId="7">#REF!,#REF!</definedName>
    <definedName name="A2300812T_Data" localSheetId="7">#REF!</definedName>
    <definedName name="A2300812T_Latest" localSheetId="7">#REF!</definedName>
    <definedName name="A2300813V" localSheetId="7">#REF!,#REF!</definedName>
    <definedName name="A2300813V_Data" localSheetId="7">#REF!</definedName>
    <definedName name="A2300813V_Latest" localSheetId="7">#REF!</definedName>
    <definedName name="A2300814W" localSheetId="7">#REF!,#REF!</definedName>
    <definedName name="A2300814W_Data" localSheetId="7">#REF!</definedName>
    <definedName name="A2300814W_Latest" localSheetId="7">#REF!</definedName>
    <definedName name="A2300817C" localSheetId="7">[12]Data2!$B$1:$B$10,[12]Data2!$B$11:$B$136</definedName>
    <definedName name="A2300818F" localSheetId="7">#REF!,#REF!</definedName>
    <definedName name="A2300818F_Data" localSheetId="7">#REF!</definedName>
    <definedName name="A2300818F_Latest" localSheetId="7">#REF!</definedName>
    <definedName name="A2300819J" localSheetId="7">#REF!,#REF!</definedName>
    <definedName name="A2300819J_Data" localSheetId="7">#REF!</definedName>
    <definedName name="A2300819J_Latest" localSheetId="7">#REF!</definedName>
    <definedName name="A2300820T" localSheetId="7">#REF!,#REF!</definedName>
    <definedName name="A2300820T_Data" localSheetId="7">#REF!</definedName>
    <definedName name="A2300820T_Latest" localSheetId="7">#REF!</definedName>
    <definedName name="A2300821V" localSheetId="7">#REF!,#REF!</definedName>
    <definedName name="A2300821V_Data" localSheetId="7">#REF!</definedName>
    <definedName name="A2300821V_Latest" localSheetId="7">#REF!</definedName>
    <definedName name="A2300822W" localSheetId="7">#REF!,#REF!</definedName>
    <definedName name="A2300822W_Data" localSheetId="7">#REF!</definedName>
    <definedName name="A2300822W_Latest" localSheetId="7">#REF!</definedName>
    <definedName name="A2300823X" localSheetId="7">#REF!,#REF!</definedName>
    <definedName name="A2300823X_Data" localSheetId="7">#REF!</definedName>
    <definedName name="A2300823X_Latest" localSheetId="7">#REF!</definedName>
    <definedName name="A2300824A" localSheetId="7">#REF!,#REF!</definedName>
    <definedName name="A2300824A_Data" localSheetId="7">#REF!</definedName>
    <definedName name="A2300824A_Latest" localSheetId="7">#REF!</definedName>
    <definedName name="A2300825C" localSheetId="7">#REF!,#REF!</definedName>
    <definedName name="A2300825C_Data" localSheetId="7">#REF!</definedName>
    <definedName name="A2300825C_Latest" localSheetId="7">#REF!</definedName>
    <definedName name="A2300826F" localSheetId="7">#REF!,#REF!</definedName>
    <definedName name="A2300826F_Data" localSheetId="7">#REF!</definedName>
    <definedName name="A2300826F_Latest" localSheetId="7">#REF!</definedName>
    <definedName name="A2300827J" localSheetId="7">#REF!,#REF!</definedName>
    <definedName name="A2300827J_Data" localSheetId="7">#REF!</definedName>
    <definedName name="A2300827J_Latest" localSheetId="7">#REF!</definedName>
    <definedName name="A2300828K" localSheetId="7">#REF!,#REF!</definedName>
    <definedName name="A2300828K_Data" localSheetId="7">#REF!</definedName>
    <definedName name="A2300828K_Latest" localSheetId="7">#REF!</definedName>
    <definedName name="A2300829L" localSheetId="7">#REF!,#REF!</definedName>
    <definedName name="A2300829L_Data" localSheetId="7">#REF!</definedName>
    <definedName name="A2300829L_Latest" localSheetId="7">#REF!</definedName>
    <definedName name="A2300830W" localSheetId="7">#REF!,#REF!</definedName>
    <definedName name="A2300830W_Data" localSheetId="7">#REF!</definedName>
    <definedName name="A2300830W_Latest" localSheetId="7">#REF!</definedName>
    <definedName name="A2300831X" localSheetId="7">#REF!,#REF!</definedName>
    <definedName name="A2300831X_Data" localSheetId="7">#REF!</definedName>
    <definedName name="A2300831X_Latest" localSheetId="7">#REF!</definedName>
    <definedName name="A2300832A" localSheetId="7">#REF!,#REF!</definedName>
    <definedName name="A2300832A_Data" localSheetId="7">#REF!</definedName>
    <definedName name="A2300832A_Latest" localSheetId="7">#REF!</definedName>
    <definedName name="A2300833C" localSheetId="7">#REF!,#REF!</definedName>
    <definedName name="A2300833C_Data" localSheetId="7">#REF!</definedName>
    <definedName name="A2300833C_Latest" localSheetId="7">#REF!</definedName>
    <definedName name="A2300834F" localSheetId="7">#REF!,#REF!</definedName>
    <definedName name="A2300834F_Data" localSheetId="7">#REF!</definedName>
    <definedName name="A2300834F_Latest" localSheetId="7">#REF!</definedName>
    <definedName name="A2300835J" localSheetId="7">#REF!,#REF!</definedName>
    <definedName name="A2300835J_Data" localSheetId="7">#REF!</definedName>
    <definedName name="A2300835J_Latest" localSheetId="7">#REF!</definedName>
    <definedName name="A2300836K" localSheetId="7">#REF!,#REF!</definedName>
    <definedName name="A2300836K_Data" localSheetId="7">#REF!</definedName>
    <definedName name="A2300836K_Latest" localSheetId="7">#REF!</definedName>
    <definedName name="A2300837L" localSheetId="7">#REF!,#REF!</definedName>
    <definedName name="A2300837L_Data" localSheetId="7">#REF!</definedName>
    <definedName name="A2300837L_Latest" localSheetId="7">#REF!</definedName>
    <definedName name="A2300838R" localSheetId="7">#REF!,#REF!</definedName>
    <definedName name="A2300838R_Data" localSheetId="7">#REF!</definedName>
    <definedName name="A2300838R_Latest" localSheetId="7">#REF!</definedName>
    <definedName name="A2300841C" localSheetId="7">#REF!,#REF!</definedName>
    <definedName name="A2300841C_Data" localSheetId="7">#REF!</definedName>
    <definedName name="A2300841C_Latest" localSheetId="7">#REF!</definedName>
    <definedName name="A2300842F" localSheetId="7">#REF!,#REF!</definedName>
    <definedName name="A2300842F_Data" localSheetId="7">#REF!</definedName>
    <definedName name="A2300842F_Latest" localSheetId="7">#REF!</definedName>
    <definedName name="A2300843J" localSheetId="7">#REF!,#REF!</definedName>
    <definedName name="A2300843J_Data" localSheetId="7">#REF!</definedName>
    <definedName name="A2300843J_Latest" localSheetId="7">#REF!</definedName>
    <definedName name="A2300844K" localSheetId="7">#REF!,#REF!</definedName>
    <definedName name="A2300844K_Data" localSheetId="7">#REF!</definedName>
    <definedName name="A2300844K_Latest" localSheetId="7">#REF!</definedName>
    <definedName name="A2300845L" localSheetId="7">#REF!,#REF!</definedName>
    <definedName name="A2300845L_Data" localSheetId="7">#REF!</definedName>
    <definedName name="A2300845L_Latest" localSheetId="7">#REF!</definedName>
    <definedName name="A2300846R" localSheetId="7">#REF!,#REF!</definedName>
    <definedName name="A2300846R_Data" localSheetId="7">#REF!</definedName>
    <definedName name="A2300846R_Latest" localSheetId="7">#REF!</definedName>
    <definedName name="A2300847T" localSheetId="7">#REF!,#REF!</definedName>
    <definedName name="A2300847T_Data" localSheetId="7">#REF!</definedName>
    <definedName name="A2300847T_Latest" localSheetId="7">#REF!</definedName>
    <definedName name="A2300848V" localSheetId="7">#REF!,#REF!</definedName>
    <definedName name="A2300848V_Data" localSheetId="7">#REF!</definedName>
    <definedName name="A2300848V_Latest" localSheetId="7">#REF!</definedName>
    <definedName name="A2300849W" localSheetId="7">#REF!,#REF!</definedName>
    <definedName name="A2300849W_Data" localSheetId="7">#REF!</definedName>
    <definedName name="A2300849W_Latest" localSheetId="7">#REF!</definedName>
    <definedName name="A2300850F" localSheetId="7">#REF!,#REF!</definedName>
    <definedName name="A2300850F_Data" localSheetId="7">#REF!</definedName>
    <definedName name="A2300850F_Latest" localSheetId="7">#REF!</definedName>
    <definedName name="A2300851J" localSheetId="7">#REF!,#REF!</definedName>
    <definedName name="A2300851J_Data" localSheetId="7">#REF!</definedName>
    <definedName name="A2300851J_Latest" localSheetId="7">#REF!</definedName>
    <definedName name="A2300852K" localSheetId="7">#REF!,#REF!</definedName>
    <definedName name="A2300852K_Data" localSheetId="7">#REF!</definedName>
    <definedName name="A2300852K_Latest" localSheetId="7">#REF!</definedName>
    <definedName name="A2300853L" localSheetId="7">#REF!,#REF!</definedName>
    <definedName name="A2300853L_Data" localSheetId="7">#REF!</definedName>
    <definedName name="A2300853L_Latest" localSheetId="7">#REF!</definedName>
    <definedName name="A2300854R" localSheetId="7">#REF!,#REF!</definedName>
    <definedName name="A2300854R_Data" localSheetId="7">#REF!</definedName>
    <definedName name="A2300854R_Latest" localSheetId="7">#REF!</definedName>
    <definedName name="A2300855T" localSheetId="7">#REF!,#REF!</definedName>
    <definedName name="A2300855T_Data" localSheetId="7">#REF!</definedName>
    <definedName name="A2300855T_Latest" localSheetId="7">#REF!</definedName>
    <definedName name="A2300856V" localSheetId="7">#REF!,#REF!</definedName>
    <definedName name="A2300856V_Data" localSheetId="7">#REF!</definedName>
    <definedName name="A2300856V_Latest" localSheetId="7">#REF!</definedName>
    <definedName name="A2300857W" localSheetId="7">#REF!,#REF!</definedName>
    <definedName name="A2300857W_Data" localSheetId="7">#REF!</definedName>
    <definedName name="A2300857W_Latest" localSheetId="7">#REF!</definedName>
    <definedName name="A2300858X" localSheetId="7">#REF!,#REF!</definedName>
    <definedName name="A2300858X_Data" localSheetId="7">#REF!</definedName>
    <definedName name="A2300858X_Latest" localSheetId="7">#REF!</definedName>
    <definedName name="A2300859A" localSheetId="7">#REF!,#REF!</definedName>
    <definedName name="A2300859A_Data" localSheetId="7">#REF!</definedName>
    <definedName name="A2300859A_Latest" localSheetId="7">#REF!</definedName>
    <definedName name="A2300860K" localSheetId="7">#REF!,#REF!</definedName>
    <definedName name="A2300860K_Data" localSheetId="7">#REF!</definedName>
    <definedName name="A2300860K_Latest" localSheetId="7">#REF!</definedName>
    <definedName name="A2300861L" localSheetId="7">#REF!,#REF!</definedName>
    <definedName name="A2300861L_Data" localSheetId="7">#REF!</definedName>
    <definedName name="A2300861L_Latest" localSheetId="7">#REF!</definedName>
    <definedName name="A2300862R" localSheetId="7">#REF!,#REF!</definedName>
    <definedName name="A2300862R_Data" localSheetId="7">#REF!</definedName>
    <definedName name="A2300862R_Latest" localSheetId="7">#REF!</definedName>
    <definedName name="A2300863T" localSheetId="7">#REF!,#REF!</definedName>
    <definedName name="A2300863T_Data" localSheetId="7">#REF!</definedName>
    <definedName name="A2300863T_Latest" localSheetId="7">#REF!</definedName>
    <definedName name="A2300864V" localSheetId="7">#REF!,#REF!</definedName>
    <definedName name="A2300864V_Data" localSheetId="7">#REF!</definedName>
    <definedName name="A2300864V_Latest" localSheetId="7">#REF!</definedName>
    <definedName name="A2300865W" localSheetId="7">#REF!,#REF!</definedName>
    <definedName name="A2300865W_Data" localSheetId="7">#REF!</definedName>
    <definedName name="A2300865W_Latest" localSheetId="7">#REF!</definedName>
    <definedName name="A2300866X" localSheetId="7">#REF!,#REF!</definedName>
    <definedName name="A2300866X_Data" localSheetId="7">#REF!</definedName>
    <definedName name="A2300866X_Latest" localSheetId="7">#REF!</definedName>
    <definedName name="A2300867A" localSheetId="7">#REF!,#REF!</definedName>
    <definedName name="A2300867A_Data" localSheetId="7">#REF!</definedName>
    <definedName name="A2300867A_Latest" localSheetId="7">#REF!</definedName>
    <definedName name="A2300868C" localSheetId="7">#REF!,#REF!</definedName>
    <definedName name="A2300868C_Data" localSheetId="7">#REF!</definedName>
    <definedName name="A2300868C_Latest" localSheetId="7">#REF!</definedName>
    <definedName name="A2300869F" localSheetId="7">#REF!,#REF!</definedName>
    <definedName name="A2300869F_Data" localSheetId="7">#REF!</definedName>
    <definedName name="A2300869F_Latest" localSheetId="7">#REF!</definedName>
    <definedName name="A2300870R" localSheetId="7">#REF!,#REF!</definedName>
    <definedName name="A2300870R_Data" localSheetId="7">#REF!</definedName>
    <definedName name="A2300870R_Latest" localSheetId="7">#REF!</definedName>
    <definedName name="A2300871T" localSheetId="7">#REF!,#REF!</definedName>
    <definedName name="A2300871T_Data" localSheetId="7">#REF!</definedName>
    <definedName name="A2300871T_Latest" localSheetId="7">#REF!</definedName>
    <definedName name="A2300872V" localSheetId="7">#REF!,#REF!</definedName>
    <definedName name="A2300872V_Data" localSheetId="7">#REF!</definedName>
    <definedName name="A2300872V_Latest" localSheetId="7">#REF!</definedName>
    <definedName name="A2300873W" localSheetId="7">#REF!,#REF!</definedName>
    <definedName name="A2300873W_Data" localSheetId="7">#REF!</definedName>
    <definedName name="A2300873W_Latest" localSheetId="7">#REF!</definedName>
    <definedName name="A2300874X" localSheetId="7">#REF!,#REF!</definedName>
    <definedName name="A2300874X_Data" localSheetId="7">#REF!</definedName>
    <definedName name="A2300874X_Latest" localSheetId="7">#REF!</definedName>
    <definedName name="A2300875A" localSheetId="7">#REF!,#REF!</definedName>
    <definedName name="A2300875A_Data" localSheetId="7">#REF!</definedName>
    <definedName name="A2300875A_Latest" localSheetId="7">#REF!</definedName>
    <definedName name="A2300876C" localSheetId="7">#REF!,#REF!</definedName>
    <definedName name="A2300876C_Data" localSheetId="7">#REF!</definedName>
    <definedName name="A2300876C_Latest" localSheetId="7">#REF!</definedName>
    <definedName name="A2300877F" localSheetId="7">#REF!,#REF!</definedName>
    <definedName name="A2300877F_Data" localSheetId="7">#REF!</definedName>
    <definedName name="A2300877F_Latest" localSheetId="7">#REF!</definedName>
    <definedName name="A2300878J" localSheetId="7">#REF!,#REF!</definedName>
    <definedName name="A2300878J_Data" localSheetId="7">#REF!</definedName>
    <definedName name="A2300878J_Latest" localSheetId="7">#REF!</definedName>
    <definedName name="A2300881W" localSheetId="7">#REF!,#REF!</definedName>
    <definedName name="A2300881W_Data" localSheetId="7">#REF!</definedName>
    <definedName name="A2300881W_Latest" localSheetId="7">#REF!</definedName>
    <definedName name="A2300882X" localSheetId="7">#REF!,#REF!</definedName>
    <definedName name="A2300882X_Data" localSheetId="7">#REF!</definedName>
    <definedName name="A2300882X_Latest" localSheetId="7">#REF!</definedName>
    <definedName name="A2300883A" localSheetId="7">#REF!,#REF!</definedName>
    <definedName name="A2300883A_Data" localSheetId="7">#REF!</definedName>
    <definedName name="A2300883A_Latest" localSheetId="7">#REF!</definedName>
    <definedName name="A2300884C" localSheetId="7">#REF!,#REF!</definedName>
    <definedName name="A2300884C_Data" localSheetId="7">#REF!</definedName>
    <definedName name="A2300884C_Latest" localSheetId="7">#REF!</definedName>
    <definedName name="A2300885F" localSheetId="7">#REF!,#REF!</definedName>
    <definedName name="A2300885F_Data" localSheetId="7">#REF!</definedName>
    <definedName name="A2300885F_Latest" localSheetId="7">#REF!</definedName>
    <definedName name="A2300886J" localSheetId="7">#REF!,#REF!</definedName>
    <definedName name="A2300886J_Data" localSheetId="7">#REF!</definedName>
    <definedName name="A2300886J_Latest" localSheetId="7">#REF!</definedName>
    <definedName name="A2300887K" localSheetId="7">#REF!,#REF!</definedName>
    <definedName name="A2300887K_Data" localSheetId="7">#REF!</definedName>
    <definedName name="A2300887K_Latest" localSheetId="7">#REF!</definedName>
    <definedName name="A2300888L" localSheetId="7">#REF!,#REF!</definedName>
    <definedName name="A2300888L_Data" localSheetId="7">#REF!</definedName>
    <definedName name="A2300888L_Latest" localSheetId="7">#REF!</definedName>
    <definedName name="A2300889R" localSheetId="7">#REF!,#REF!</definedName>
    <definedName name="A2300889R_Data" localSheetId="7">#REF!</definedName>
    <definedName name="A2300889R_Latest" localSheetId="7">#REF!</definedName>
    <definedName name="A2300890X" localSheetId="7">#REF!,#REF!</definedName>
    <definedName name="A2300890X_Data" localSheetId="7">#REF!</definedName>
    <definedName name="A2300890X_Latest" localSheetId="7">#REF!</definedName>
    <definedName name="A2300891A" localSheetId="7">#REF!,#REF!</definedName>
    <definedName name="A2300891A_Data" localSheetId="7">#REF!</definedName>
    <definedName name="A2300891A_Latest" localSheetId="7">#REF!</definedName>
    <definedName name="A2300892C" localSheetId="7">#REF!,#REF!</definedName>
    <definedName name="A2300892C_Data" localSheetId="7">#REF!</definedName>
    <definedName name="A2300892C_Latest" localSheetId="7">#REF!</definedName>
    <definedName name="A2300893F" localSheetId="7">#REF!,#REF!</definedName>
    <definedName name="A2300893F_Data" localSheetId="7">#REF!</definedName>
    <definedName name="A2300893F_Latest" localSheetId="7">#REF!</definedName>
    <definedName name="A2300894J" localSheetId="7">#REF!,#REF!</definedName>
    <definedName name="A2300894J_Data" localSheetId="7">#REF!</definedName>
    <definedName name="A2300894J_Latest" localSheetId="7">#REF!</definedName>
    <definedName name="A2300895K" localSheetId="7">#REF!,#REF!</definedName>
    <definedName name="A2300895K_Data" localSheetId="7">#REF!</definedName>
    <definedName name="A2300895K_Latest" localSheetId="7">#REF!</definedName>
    <definedName name="A2300896L" localSheetId="7">#REF!,#REF!</definedName>
    <definedName name="A2300896L_Data" localSheetId="7">#REF!</definedName>
    <definedName name="A2300896L_Latest" localSheetId="7">#REF!</definedName>
    <definedName name="A2300897R" localSheetId="7">#REF!,#REF!</definedName>
    <definedName name="A2300897R_Data" localSheetId="7">#REF!</definedName>
    <definedName name="A2300897R_Latest" localSheetId="7">#REF!</definedName>
    <definedName name="A2300898T" localSheetId="7">#REF!,#REF!</definedName>
    <definedName name="A2300898T_Data" localSheetId="7">#REF!</definedName>
    <definedName name="A2300898T_Latest" localSheetId="7">#REF!</definedName>
    <definedName name="A2300901V" localSheetId="7">[10]Data2!$B$1:$B$10,[10]Data2!$B$11:$B$136</definedName>
    <definedName name="A2300902W" localSheetId="7">#REF!,#REF!</definedName>
    <definedName name="A2300902W_Data" localSheetId="7">#REF!</definedName>
    <definedName name="A2300902W_Latest" localSheetId="7">#REF!</definedName>
    <definedName name="A2300903X" localSheetId="7">#REF!,#REF!</definedName>
    <definedName name="A2300903X_Data" localSheetId="7">#REF!</definedName>
    <definedName name="A2300903X_Latest" localSheetId="7">#REF!</definedName>
    <definedName name="A2300904A" localSheetId="7">#REF!,#REF!</definedName>
    <definedName name="A2300904A_Data" localSheetId="7">#REF!</definedName>
    <definedName name="A2300904A_Latest" localSheetId="7">#REF!</definedName>
    <definedName name="A2300905C" localSheetId="7">#REF!,#REF!</definedName>
    <definedName name="A2300905C_Data" localSheetId="7">#REF!</definedName>
    <definedName name="A2300905C_Latest" localSheetId="7">#REF!</definedName>
    <definedName name="A2300906F" localSheetId="7">#REF!,#REF!</definedName>
    <definedName name="A2300906F_Data" localSheetId="7">#REF!</definedName>
    <definedName name="A2300906F_Latest" localSheetId="7">#REF!</definedName>
    <definedName name="A2300907J" localSheetId="7">#REF!,#REF!</definedName>
    <definedName name="A2300907J_Data" localSheetId="7">#REF!</definedName>
    <definedName name="A2300907J_Latest" localSheetId="7">#REF!</definedName>
    <definedName name="A2300908K" localSheetId="7">#REF!,#REF!</definedName>
    <definedName name="A2300908K_Data" localSheetId="7">#REF!</definedName>
    <definedName name="A2300908K_Latest" localSheetId="7">#REF!</definedName>
    <definedName name="A2300909L" localSheetId="7">#REF!,#REF!</definedName>
    <definedName name="A2300909L_Data" localSheetId="7">#REF!</definedName>
    <definedName name="A2300909L_Latest" localSheetId="7">#REF!</definedName>
    <definedName name="A2300910W" localSheetId="7">#REF!,#REF!</definedName>
    <definedName name="A2300910W_Data" localSheetId="7">#REF!</definedName>
    <definedName name="A2300910W_Latest" localSheetId="7">#REF!</definedName>
    <definedName name="A2300911X" localSheetId="7">#REF!,#REF!</definedName>
    <definedName name="A2300911X_Data" localSheetId="7">#REF!</definedName>
    <definedName name="A2300911X_Latest" localSheetId="7">#REF!</definedName>
    <definedName name="A2300912A" localSheetId="7">#REF!,#REF!</definedName>
    <definedName name="A2300912A_Data" localSheetId="7">#REF!</definedName>
    <definedName name="A2300912A_Latest" localSheetId="7">#REF!</definedName>
    <definedName name="A2300913C" localSheetId="7">#REF!,#REF!</definedName>
    <definedName name="A2300913C_Data" localSheetId="7">#REF!</definedName>
    <definedName name="A2300913C_Latest" localSheetId="7">#REF!</definedName>
    <definedName name="A2300914F" localSheetId="7">#REF!,#REF!</definedName>
    <definedName name="A2300914F_Data" localSheetId="7">#REF!</definedName>
    <definedName name="A2300914F_Latest" localSheetId="7">#REF!</definedName>
    <definedName name="A2300915J" localSheetId="7">#REF!,#REF!</definedName>
    <definedName name="A2300915J_Data" localSheetId="7">#REF!</definedName>
    <definedName name="A2300915J_Latest" localSheetId="7">#REF!</definedName>
    <definedName name="A2300916K" localSheetId="7">#REF!,#REF!</definedName>
    <definedName name="A2300916K_Data" localSheetId="7">#REF!</definedName>
    <definedName name="A2300916K_Latest" localSheetId="7">#REF!</definedName>
    <definedName name="A2300917L" localSheetId="7">#REF!,#REF!</definedName>
    <definedName name="A2300917L_Data" localSheetId="7">#REF!</definedName>
    <definedName name="A2300917L_Latest" localSheetId="7">#REF!</definedName>
    <definedName name="A2300918R" localSheetId="7">#REF!,#REF!</definedName>
    <definedName name="A2300918R_Data" localSheetId="7">#REF!</definedName>
    <definedName name="A2300918R_Latest" localSheetId="7">#REF!</definedName>
    <definedName name="A2300919T" localSheetId="7">#REF!,#REF!</definedName>
    <definedName name="A2300919T_Data" localSheetId="7">#REF!</definedName>
    <definedName name="A2300919T_Latest" localSheetId="7">#REF!</definedName>
    <definedName name="A2300920A" localSheetId="7">#REF!,#REF!</definedName>
    <definedName name="A2300920A_Data" localSheetId="7">#REF!</definedName>
    <definedName name="A2300920A_Latest" localSheetId="7">#REF!</definedName>
    <definedName name="A2300921C" localSheetId="7">#REF!,#REF!</definedName>
    <definedName name="A2300921C_Data" localSheetId="7">#REF!</definedName>
    <definedName name="A2300921C_Latest" localSheetId="7">#REF!</definedName>
    <definedName name="A2300922F" localSheetId="7">#REF!,#REF!</definedName>
    <definedName name="A2300922F_Data" localSheetId="7">#REF!</definedName>
    <definedName name="A2300922F_Latest" localSheetId="7">#REF!</definedName>
    <definedName name="A2300925L" localSheetId="7">#REF!,#REF!</definedName>
    <definedName name="A2300925L_Data" localSheetId="7">#REF!</definedName>
    <definedName name="A2300925L_Latest" localSheetId="7">#REF!</definedName>
    <definedName name="A2300926R" localSheetId="7">#REF!,#REF!</definedName>
    <definedName name="A2300926R_Data" localSheetId="7">#REF!</definedName>
    <definedName name="A2300926R_Latest" localSheetId="7">#REF!</definedName>
    <definedName name="A2300927T" localSheetId="7">#REF!,#REF!</definedName>
    <definedName name="A2300927T_Data" localSheetId="7">#REF!</definedName>
    <definedName name="A2300927T_Latest" localSheetId="7">#REF!</definedName>
    <definedName name="A2300928V" localSheetId="7">#REF!,#REF!</definedName>
    <definedName name="A2300928V_Data" localSheetId="7">#REF!</definedName>
    <definedName name="A2300928V_Latest" localSheetId="7">#REF!</definedName>
    <definedName name="A2300929W" localSheetId="7">#REF!,#REF!</definedName>
    <definedName name="A2300929W_Data" localSheetId="7">#REF!</definedName>
    <definedName name="A2300929W_Latest" localSheetId="7">#REF!</definedName>
    <definedName name="A2300930F" localSheetId="7">#REF!,#REF!</definedName>
    <definedName name="A2300930F_Data" localSheetId="7">#REF!</definedName>
    <definedName name="A2300930F_Latest" localSheetId="7">#REF!</definedName>
    <definedName name="A2300931J" localSheetId="7">#REF!,#REF!</definedName>
    <definedName name="A2300931J_Data" localSheetId="7">#REF!</definedName>
    <definedName name="A2300931J_Latest" localSheetId="7">#REF!</definedName>
    <definedName name="A2300932K" localSheetId="7">#REF!,#REF!</definedName>
    <definedName name="A2300932K_Data" localSheetId="7">#REF!</definedName>
    <definedName name="A2300932K_Latest" localSheetId="7">#REF!</definedName>
    <definedName name="A2300933L" localSheetId="7">#REF!,#REF!</definedName>
    <definedName name="A2300933L_Data" localSheetId="7">#REF!</definedName>
    <definedName name="A2300933L_Latest" localSheetId="7">#REF!</definedName>
    <definedName name="A2300934R" localSheetId="7">#REF!,#REF!</definedName>
    <definedName name="A2300934R_Data" localSheetId="7">#REF!</definedName>
    <definedName name="A2300934R_Latest" localSheetId="7">#REF!</definedName>
    <definedName name="A2300935T" localSheetId="7">#REF!,#REF!</definedName>
    <definedName name="A2300935T_Data" localSheetId="7">#REF!</definedName>
    <definedName name="A2300935T_Latest" localSheetId="7">#REF!</definedName>
    <definedName name="A2300936V" localSheetId="7">#REF!,#REF!</definedName>
    <definedName name="A2300936V_Data" localSheetId="7">#REF!</definedName>
    <definedName name="A2300936V_Latest" localSheetId="7">#REF!</definedName>
    <definedName name="A2300937W" localSheetId="7">#REF!,#REF!</definedName>
    <definedName name="A2300937W_Data" localSheetId="7">#REF!</definedName>
    <definedName name="A2300937W_Latest" localSheetId="7">#REF!</definedName>
    <definedName name="A2300938X" localSheetId="7">#REF!,#REF!</definedName>
    <definedName name="A2300938X_Data" localSheetId="7">#REF!</definedName>
    <definedName name="A2300938X_Latest" localSheetId="7">#REF!</definedName>
    <definedName name="A2300939A" localSheetId="7">#REF!,#REF!</definedName>
    <definedName name="A2300939A_Data" localSheetId="7">#REF!</definedName>
    <definedName name="A2300939A_Latest" localSheetId="7">#REF!</definedName>
    <definedName name="A2300940K" localSheetId="7">#REF!,#REF!</definedName>
    <definedName name="A2300940K_Data" localSheetId="7">#REF!</definedName>
    <definedName name="A2300940K_Latest" localSheetId="7">#REF!</definedName>
    <definedName name="A2300941L" localSheetId="7">#REF!,#REF!</definedName>
    <definedName name="A2300941L_Data" localSheetId="7">#REF!</definedName>
    <definedName name="A2300941L_Latest" localSheetId="7">#REF!</definedName>
    <definedName name="A2300942R" localSheetId="7">#REF!,#REF!</definedName>
    <definedName name="A2300942R_Data" localSheetId="7">#REF!</definedName>
    <definedName name="A2300942R_Latest" localSheetId="7">#REF!</definedName>
    <definedName name="A2300943T" localSheetId="7">#REF!,#REF!</definedName>
    <definedName name="A2300943T_Data" localSheetId="7">#REF!</definedName>
    <definedName name="A2300943T_Latest" localSheetId="7">#REF!</definedName>
    <definedName name="A2300944V" localSheetId="7">#REF!,#REF!</definedName>
    <definedName name="A2300944V_Data" localSheetId="7">#REF!</definedName>
    <definedName name="A2300944V_Latest" localSheetId="7">#REF!</definedName>
    <definedName name="A2300945W" localSheetId="7">#REF!,#REF!</definedName>
    <definedName name="A2300945W_Data" localSheetId="7">#REF!</definedName>
    <definedName name="A2300945W_Latest" localSheetId="7">#REF!</definedName>
    <definedName name="A2300946X" localSheetId="7">#REF!,#REF!</definedName>
    <definedName name="A2300946X_Data" localSheetId="7">#REF!</definedName>
    <definedName name="A2300946X_Latest" localSheetId="7">#REF!</definedName>
    <definedName name="A2300947A" localSheetId="7">#REF!,#REF!</definedName>
    <definedName name="A2300947A_Data" localSheetId="7">#REF!</definedName>
    <definedName name="A2300947A_Latest" localSheetId="7">#REF!</definedName>
    <definedName name="A2300948C" localSheetId="7">#REF!,#REF!</definedName>
    <definedName name="A2300948C_Data" localSheetId="7">#REF!</definedName>
    <definedName name="A2300948C_Latest" localSheetId="7">#REF!</definedName>
    <definedName name="A2300949F" localSheetId="7">#REF!,#REF!</definedName>
    <definedName name="A2300949F_Data" localSheetId="7">#REF!</definedName>
    <definedName name="A2300949F_Latest" localSheetId="7">#REF!</definedName>
    <definedName name="A2300950R" localSheetId="7">#REF!,#REF!</definedName>
    <definedName name="A2300950R_Data" localSheetId="7">#REF!</definedName>
    <definedName name="A2300950R_Latest" localSheetId="7">#REF!</definedName>
    <definedName name="A2300951T" localSheetId="7">#REF!,#REF!</definedName>
    <definedName name="A2300951T_Data" localSheetId="7">#REF!</definedName>
    <definedName name="A2300951T_Latest" localSheetId="7">#REF!</definedName>
    <definedName name="A2300952V" localSheetId="7">#REF!,#REF!</definedName>
    <definedName name="A2300952V_Data" localSheetId="7">#REF!</definedName>
    <definedName name="A2300952V_Latest" localSheetId="7">#REF!</definedName>
    <definedName name="A2300953W" localSheetId="7">#REF!,#REF!</definedName>
    <definedName name="A2300953W_Data" localSheetId="7">#REF!</definedName>
    <definedName name="A2300953W_Latest" localSheetId="7">#REF!</definedName>
    <definedName name="A2300954X" localSheetId="7">#REF!,#REF!</definedName>
    <definedName name="A2300954X_Data" localSheetId="7">#REF!</definedName>
    <definedName name="A2300954X_Latest" localSheetId="7">#REF!</definedName>
    <definedName name="A2300955A" localSheetId="7">#REF!,#REF!</definedName>
    <definedName name="A2300955A_Data" localSheetId="7">#REF!</definedName>
    <definedName name="A2300955A_Latest" localSheetId="7">#REF!</definedName>
    <definedName name="A2300956C" localSheetId="7">#REF!,#REF!</definedName>
    <definedName name="A2300956C_Data" localSheetId="7">#REF!</definedName>
    <definedName name="A2300956C_Latest" localSheetId="7">#REF!</definedName>
    <definedName name="A2300957F" localSheetId="7">#REF!,#REF!</definedName>
    <definedName name="A2300957F_Data" localSheetId="7">#REF!</definedName>
    <definedName name="A2300957F_Latest" localSheetId="7">#REF!</definedName>
    <definedName name="A2300958J" localSheetId="7">#REF!,#REF!</definedName>
    <definedName name="A2300958J_Data" localSheetId="7">#REF!</definedName>
    <definedName name="A2300958J_Latest" localSheetId="7">#REF!</definedName>
    <definedName name="A2300959K" localSheetId="7">#REF!,#REF!</definedName>
    <definedName name="A2300959K_Data" localSheetId="7">#REF!</definedName>
    <definedName name="A2300959K_Latest" localSheetId="7">#REF!</definedName>
    <definedName name="A2300962X" localSheetId="7">#REF!,#REF!</definedName>
    <definedName name="A2300962X_Data" localSheetId="7">#REF!</definedName>
    <definedName name="A2300962X_Latest" localSheetId="7">#REF!</definedName>
    <definedName name="A2300963A" localSheetId="7">#REF!,#REF!</definedName>
    <definedName name="A2300963A_Data" localSheetId="7">#REF!</definedName>
    <definedName name="A2300963A_Latest" localSheetId="7">#REF!</definedName>
    <definedName name="A2300964C" localSheetId="7">#REF!,#REF!</definedName>
    <definedName name="A2300964C_Data" localSheetId="7">#REF!</definedName>
    <definedName name="A2300964C_Latest" localSheetId="7">#REF!</definedName>
    <definedName name="A2300965F" localSheetId="7">#REF!,#REF!</definedName>
    <definedName name="A2300965F_Data" localSheetId="7">#REF!</definedName>
    <definedName name="A2300965F_Latest" localSheetId="7">#REF!</definedName>
    <definedName name="A2300966J" localSheetId="7">#REF!,#REF!</definedName>
    <definedName name="A2300966J_Data" localSheetId="7">#REF!</definedName>
    <definedName name="A2300966J_Latest" localSheetId="7">#REF!</definedName>
    <definedName name="A2300967K" localSheetId="7">#REF!,#REF!</definedName>
    <definedName name="A2300967K_Data" localSheetId="7">#REF!</definedName>
    <definedName name="A2300967K_Latest" localSheetId="7">#REF!</definedName>
    <definedName name="A2300968L" localSheetId="7">#REF!,#REF!</definedName>
    <definedName name="A2300968L_Data" localSheetId="7">#REF!</definedName>
    <definedName name="A2300968L_Latest" localSheetId="7">#REF!</definedName>
    <definedName name="A2300969R" localSheetId="7">#REF!,#REF!</definedName>
    <definedName name="A2300969R_Data" localSheetId="7">#REF!</definedName>
    <definedName name="A2300969R_Latest" localSheetId="7">#REF!</definedName>
    <definedName name="A2300970X" localSheetId="7">#REF!,#REF!</definedName>
    <definedName name="A2300970X_Data" localSheetId="7">#REF!</definedName>
    <definedName name="A2300970X_Latest" localSheetId="7">#REF!</definedName>
    <definedName name="A2300971A" localSheetId="7">#REF!,#REF!</definedName>
    <definedName name="A2300971A_Data" localSheetId="7">#REF!</definedName>
    <definedName name="A2300971A_Latest" localSheetId="7">#REF!</definedName>
    <definedName name="A2300972C" localSheetId="7">#REF!,#REF!</definedName>
    <definedName name="A2300972C_Data" localSheetId="7">#REF!</definedName>
    <definedName name="A2300972C_Latest" localSheetId="7">#REF!</definedName>
    <definedName name="A2300973F" localSheetId="7">#REF!,#REF!</definedName>
    <definedName name="A2300973F_Data" localSheetId="7">#REF!</definedName>
    <definedName name="A2300973F_Latest" localSheetId="7">#REF!</definedName>
    <definedName name="A2300974J" localSheetId="7">#REF!,#REF!</definedName>
    <definedName name="A2300974J_Data" localSheetId="7">#REF!</definedName>
    <definedName name="A2300974J_Latest" localSheetId="7">#REF!</definedName>
    <definedName name="A2300975K" localSheetId="7">#REF!,#REF!</definedName>
    <definedName name="A2300975K_Data" localSheetId="7">#REF!</definedName>
    <definedName name="A2300975K_Latest" localSheetId="7">#REF!</definedName>
    <definedName name="A2300976L" localSheetId="7">#REF!,#REF!</definedName>
    <definedName name="A2300976L_Data" localSheetId="7">#REF!</definedName>
    <definedName name="A2300976L_Latest" localSheetId="7">#REF!</definedName>
    <definedName name="A2300977R" localSheetId="7">#REF!,#REF!</definedName>
    <definedName name="A2300977R_Data" localSheetId="7">#REF!</definedName>
    <definedName name="A2300977R_Latest" localSheetId="7">#REF!</definedName>
    <definedName name="A2300978T" localSheetId="7">#REF!,#REF!</definedName>
    <definedName name="A2300978T_Data" localSheetId="7">#REF!</definedName>
    <definedName name="A2300978T_Latest" localSheetId="7">#REF!</definedName>
    <definedName name="A2300979V" localSheetId="7">#REF!,#REF!</definedName>
    <definedName name="A2300979V_Data" localSheetId="7">#REF!</definedName>
    <definedName name="A2300979V_Latest" localSheetId="7">#REF!</definedName>
    <definedName name="A2300980C" localSheetId="7">#REF!,#REF!</definedName>
    <definedName name="A2300980C_Data" localSheetId="7">#REF!</definedName>
    <definedName name="A2300980C_Latest" localSheetId="7">#REF!</definedName>
    <definedName name="A2300981F" localSheetId="7">#REF!,#REF!</definedName>
    <definedName name="A2300981F_Data" localSheetId="7">#REF!</definedName>
    <definedName name="A2300981F_Latest" localSheetId="7">#REF!</definedName>
    <definedName name="A2300982J" localSheetId="7">#REF!,#REF!</definedName>
    <definedName name="A2300982J_Data" localSheetId="7">#REF!</definedName>
    <definedName name="A2300982J_Latest" localSheetId="7">#REF!</definedName>
    <definedName name="A2300985R" localSheetId="7">[8]Data2!$B$1:$B$10,[8]Data2!$B$11:$B$136</definedName>
    <definedName name="A2300986T" localSheetId="7">#REF!,#REF!</definedName>
    <definedName name="A2300986T_Data" localSheetId="7">#REF!</definedName>
    <definedName name="A2300986T_Latest" localSheetId="7">#REF!</definedName>
    <definedName name="A2300987V" localSheetId="7">#REF!,#REF!</definedName>
    <definedName name="A2300987V_Data" localSheetId="7">#REF!</definedName>
    <definedName name="A2300987V_Latest" localSheetId="7">#REF!</definedName>
    <definedName name="A2300988W" localSheetId="7">#REF!,#REF!</definedName>
    <definedName name="A2300988W_Data" localSheetId="7">#REF!</definedName>
    <definedName name="A2300988W_Latest" localSheetId="7">#REF!</definedName>
    <definedName name="A2300989X" localSheetId="7">#REF!,#REF!</definedName>
    <definedName name="A2300989X_Data" localSheetId="7">#REF!</definedName>
    <definedName name="A2300989X_Latest" localSheetId="7">#REF!</definedName>
    <definedName name="A2300990J" localSheetId="7">#REF!,#REF!</definedName>
    <definedName name="A2300990J_Data" localSheetId="7">#REF!</definedName>
    <definedName name="A2300990J_Latest" localSheetId="7">#REF!</definedName>
    <definedName name="A2300991K" localSheetId="7">#REF!,#REF!</definedName>
    <definedName name="A2300991K_Data" localSheetId="7">#REF!</definedName>
    <definedName name="A2300991K_Latest" localSheetId="7">#REF!</definedName>
    <definedName name="A2300992L" localSheetId="7">#REF!,#REF!</definedName>
    <definedName name="A2300992L_Data" localSheetId="7">#REF!</definedName>
    <definedName name="A2300992L_Latest" localSheetId="7">#REF!</definedName>
    <definedName name="A2300993R" localSheetId="7">#REF!,#REF!</definedName>
    <definedName name="A2300993R_Data" localSheetId="7">#REF!</definedName>
    <definedName name="A2300993R_Latest" localSheetId="7">#REF!</definedName>
    <definedName name="A2300994T" localSheetId="7">#REF!,#REF!</definedName>
    <definedName name="A2300994T_Data" localSheetId="7">#REF!</definedName>
    <definedName name="A2300994T_Latest" localSheetId="7">#REF!</definedName>
    <definedName name="A2300995V" localSheetId="7">#REF!,#REF!</definedName>
    <definedName name="A2300995V_Data" localSheetId="7">#REF!</definedName>
    <definedName name="A2300995V_Latest" localSheetId="7">#REF!</definedName>
    <definedName name="A2300996W" localSheetId="7">#REF!,#REF!</definedName>
    <definedName name="A2300996W_Data" localSheetId="7">#REF!</definedName>
    <definedName name="A2300996W_Latest" localSheetId="7">#REF!</definedName>
    <definedName name="A2300997X" localSheetId="7">#REF!,#REF!</definedName>
    <definedName name="A2300997X_Data" localSheetId="7">#REF!</definedName>
    <definedName name="A2300997X_Latest" localSheetId="7">#REF!</definedName>
    <definedName name="A2300998A" localSheetId="7">#REF!,#REF!</definedName>
    <definedName name="A2300998A_Data" localSheetId="7">#REF!</definedName>
    <definedName name="A2300998A_Latest" localSheetId="7">#REF!</definedName>
    <definedName name="A2300999C" localSheetId="7">#REF!,#REF!</definedName>
    <definedName name="A2300999C_Data" localSheetId="7">#REF!</definedName>
    <definedName name="A2300999C_Latest" localSheetId="7">#REF!</definedName>
    <definedName name="A2301000C" localSheetId="7">#REF!,#REF!</definedName>
    <definedName name="A2301000C_Data" localSheetId="7">#REF!</definedName>
    <definedName name="A2301000C_Latest" localSheetId="7">#REF!</definedName>
    <definedName name="A2301001F" localSheetId="7">#REF!,#REF!</definedName>
    <definedName name="A2301001F_Data" localSheetId="7">#REF!</definedName>
    <definedName name="A2301001F_Latest" localSheetId="7">#REF!</definedName>
    <definedName name="A2301002J" localSheetId="7">#REF!,#REF!</definedName>
    <definedName name="A2301002J_Data" localSheetId="7">#REF!</definedName>
    <definedName name="A2301002J_Latest" localSheetId="7">#REF!</definedName>
    <definedName name="A2301003K" localSheetId="7">#REF!,#REF!</definedName>
    <definedName name="A2301003K_Data" localSheetId="7">#REF!</definedName>
    <definedName name="A2301003K_Latest" localSheetId="7">#REF!</definedName>
    <definedName name="A2301004L" localSheetId="7">#REF!,#REF!</definedName>
    <definedName name="A2301004L_Data" localSheetId="7">#REF!</definedName>
    <definedName name="A2301004L_Latest" localSheetId="7">#REF!</definedName>
    <definedName name="A2301005R" localSheetId="7">#REF!,#REF!</definedName>
    <definedName name="A2301005R_Data" localSheetId="7">#REF!</definedName>
    <definedName name="A2301005R_Latest" localSheetId="7">#REF!</definedName>
    <definedName name="A2301006T" localSheetId="7">#REF!,#REF!</definedName>
    <definedName name="A2301006T_Data" localSheetId="7">#REF!</definedName>
    <definedName name="A2301006T_Latest" localSheetId="7">#REF!</definedName>
    <definedName name="A2301009X" localSheetId="7">#REF!,#REF!</definedName>
    <definedName name="A2301009X_Data" localSheetId="7">#REF!</definedName>
    <definedName name="A2301009X_Latest" localSheetId="7">#REF!</definedName>
    <definedName name="A2301010J" localSheetId="7">#REF!,#REF!</definedName>
    <definedName name="A2301010J_Data" localSheetId="7">#REF!</definedName>
    <definedName name="A2301010J_Latest" localSheetId="7">#REF!</definedName>
    <definedName name="A2301011K" localSheetId="7">#REF!,#REF!</definedName>
    <definedName name="A2301011K_Data" localSheetId="7">#REF!</definedName>
    <definedName name="A2301011K_Latest" localSheetId="7">#REF!</definedName>
    <definedName name="A2301012L" localSheetId="7">#REF!,#REF!</definedName>
    <definedName name="A2301012L_Data" localSheetId="7">#REF!</definedName>
    <definedName name="A2301012L_Latest" localSheetId="7">#REF!</definedName>
    <definedName name="A2301013R" localSheetId="7">#REF!,#REF!</definedName>
    <definedName name="A2301013R_Data" localSheetId="7">#REF!</definedName>
    <definedName name="A2301013R_Latest" localSheetId="7">#REF!</definedName>
    <definedName name="A2301014T" localSheetId="7">#REF!,#REF!</definedName>
    <definedName name="A2301014T_Data" localSheetId="7">#REF!</definedName>
    <definedName name="A2301014T_Latest" localSheetId="7">#REF!</definedName>
    <definedName name="A2301015V" localSheetId="7">#REF!,#REF!</definedName>
    <definedName name="A2301015V_Data" localSheetId="7">#REF!</definedName>
    <definedName name="A2301015V_Latest" localSheetId="7">#REF!</definedName>
    <definedName name="A2301016W" localSheetId="7">#REF!,#REF!</definedName>
    <definedName name="A2301016W_Data" localSheetId="7">#REF!</definedName>
    <definedName name="A2301016W_Latest" localSheetId="7">#REF!</definedName>
    <definedName name="A2301017X" localSheetId="7">#REF!,#REF!</definedName>
    <definedName name="A2301017X_Data" localSheetId="7">#REF!</definedName>
    <definedName name="A2301017X_Latest" localSheetId="7">#REF!</definedName>
    <definedName name="A2301018A" localSheetId="7">#REF!,#REF!</definedName>
    <definedName name="A2301018A_Data" localSheetId="7">#REF!</definedName>
    <definedName name="A2301018A_Latest" localSheetId="7">#REF!</definedName>
    <definedName name="A2301019C" localSheetId="7">#REF!,#REF!</definedName>
    <definedName name="A2301019C_Data" localSheetId="7">#REF!</definedName>
    <definedName name="A2301019C_Latest" localSheetId="7">#REF!</definedName>
    <definedName name="A2301020L" localSheetId="7">#REF!,#REF!</definedName>
    <definedName name="A2301020L_Data" localSheetId="7">#REF!</definedName>
    <definedName name="A2301020L_Latest" localSheetId="7">#REF!</definedName>
    <definedName name="A2301021R" localSheetId="7">#REF!,#REF!</definedName>
    <definedName name="A2301021R_Data" localSheetId="7">#REF!</definedName>
    <definedName name="A2301021R_Latest" localSheetId="7">#REF!</definedName>
    <definedName name="A2301022T" localSheetId="7">#REF!,#REF!</definedName>
    <definedName name="A2301022T_Data" localSheetId="7">#REF!</definedName>
    <definedName name="A2301022T_Latest" localSheetId="7">#REF!</definedName>
    <definedName name="A2301023V" localSheetId="7">#REF!,#REF!</definedName>
    <definedName name="A2301023V_Data" localSheetId="7">#REF!</definedName>
    <definedName name="A2301023V_Latest" localSheetId="7">#REF!</definedName>
    <definedName name="A2301024W" localSheetId="7">#REF!,#REF!</definedName>
    <definedName name="A2301024W_Data" localSheetId="7">#REF!</definedName>
    <definedName name="A2301024W_Latest" localSheetId="7">#REF!</definedName>
    <definedName name="A2301025X" localSheetId="7">#REF!,#REF!</definedName>
    <definedName name="A2301025X_Data" localSheetId="7">#REF!</definedName>
    <definedName name="A2301025X_Latest" localSheetId="7">#REF!</definedName>
    <definedName name="A2301026A" localSheetId="7">#REF!,#REF!</definedName>
    <definedName name="A2301026A_Data" localSheetId="7">#REF!</definedName>
    <definedName name="A2301026A_Latest" localSheetId="7">#REF!</definedName>
    <definedName name="A2301027C" localSheetId="7">#REF!,#REF!</definedName>
    <definedName name="A2301027C_Data" localSheetId="7">#REF!</definedName>
    <definedName name="A2301027C_Latest" localSheetId="7">#REF!</definedName>
    <definedName name="A2301028F" localSheetId="7">#REF!,#REF!</definedName>
    <definedName name="A2301028F_Data" localSheetId="7">#REF!</definedName>
    <definedName name="A2301028F_Latest" localSheetId="7">#REF!</definedName>
    <definedName name="A2301029J" localSheetId="7">#REF!,#REF!</definedName>
    <definedName name="A2301029J_Data" localSheetId="7">#REF!</definedName>
    <definedName name="A2301029J_Latest" localSheetId="7">#REF!</definedName>
    <definedName name="A2301030T" localSheetId="7">#REF!,#REF!</definedName>
    <definedName name="A2301030T_Data" localSheetId="7">#REF!</definedName>
    <definedName name="A2301030T_Latest" localSheetId="7">#REF!</definedName>
    <definedName name="A2301031V" localSheetId="7">#REF!,#REF!</definedName>
    <definedName name="A2301031V_Data" localSheetId="7">#REF!</definedName>
    <definedName name="A2301031V_Latest" localSheetId="7">#REF!</definedName>
    <definedName name="A2301032W" localSheetId="7">#REF!,#REF!</definedName>
    <definedName name="A2301032W_Data" localSheetId="7">#REF!</definedName>
    <definedName name="A2301032W_Latest" localSheetId="7">#REF!</definedName>
    <definedName name="A2301033X" localSheetId="7">#REF!,#REF!</definedName>
    <definedName name="A2301033X_Data" localSheetId="7">#REF!</definedName>
    <definedName name="A2301033X_Latest" localSheetId="7">#REF!</definedName>
    <definedName name="A2301034A" localSheetId="7">#REF!,#REF!</definedName>
    <definedName name="A2301034A_Data" localSheetId="7">#REF!</definedName>
    <definedName name="A2301034A_Latest" localSheetId="7">#REF!</definedName>
    <definedName name="A2301035C" localSheetId="7">#REF!,#REF!</definedName>
    <definedName name="A2301035C_Data" localSheetId="7">#REF!</definedName>
    <definedName name="A2301035C_Latest" localSheetId="7">#REF!</definedName>
    <definedName name="A2301036F" localSheetId="7">#REF!,#REF!</definedName>
    <definedName name="A2301036F_Data" localSheetId="7">#REF!</definedName>
    <definedName name="A2301036F_Latest" localSheetId="7">#REF!</definedName>
    <definedName name="A2301037J" localSheetId="7">#REF!,#REF!</definedName>
    <definedName name="A2301037J_Data" localSheetId="7">#REF!</definedName>
    <definedName name="A2301037J_Latest" localSheetId="7">#REF!</definedName>
    <definedName name="A2301038K" localSheetId="7">#REF!,#REF!</definedName>
    <definedName name="A2301038K_Data" localSheetId="7">#REF!</definedName>
    <definedName name="A2301038K_Latest" localSheetId="7">#REF!</definedName>
    <definedName name="A2301039L" localSheetId="7">#REF!,#REF!</definedName>
    <definedName name="A2301039L_Data" localSheetId="7">#REF!</definedName>
    <definedName name="A2301039L_Latest" localSheetId="7">#REF!</definedName>
    <definedName name="A2301040W" localSheetId="7">#REF!,#REF!</definedName>
    <definedName name="A2301040W_Data" localSheetId="7">#REF!</definedName>
    <definedName name="A2301040W_Latest" localSheetId="7">#REF!</definedName>
    <definedName name="A2301041X" localSheetId="7">#REF!,#REF!</definedName>
    <definedName name="A2301041X_Data" localSheetId="7">#REF!</definedName>
    <definedName name="A2301041X_Latest" localSheetId="7">#REF!</definedName>
    <definedName name="A2301042A" localSheetId="7">#REF!,#REF!</definedName>
    <definedName name="A2301042A_Data" localSheetId="7">#REF!</definedName>
    <definedName name="A2301042A_Latest" localSheetId="7">#REF!</definedName>
    <definedName name="A2301043C" localSheetId="7">#REF!,#REF!</definedName>
    <definedName name="A2301043C_Data" localSheetId="7">#REF!</definedName>
    <definedName name="A2301043C_Latest" localSheetId="7">#REF!</definedName>
    <definedName name="A2301046K" localSheetId="7">#REF!,#REF!</definedName>
    <definedName name="A2301046K_Data" localSheetId="7">#REF!</definedName>
    <definedName name="A2301046K_Latest" localSheetId="7">#REF!</definedName>
    <definedName name="A2301047L" localSheetId="7">#REF!,#REF!</definedName>
    <definedName name="A2301047L_Data" localSheetId="7">#REF!</definedName>
    <definedName name="A2301047L_Latest" localSheetId="7">#REF!</definedName>
    <definedName name="A2301048R" localSheetId="7">#REF!,#REF!</definedName>
    <definedName name="A2301048R_Data" localSheetId="7">#REF!</definedName>
    <definedName name="A2301048R_Latest" localSheetId="7">#REF!</definedName>
    <definedName name="A2301049T" localSheetId="7">#REF!,#REF!</definedName>
    <definedName name="A2301049T_Data" localSheetId="7">#REF!</definedName>
    <definedName name="A2301049T_Latest" localSheetId="7">#REF!</definedName>
    <definedName name="A2301050A" localSheetId="7">#REF!,#REF!</definedName>
    <definedName name="A2301050A_Data" localSheetId="7">#REF!</definedName>
    <definedName name="A2301050A_Latest" localSheetId="7">#REF!</definedName>
    <definedName name="A2301051C" localSheetId="7">#REF!,#REF!</definedName>
    <definedName name="A2301051C_Data" localSheetId="7">#REF!</definedName>
    <definedName name="A2301051C_Latest" localSheetId="7">#REF!</definedName>
    <definedName name="A2301052F" localSheetId="7">#REF!,#REF!</definedName>
    <definedName name="A2301052F_Data" localSheetId="7">#REF!</definedName>
    <definedName name="A2301052F_Latest" localSheetId="7">#REF!</definedName>
    <definedName name="A2301053J" localSheetId="7">#REF!,#REF!</definedName>
    <definedName name="A2301053J_Data" localSheetId="7">#REF!</definedName>
    <definedName name="A2301053J_Latest" localSheetId="7">#REF!</definedName>
    <definedName name="A2301054K" localSheetId="7">#REF!,#REF!</definedName>
    <definedName name="A2301054K_Data" localSheetId="7">#REF!</definedName>
    <definedName name="A2301054K_Latest" localSheetId="7">#REF!</definedName>
    <definedName name="A2301055L" localSheetId="7">#REF!,#REF!</definedName>
    <definedName name="A2301055L_Data" localSheetId="7">#REF!</definedName>
    <definedName name="A2301055L_Latest" localSheetId="7">#REF!</definedName>
    <definedName name="A2301056R" localSheetId="7">#REF!,#REF!</definedName>
    <definedName name="A2301056R_Data" localSheetId="7">#REF!</definedName>
    <definedName name="A2301056R_Latest" localSheetId="7">#REF!</definedName>
    <definedName name="A2301057T" localSheetId="7">#REF!,#REF!</definedName>
    <definedName name="A2301057T_Data" localSheetId="7">#REF!</definedName>
    <definedName name="A2301057T_Latest" localSheetId="7">#REF!</definedName>
    <definedName name="A2301058V" localSheetId="7">#REF!,#REF!</definedName>
    <definedName name="A2301058V_Data" localSheetId="7">#REF!</definedName>
    <definedName name="A2301058V_Latest" localSheetId="7">#REF!</definedName>
    <definedName name="A2301059W" localSheetId="7">#REF!,#REF!</definedName>
    <definedName name="A2301059W_Data" localSheetId="7">#REF!</definedName>
    <definedName name="A2301059W_Latest" localSheetId="7">#REF!</definedName>
    <definedName name="A2301060F" localSheetId="7">#REF!,#REF!</definedName>
    <definedName name="A2301060F_Data" localSheetId="7">#REF!</definedName>
    <definedName name="A2301060F_Latest" localSheetId="7">#REF!</definedName>
    <definedName name="A2301061J" localSheetId="7">#REF!,#REF!</definedName>
    <definedName name="A2301061J_Data" localSheetId="7">#REF!</definedName>
    <definedName name="A2301061J_Latest" localSheetId="7">#REF!</definedName>
    <definedName name="A2301062K" localSheetId="7">#REF!,#REF!</definedName>
    <definedName name="A2301062K_Data" localSheetId="7">#REF!</definedName>
    <definedName name="A2301062K_Latest" localSheetId="7">#REF!</definedName>
    <definedName name="A2301063L" localSheetId="7">#REF!,#REF!</definedName>
    <definedName name="A2301063L_Data" localSheetId="7">#REF!</definedName>
    <definedName name="A2301063L_Latest" localSheetId="7">#REF!</definedName>
    <definedName name="A2301066V" localSheetId="7">[9]Data2!$B$1:$B$10,[9]Data2!$B$11:$B$136</definedName>
    <definedName name="A2301067W" localSheetId="7">#REF!,#REF!</definedName>
    <definedName name="A2301067W_Data" localSheetId="7">#REF!</definedName>
    <definedName name="A2301067W_Latest" localSheetId="7">#REF!</definedName>
    <definedName name="A2301068X" localSheetId="7">#REF!,#REF!</definedName>
    <definedName name="A2301068X_Data" localSheetId="7">#REF!</definedName>
    <definedName name="A2301068X_Latest" localSheetId="7">#REF!</definedName>
    <definedName name="A2301069A" localSheetId="7">#REF!,#REF!</definedName>
    <definedName name="A2301069A_Data" localSheetId="7">#REF!</definedName>
    <definedName name="A2301069A_Latest" localSheetId="7">#REF!</definedName>
    <definedName name="A2301070K" localSheetId="7">#REF!,#REF!</definedName>
    <definedName name="A2301070K_Data" localSheetId="7">#REF!</definedName>
    <definedName name="A2301070K_Latest" localSheetId="7">#REF!</definedName>
    <definedName name="A2301071L" localSheetId="7">#REF!,#REF!</definedName>
    <definedName name="A2301071L_Data" localSheetId="7">#REF!</definedName>
    <definedName name="A2301071L_Latest" localSheetId="7">#REF!</definedName>
    <definedName name="A2301072R" localSheetId="7">#REF!,#REF!</definedName>
    <definedName name="A2301072R_Data" localSheetId="7">#REF!</definedName>
    <definedName name="A2301072R_Latest" localSheetId="7">#REF!</definedName>
    <definedName name="A2301073T" localSheetId="7">#REF!,#REF!</definedName>
    <definedName name="A2301073T_Data" localSheetId="7">#REF!</definedName>
    <definedName name="A2301073T_Latest" localSheetId="7">#REF!</definedName>
    <definedName name="A2301074V" localSheetId="7">#REF!,#REF!</definedName>
    <definedName name="A2301074V_Data" localSheetId="7">#REF!</definedName>
    <definedName name="A2301074V_Latest" localSheetId="7">#REF!</definedName>
    <definedName name="A2301075W" localSheetId="7">#REF!,#REF!</definedName>
    <definedName name="A2301075W_Data" localSheetId="7">#REF!</definedName>
    <definedName name="A2301075W_Latest" localSheetId="7">#REF!</definedName>
    <definedName name="A2301076X" localSheetId="7">#REF!,#REF!</definedName>
    <definedName name="A2301076X_Data" localSheetId="7">#REF!</definedName>
    <definedName name="A2301076X_Latest" localSheetId="7">#REF!</definedName>
    <definedName name="A2301077A" localSheetId="7">#REF!,#REF!</definedName>
    <definedName name="A2301077A_Data" localSheetId="7">#REF!</definedName>
    <definedName name="A2301077A_Latest" localSheetId="7">#REF!</definedName>
    <definedName name="A2301078C" localSheetId="7">#REF!,#REF!</definedName>
    <definedName name="A2301078C_Data" localSheetId="7">#REF!</definedName>
    <definedName name="A2301078C_Latest" localSheetId="7">#REF!</definedName>
    <definedName name="A2301079F" localSheetId="7">#REF!,#REF!</definedName>
    <definedName name="A2301079F_Data" localSheetId="7">#REF!</definedName>
    <definedName name="A2301079F_Latest" localSheetId="7">#REF!</definedName>
    <definedName name="A2301080R" localSheetId="7">#REF!,#REF!</definedName>
    <definedName name="A2301080R_Data" localSheetId="7">#REF!</definedName>
    <definedName name="A2301080R_Latest" localSheetId="7">#REF!</definedName>
    <definedName name="A2301081T" localSheetId="7">#REF!,#REF!</definedName>
    <definedName name="A2301081T_Data" localSheetId="7">#REF!</definedName>
    <definedName name="A2301081T_Latest" localSheetId="7">#REF!</definedName>
    <definedName name="A2301082V" localSheetId="7">#REF!,#REF!</definedName>
    <definedName name="A2301082V_Data" localSheetId="7">#REF!</definedName>
    <definedName name="A2301082V_Latest" localSheetId="7">#REF!</definedName>
    <definedName name="A2301083W" localSheetId="7">#REF!,#REF!</definedName>
    <definedName name="A2301083W_Data" localSheetId="7">#REF!</definedName>
    <definedName name="A2301083W_Latest" localSheetId="7">#REF!</definedName>
    <definedName name="A2301084X" localSheetId="7">#REF!,#REF!</definedName>
    <definedName name="A2301084X_Data" localSheetId="7">#REF!</definedName>
    <definedName name="A2301084X_Latest" localSheetId="7">#REF!</definedName>
    <definedName name="A2301085A" localSheetId="7">#REF!,#REF!</definedName>
    <definedName name="A2301085A_Data" localSheetId="7">#REF!</definedName>
    <definedName name="A2301085A_Latest" localSheetId="7">#REF!</definedName>
    <definedName name="A2301086C" localSheetId="7">#REF!,#REF!</definedName>
    <definedName name="A2301086C_Data" localSheetId="7">#REF!</definedName>
    <definedName name="A2301086C_Latest" localSheetId="7">#REF!</definedName>
    <definedName name="A2301087F" localSheetId="7">#REF!,#REF!</definedName>
    <definedName name="A2301087F_Data" localSheetId="7">#REF!</definedName>
    <definedName name="A2301087F_Latest" localSheetId="7">#REF!</definedName>
    <definedName name="A2301090V" localSheetId="7">#REF!,#REF!</definedName>
    <definedName name="A2301090V_Data" localSheetId="7">#REF!</definedName>
    <definedName name="A2301090V_Latest" localSheetId="7">#REF!</definedName>
    <definedName name="A2301091W" localSheetId="7">#REF!,#REF!</definedName>
    <definedName name="A2301091W_Data" localSheetId="7">#REF!</definedName>
    <definedName name="A2301091W_Latest" localSheetId="7">#REF!</definedName>
    <definedName name="A2301092X" localSheetId="7">#REF!,#REF!</definedName>
    <definedName name="A2301092X_Data" localSheetId="7">#REF!</definedName>
    <definedName name="A2301092X_Latest" localSheetId="7">#REF!</definedName>
    <definedName name="A2301093A" localSheetId="7">#REF!,#REF!</definedName>
    <definedName name="A2301093A_Data" localSheetId="7">#REF!</definedName>
    <definedName name="A2301093A_Latest" localSheetId="7">#REF!</definedName>
    <definedName name="A2301094C" localSheetId="7">#REF!,#REF!</definedName>
    <definedName name="A2301094C_Data" localSheetId="7">#REF!</definedName>
    <definedName name="A2301094C_Latest" localSheetId="7">#REF!</definedName>
    <definedName name="A2301095F" localSheetId="7">#REF!,#REF!</definedName>
    <definedName name="A2301095F_Data" localSheetId="7">#REF!</definedName>
    <definedName name="A2301095F_Latest" localSheetId="7">#REF!</definedName>
    <definedName name="A2301096J" localSheetId="7">#REF!,#REF!</definedName>
    <definedName name="A2301096J_Data" localSheetId="7">#REF!</definedName>
    <definedName name="A2301096J_Latest" localSheetId="7">#REF!</definedName>
    <definedName name="A2301097K" localSheetId="7">#REF!,#REF!</definedName>
    <definedName name="A2301097K_Data" localSheetId="7">#REF!</definedName>
    <definedName name="A2301097K_Latest" localSheetId="7">#REF!</definedName>
    <definedName name="A2301098L" localSheetId="7">#REF!,#REF!</definedName>
    <definedName name="A2301098L_Data" localSheetId="7">#REF!</definedName>
    <definedName name="A2301098L_Latest" localSheetId="7">#REF!</definedName>
    <definedName name="A2301099R" localSheetId="7">#REF!,#REF!</definedName>
    <definedName name="A2301099R_Data" localSheetId="7">#REF!</definedName>
    <definedName name="A2301099R_Latest" localSheetId="7">#REF!</definedName>
    <definedName name="A2301100L" localSheetId="7">#REF!,#REF!</definedName>
    <definedName name="A2301100L_Data" localSheetId="7">#REF!</definedName>
    <definedName name="A2301100L_Latest" localSheetId="7">#REF!</definedName>
    <definedName name="A2301101R" localSheetId="7">#REF!,#REF!</definedName>
    <definedName name="A2301101R_Data" localSheetId="7">#REF!</definedName>
    <definedName name="A2301101R_Latest" localSheetId="7">#REF!</definedName>
    <definedName name="A2301102T" localSheetId="7">#REF!,#REF!</definedName>
    <definedName name="A2301102T_Data" localSheetId="7">#REF!</definedName>
    <definedName name="A2301102T_Latest" localSheetId="7">#REF!</definedName>
    <definedName name="A2301103V" localSheetId="7">#REF!,#REF!</definedName>
    <definedName name="A2301103V_Data" localSheetId="7">#REF!</definedName>
    <definedName name="A2301103V_Latest" localSheetId="7">#REF!</definedName>
    <definedName name="A2301104W" localSheetId="7">#REF!,#REF!</definedName>
    <definedName name="A2301104W_Data" localSheetId="7">#REF!</definedName>
    <definedName name="A2301104W_Latest" localSheetId="7">#REF!</definedName>
    <definedName name="A2301105X" localSheetId="7">#REF!,#REF!</definedName>
    <definedName name="A2301105X_Data" localSheetId="7">#REF!</definedName>
    <definedName name="A2301105X_Latest" localSheetId="7">#REF!</definedName>
    <definedName name="A2301106A" localSheetId="7">#REF!,#REF!</definedName>
    <definedName name="A2301106A_Data" localSheetId="7">#REF!</definedName>
    <definedName name="A2301106A_Latest" localSheetId="7">#REF!</definedName>
    <definedName name="A2301107C" localSheetId="7">#REF!,#REF!</definedName>
    <definedName name="A2301107C_Data" localSheetId="7">#REF!</definedName>
    <definedName name="A2301107C_Latest" localSheetId="7">#REF!</definedName>
    <definedName name="A2301108F" localSheetId="7">#REF!,#REF!</definedName>
    <definedName name="A2301108F_Data" localSheetId="7">#REF!</definedName>
    <definedName name="A2301108F_Latest" localSheetId="7">#REF!</definedName>
    <definedName name="A2301109J" localSheetId="7">#REF!,#REF!</definedName>
    <definedName name="A2301109J_Data" localSheetId="7">#REF!</definedName>
    <definedName name="A2301109J_Latest" localSheetId="7">#REF!</definedName>
    <definedName name="A2301110T" localSheetId="7">#REF!,#REF!</definedName>
    <definedName name="A2301110T_Data" localSheetId="7">#REF!</definedName>
    <definedName name="A2301110T_Latest" localSheetId="7">#REF!</definedName>
    <definedName name="A2301111V" localSheetId="7">#REF!,#REF!</definedName>
    <definedName name="A2301111V_Data" localSheetId="7">#REF!</definedName>
    <definedName name="A2301111V_Latest" localSheetId="7">#REF!</definedName>
    <definedName name="A2301112W" localSheetId="7">#REF!,#REF!</definedName>
    <definedName name="A2301112W_Data" localSheetId="7">#REF!</definedName>
    <definedName name="A2301112W_Latest" localSheetId="7">#REF!</definedName>
    <definedName name="A2301113X" localSheetId="7">#REF!,#REF!</definedName>
    <definedName name="A2301113X_Data" localSheetId="7">#REF!</definedName>
    <definedName name="A2301113X_Latest" localSheetId="7">#REF!</definedName>
    <definedName name="A2301114A" localSheetId="7">#REF!,#REF!</definedName>
    <definedName name="A2301114A_Data" localSheetId="7">#REF!</definedName>
    <definedName name="A2301114A_Latest" localSheetId="7">#REF!</definedName>
    <definedName name="A2301115C" localSheetId="7">#REF!,#REF!</definedName>
    <definedName name="A2301115C_Data" localSheetId="7">#REF!</definedName>
    <definedName name="A2301115C_Latest" localSheetId="7">#REF!</definedName>
    <definedName name="A2301116F" localSheetId="7">#REF!,#REF!</definedName>
    <definedName name="A2301116F_Data" localSheetId="7">#REF!</definedName>
    <definedName name="A2301116F_Latest" localSheetId="7">#REF!</definedName>
    <definedName name="A2301117J" localSheetId="7">#REF!,#REF!</definedName>
    <definedName name="A2301117J_Data" localSheetId="7">#REF!</definedName>
    <definedName name="A2301117J_Latest" localSheetId="7">#REF!</definedName>
    <definedName name="A2301118K" localSheetId="7">#REF!,#REF!</definedName>
    <definedName name="A2301118K_Data" localSheetId="7">#REF!</definedName>
    <definedName name="A2301118K_Latest" localSheetId="7">#REF!</definedName>
    <definedName name="A2301119L" localSheetId="7">#REF!,#REF!</definedName>
    <definedName name="A2301119L_Data" localSheetId="7">#REF!</definedName>
    <definedName name="A2301119L_Latest" localSheetId="7">#REF!</definedName>
    <definedName name="A2301120W" localSheetId="7">#REF!,#REF!</definedName>
    <definedName name="A2301120W_Data" localSheetId="7">#REF!</definedName>
    <definedName name="A2301120W_Latest" localSheetId="7">#REF!</definedName>
    <definedName name="A2301121X" localSheetId="7">#REF!,#REF!</definedName>
    <definedName name="A2301121X_Data" localSheetId="7">#REF!</definedName>
    <definedName name="A2301121X_Latest" localSheetId="7">#REF!</definedName>
    <definedName name="A2301122A" localSheetId="7">#REF!,#REF!</definedName>
    <definedName name="A2301122A_Data" localSheetId="7">#REF!</definedName>
    <definedName name="A2301122A_Latest" localSheetId="7">#REF!</definedName>
    <definedName name="A2301123C" localSheetId="7">#REF!,#REF!</definedName>
    <definedName name="A2301123C_Data" localSheetId="7">#REF!</definedName>
    <definedName name="A2301123C_Latest" localSheetId="7">#REF!</definedName>
    <definedName name="A2301124F" localSheetId="7">#REF!,#REF!</definedName>
    <definedName name="A2301124F_Data" localSheetId="7">#REF!</definedName>
    <definedName name="A2301124F_Latest" localSheetId="7">#REF!</definedName>
    <definedName name="A2301125J" localSheetId="7">#REF!,#REF!</definedName>
    <definedName name="A2301125J_Data" localSheetId="7">#REF!</definedName>
    <definedName name="A2301125J_Latest" localSheetId="7">#REF!</definedName>
    <definedName name="A2301126K" localSheetId="7">#REF!,#REF!</definedName>
    <definedName name="A2301126K_Data" localSheetId="7">#REF!</definedName>
    <definedName name="A2301126K_Latest" localSheetId="7">#REF!</definedName>
    <definedName name="A2301127L" localSheetId="7">#REF!,#REF!</definedName>
    <definedName name="A2301127L_Data" localSheetId="7">#REF!</definedName>
    <definedName name="A2301127L_Latest" localSheetId="7">#REF!</definedName>
    <definedName name="A2301130A" localSheetId="7">#REF!,#REF!</definedName>
    <definedName name="A2301130A_Data" localSheetId="7">#REF!</definedName>
    <definedName name="A2301130A_Latest" localSheetId="7">#REF!</definedName>
    <definedName name="A2301131C" localSheetId="7">#REF!,#REF!</definedName>
    <definedName name="A2301131C_Data" localSheetId="7">#REF!</definedName>
    <definedName name="A2301131C_Latest" localSheetId="7">#REF!</definedName>
    <definedName name="A2301132F" localSheetId="7">#REF!,#REF!</definedName>
    <definedName name="A2301132F_Data" localSheetId="7">#REF!</definedName>
    <definedName name="A2301132F_Latest" localSheetId="7">#REF!</definedName>
    <definedName name="A2301133J" localSheetId="7">#REF!,#REF!</definedName>
    <definedName name="A2301133J_Data" localSheetId="7">#REF!</definedName>
    <definedName name="A2301133J_Latest" localSheetId="7">#REF!</definedName>
    <definedName name="A2301134K" localSheetId="7">#REF!,#REF!</definedName>
    <definedName name="A2301134K_Data" localSheetId="7">#REF!</definedName>
    <definedName name="A2301134K_Latest" localSheetId="7">#REF!</definedName>
    <definedName name="A2301135L" localSheetId="7">#REF!,#REF!</definedName>
    <definedName name="A2301135L_Data" localSheetId="7">#REF!</definedName>
    <definedName name="A2301135L_Latest" localSheetId="7">#REF!</definedName>
    <definedName name="A2301136R" localSheetId="7">#REF!,#REF!</definedName>
    <definedName name="A2301136R_Data" localSheetId="7">#REF!</definedName>
    <definedName name="A2301136R_Latest" localSheetId="7">#REF!</definedName>
    <definedName name="A2301137T" localSheetId="7">#REF!,#REF!</definedName>
    <definedName name="A2301137T_Data" localSheetId="7">#REF!</definedName>
    <definedName name="A2301137T_Latest" localSheetId="7">#REF!</definedName>
    <definedName name="A2301138V" localSheetId="7">#REF!,#REF!</definedName>
    <definedName name="A2301138V_Data" localSheetId="7">#REF!</definedName>
    <definedName name="A2301138V_Latest" localSheetId="7">#REF!</definedName>
    <definedName name="A2301139W" localSheetId="7">#REF!,#REF!</definedName>
    <definedName name="A2301139W_Data" localSheetId="7">#REF!</definedName>
    <definedName name="A2301139W_Latest" localSheetId="7">#REF!</definedName>
    <definedName name="A2301140F" localSheetId="7">#REF!,#REF!</definedName>
    <definedName name="A2301140F_Data" localSheetId="7">#REF!</definedName>
    <definedName name="A2301140F_Latest" localSheetId="7">#REF!</definedName>
    <definedName name="A2301141J" localSheetId="7">#REF!,#REF!</definedName>
    <definedName name="A2301141J_Data" localSheetId="7">#REF!</definedName>
    <definedName name="A2301141J_Latest" localSheetId="7">#REF!</definedName>
    <definedName name="A2301142K" localSheetId="7">#REF!,#REF!</definedName>
    <definedName name="A2301142K_Data" localSheetId="7">#REF!</definedName>
    <definedName name="A2301142K_Latest" localSheetId="7">#REF!</definedName>
    <definedName name="A2301143L" localSheetId="7">#REF!,#REF!</definedName>
    <definedName name="A2301143L_Data" localSheetId="7">#REF!</definedName>
    <definedName name="A2301143L_Latest" localSheetId="7">#REF!</definedName>
    <definedName name="A2301144R" localSheetId="7">#REF!,#REF!</definedName>
    <definedName name="A2301144R_Data" localSheetId="7">#REF!</definedName>
    <definedName name="A2301144R_Latest" localSheetId="7">#REF!</definedName>
    <definedName name="A2301145T" localSheetId="7">#REF!,#REF!</definedName>
    <definedName name="A2301145T_Data" localSheetId="7">#REF!</definedName>
    <definedName name="A2301145T_Latest" localSheetId="7">#REF!</definedName>
    <definedName name="A2301146V" localSheetId="7">#REF!,#REF!</definedName>
    <definedName name="A2301146V_Data" localSheetId="7">#REF!</definedName>
    <definedName name="A2301146V_Latest" localSheetId="7">#REF!</definedName>
    <definedName name="A2301147W" localSheetId="7">#REF!,#REF!</definedName>
    <definedName name="A2301147W_Data" localSheetId="7">#REF!</definedName>
    <definedName name="A2301147W_Latest" localSheetId="7">#REF!</definedName>
    <definedName name="A2301150K" localSheetId="7">[7]Data2!$B$1:$B$10,[7]Data2!$B$11:$B$136</definedName>
    <definedName name="A2301151L" localSheetId="7">#REF!,#REF!</definedName>
    <definedName name="A2301151L_Data" localSheetId="7">#REF!</definedName>
    <definedName name="A2301151L_Latest" localSheetId="7">#REF!</definedName>
    <definedName name="A2301152R" localSheetId="7">#REF!,#REF!</definedName>
    <definedName name="A2301152R_Data" localSheetId="7">#REF!</definedName>
    <definedName name="A2301152R_Latest" localSheetId="7">#REF!</definedName>
    <definedName name="A2301153T" localSheetId="7">#REF!,#REF!</definedName>
    <definedName name="A2301153T_Data" localSheetId="7">#REF!</definedName>
    <definedName name="A2301153T_Latest" localSheetId="7">#REF!</definedName>
    <definedName name="A2301154V" localSheetId="7">#REF!,#REF!</definedName>
    <definedName name="A2301154V_Data" localSheetId="7">#REF!</definedName>
    <definedName name="A2301154V_Latest" localSheetId="7">#REF!</definedName>
    <definedName name="A2301155W" localSheetId="7">#REF!,#REF!</definedName>
    <definedName name="A2301155W_Data" localSheetId="7">#REF!</definedName>
    <definedName name="A2301155W_Latest" localSheetId="7">#REF!</definedName>
    <definedName name="A2301156X" localSheetId="7">#REF!,#REF!</definedName>
    <definedName name="A2301156X_Data" localSheetId="7">#REF!</definedName>
    <definedName name="A2301156X_Latest" localSheetId="7">#REF!</definedName>
    <definedName name="A2301157A" localSheetId="7">#REF!,#REF!</definedName>
    <definedName name="A2301157A_Data" localSheetId="7">#REF!</definedName>
    <definedName name="A2301157A_Latest" localSheetId="7">#REF!</definedName>
    <definedName name="A2301158C" localSheetId="7">#REF!,#REF!</definedName>
    <definedName name="A2301158C_Data" localSheetId="7">#REF!</definedName>
    <definedName name="A2301158C_Latest" localSheetId="7">#REF!</definedName>
    <definedName name="A2301159F" localSheetId="7">#REF!,#REF!</definedName>
    <definedName name="A2301159F_Data" localSheetId="7">#REF!</definedName>
    <definedName name="A2301159F_Latest" localSheetId="7">#REF!</definedName>
    <definedName name="A2301160R" localSheetId="7">#REF!,#REF!</definedName>
    <definedName name="A2301160R_Data" localSheetId="7">#REF!</definedName>
    <definedName name="A2301160R_Latest" localSheetId="7">#REF!</definedName>
    <definedName name="A2301161T" localSheetId="7">#REF!,#REF!</definedName>
    <definedName name="A2301161T_Data" localSheetId="7">#REF!</definedName>
    <definedName name="A2301161T_Latest" localSheetId="7">#REF!</definedName>
    <definedName name="A2301162V" localSheetId="7">#REF!,#REF!</definedName>
    <definedName name="A2301162V_Data" localSheetId="7">#REF!</definedName>
    <definedName name="A2301162V_Latest" localSheetId="7">#REF!</definedName>
    <definedName name="A2301163W" localSheetId="7">#REF!,#REF!</definedName>
    <definedName name="A2301163W_Data" localSheetId="7">#REF!</definedName>
    <definedName name="A2301163W_Latest" localSheetId="7">#REF!</definedName>
    <definedName name="A2301164X" localSheetId="7">#REF!,#REF!</definedName>
    <definedName name="A2301164X_Data" localSheetId="7">#REF!</definedName>
    <definedName name="A2301164X_Latest" localSheetId="7">#REF!</definedName>
    <definedName name="A2301165A" localSheetId="7">#REF!,#REF!</definedName>
    <definedName name="A2301165A_Data" localSheetId="7">#REF!</definedName>
    <definedName name="A2301165A_Latest" localSheetId="7">#REF!</definedName>
    <definedName name="A2301166C" localSheetId="7">#REF!,#REF!</definedName>
    <definedName name="A2301166C_Data" localSheetId="7">#REF!</definedName>
    <definedName name="A2301166C_Latest" localSheetId="7">#REF!</definedName>
    <definedName name="A2301167F" localSheetId="7">#REF!,#REF!</definedName>
    <definedName name="A2301167F_Data" localSheetId="7">#REF!</definedName>
    <definedName name="A2301167F_Latest" localSheetId="7">#REF!</definedName>
    <definedName name="A2301168J" localSheetId="7">#REF!,#REF!</definedName>
    <definedName name="A2301168J_Data" localSheetId="7">#REF!</definedName>
    <definedName name="A2301168J_Latest" localSheetId="7">#REF!</definedName>
    <definedName name="A2301169K" localSheetId="7">#REF!,#REF!</definedName>
    <definedName name="A2301169K_Data" localSheetId="7">#REF!</definedName>
    <definedName name="A2301169K_Latest" localSheetId="7">#REF!</definedName>
    <definedName name="A2301170V" localSheetId="7">#REF!,#REF!</definedName>
    <definedName name="A2301170V_Data" localSheetId="7">#REF!</definedName>
    <definedName name="A2301170V_Latest" localSheetId="7">#REF!</definedName>
    <definedName name="A2301171W" localSheetId="7">#REF!,#REF!</definedName>
    <definedName name="A2301171W_Data" localSheetId="7">#REF!</definedName>
    <definedName name="A2301171W_Latest" localSheetId="7">#REF!</definedName>
    <definedName name="A2301174C" localSheetId="7">#REF!,#REF!</definedName>
    <definedName name="A2301174C_Data" localSheetId="7">#REF!</definedName>
    <definedName name="A2301174C_Latest" localSheetId="7">#REF!</definedName>
    <definedName name="A2301175F" localSheetId="7">#REF!,#REF!</definedName>
    <definedName name="A2301175F_Data" localSheetId="7">#REF!</definedName>
    <definedName name="A2301175F_Latest" localSheetId="7">#REF!</definedName>
    <definedName name="A2301176J" localSheetId="7">#REF!,#REF!</definedName>
    <definedName name="A2301176J_Data" localSheetId="7">#REF!</definedName>
    <definedName name="A2301176J_Latest" localSheetId="7">#REF!</definedName>
    <definedName name="A2301177K" localSheetId="7">#REF!,#REF!</definedName>
    <definedName name="A2301177K_Data" localSheetId="7">#REF!</definedName>
    <definedName name="A2301177K_Latest" localSheetId="7">#REF!</definedName>
    <definedName name="A2301178L" localSheetId="7">#REF!,#REF!</definedName>
    <definedName name="A2301178L_Data" localSheetId="7">#REF!</definedName>
    <definedName name="A2301178L_Latest" localSheetId="7">#REF!</definedName>
    <definedName name="A2301179R" localSheetId="7">#REF!,#REF!</definedName>
    <definedName name="A2301179R_Data" localSheetId="7">#REF!</definedName>
    <definedName name="A2301179R_Latest" localSheetId="7">#REF!</definedName>
    <definedName name="A2301180X" localSheetId="7">#REF!,#REF!</definedName>
    <definedName name="A2301180X_Data" localSheetId="7">#REF!</definedName>
    <definedName name="A2301180X_Latest" localSheetId="7">#REF!</definedName>
    <definedName name="A2301181A" localSheetId="7">#REF!,#REF!</definedName>
    <definedName name="A2301181A_Data" localSheetId="7">#REF!</definedName>
    <definedName name="A2301181A_Latest" localSheetId="7">#REF!</definedName>
    <definedName name="A2301182C" localSheetId="7">#REF!,#REF!</definedName>
    <definedName name="A2301182C_Data" localSheetId="7">#REF!</definedName>
    <definedName name="A2301182C_Latest" localSheetId="7">#REF!</definedName>
    <definedName name="A2301183F" localSheetId="7">#REF!,#REF!</definedName>
    <definedName name="A2301183F_Data" localSheetId="7">#REF!</definedName>
    <definedName name="A2301183F_Latest" localSheetId="7">#REF!</definedName>
    <definedName name="A2301184J" localSheetId="7">#REF!,#REF!</definedName>
    <definedName name="A2301184J_Data" localSheetId="7">#REF!</definedName>
    <definedName name="A2301184J_Latest" localSheetId="7">#REF!</definedName>
    <definedName name="A2301185K" localSheetId="7">#REF!,#REF!</definedName>
    <definedName name="A2301185K_Data" localSheetId="7">#REF!</definedName>
    <definedName name="A2301185K_Latest" localSheetId="7">#REF!</definedName>
    <definedName name="A2301186L" localSheetId="7">#REF!,#REF!</definedName>
    <definedName name="A2301186L_Data" localSheetId="7">#REF!</definedName>
    <definedName name="A2301186L_Latest" localSheetId="7">#REF!</definedName>
    <definedName name="A2301187R" localSheetId="7">#REF!,#REF!</definedName>
    <definedName name="A2301187R_Data" localSheetId="7">#REF!</definedName>
    <definedName name="A2301187R_Latest" localSheetId="7">#REF!</definedName>
    <definedName name="A2301188T" localSheetId="7">#REF!,#REF!</definedName>
    <definedName name="A2301188T_Data" localSheetId="7">#REF!</definedName>
    <definedName name="A2301188T_Latest" localSheetId="7">#REF!</definedName>
    <definedName name="A2301189V" localSheetId="7">#REF!,#REF!</definedName>
    <definedName name="A2301189V_Data" localSheetId="7">#REF!</definedName>
    <definedName name="A2301189V_Latest" localSheetId="7">#REF!</definedName>
    <definedName name="A2301190C" localSheetId="7">#REF!,#REF!</definedName>
    <definedName name="A2301190C_Data" localSheetId="7">#REF!</definedName>
    <definedName name="A2301190C_Latest" localSheetId="7">#REF!</definedName>
    <definedName name="A2301191F" localSheetId="7">#REF!,#REF!</definedName>
    <definedName name="A2301191F_Data" localSheetId="7">#REF!</definedName>
    <definedName name="A2301191F_Latest" localSheetId="7">#REF!</definedName>
    <definedName name="A2301192J" localSheetId="7">#REF!,#REF!</definedName>
    <definedName name="A2301192J_Data" localSheetId="7">#REF!</definedName>
    <definedName name="A2301192J_Latest" localSheetId="7">#REF!</definedName>
    <definedName name="A2301193K" localSheetId="7">#REF!,#REF!</definedName>
    <definedName name="A2301193K_Data" localSheetId="7">#REF!</definedName>
    <definedName name="A2301193K_Latest" localSheetId="7">#REF!</definedName>
    <definedName name="A2301194L" localSheetId="7">#REF!,#REF!</definedName>
    <definedName name="A2301194L_Data" localSheetId="7">#REF!</definedName>
    <definedName name="A2301194L_Latest" localSheetId="7">#REF!</definedName>
    <definedName name="A2301195R" localSheetId="7">#REF!,#REF!</definedName>
    <definedName name="A2301195R_Data" localSheetId="7">#REF!</definedName>
    <definedName name="A2301195R_Latest" localSheetId="7">#REF!</definedName>
    <definedName name="A2301196T" localSheetId="7">#REF!,#REF!</definedName>
    <definedName name="A2301196T_Data" localSheetId="7">#REF!</definedName>
    <definedName name="A2301196T_Latest" localSheetId="7">#REF!</definedName>
    <definedName name="A2301197V" localSheetId="7">#REF!,#REF!</definedName>
    <definedName name="A2301197V_Data" localSheetId="7">#REF!</definedName>
    <definedName name="A2301197V_Latest" localSheetId="7">#REF!</definedName>
    <definedName name="A2301198W" localSheetId="7">#REF!,#REF!</definedName>
    <definedName name="A2301198W_Data" localSheetId="7">#REF!</definedName>
    <definedName name="A2301198W_Latest" localSheetId="7">#REF!</definedName>
    <definedName name="A2301199X" localSheetId="7">#REF!,#REF!</definedName>
    <definedName name="A2301199X_Data" localSheetId="7">#REF!</definedName>
    <definedName name="A2301199X_Latest" localSheetId="7">#REF!</definedName>
    <definedName name="A2301200W" localSheetId="7">#REF!,#REF!</definedName>
    <definedName name="A2301200W_Data" localSheetId="7">#REF!</definedName>
    <definedName name="A2301200W_Latest" localSheetId="7">#REF!</definedName>
    <definedName name="A2301201X" localSheetId="7">#REF!,#REF!</definedName>
    <definedName name="A2301201X_Data" localSheetId="7">#REF!</definedName>
    <definedName name="A2301201X_Latest" localSheetId="7">#REF!</definedName>
    <definedName name="A2301202A" localSheetId="7">#REF!,#REF!</definedName>
    <definedName name="A2301202A_Data" localSheetId="7">#REF!</definedName>
    <definedName name="A2301202A_Latest" localSheetId="7">#REF!</definedName>
    <definedName name="A2301203C" localSheetId="7">#REF!,#REF!</definedName>
    <definedName name="A2301203C_Data" localSheetId="7">#REF!</definedName>
    <definedName name="A2301203C_Latest" localSheetId="7">#REF!</definedName>
    <definedName name="A2301204F" localSheetId="7">#REF!,#REF!</definedName>
    <definedName name="A2301204F_Data" localSheetId="7">#REF!</definedName>
    <definedName name="A2301204F_Latest" localSheetId="7">#REF!</definedName>
    <definedName name="A2301205J" localSheetId="7">#REF!,#REF!</definedName>
    <definedName name="A2301205J_Data" localSheetId="7">#REF!</definedName>
    <definedName name="A2301205J_Latest" localSheetId="7">#REF!</definedName>
    <definedName name="A2301206K" localSheetId="7">#REF!,#REF!</definedName>
    <definedName name="A2301206K_Data" localSheetId="7">#REF!</definedName>
    <definedName name="A2301206K_Latest" localSheetId="7">#REF!</definedName>
    <definedName name="A2301207L" localSheetId="7">#REF!,#REF!</definedName>
    <definedName name="A2301207L_Data" localSheetId="7">#REF!</definedName>
    <definedName name="A2301207L_Latest" localSheetId="7">#REF!</definedName>
    <definedName name="A2301208R" localSheetId="7">#REF!,#REF!</definedName>
    <definedName name="A2301208R_Data" localSheetId="7">#REF!</definedName>
    <definedName name="A2301208R_Latest" localSheetId="7">#REF!</definedName>
    <definedName name="A2301211C" localSheetId="7">#REF!,#REF!</definedName>
    <definedName name="A2301211C_Data" localSheetId="7">#REF!</definedName>
    <definedName name="A2301211C_Latest" localSheetId="7">#REF!</definedName>
    <definedName name="A2301212F" localSheetId="7">#REF!,#REF!</definedName>
    <definedName name="A2301212F_Data" localSheetId="7">#REF!</definedName>
    <definedName name="A2301212F_Latest" localSheetId="7">#REF!</definedName>
    <definedName name="A2301213J" localSheetId="7">#REF!,#REF!</definedName>
    <definedName name="A2301213J_Data" localSheetId="7">#REF!</definedName>
    <definedName name="A2301213J_Latest" localSheetId="7">#REF!</definedName>
    <definedName name="A2301214K" localSheetId="7">#REF!,#REF!</definedName>
    <definedName name="A2301214K_Data" localSheetId="7">#REF!</definedName>
    <definedName name="A2301214K_Latest" localSheetId="7">#REF!</definedName>
    <definedName name="A2301215L" localSheetId="7">#REF!,#REF!</definedName>
    <definedName name="A2301215L_Data" localSheetId="7">#REF!</definedName>
    <definedName name="A2301215L_Latest" localSheetId="7">#REF!</definedName>
    <definedName name="A2301216R" localSheetId="7">#REF!,#REF!</definedName>
    <definedName name="A2301216R_Data" localSheetId="7">#REF!</definedName>
    <definedName name="A2301216R_Latest" localSheetId="7">#REF!</definedName>
    <definedName name="A2301217T" localSheetId="7">#REF!,#REF!</definedName>
    <definedName name="A2301217T_Data" localSheetId="7">#REF!</definedName>
    <definedName name="A2301217T_Latest" localSheetId="7">#REF!</definedName>
    <definedName name="A2301218V" localSheetId="7">#REF!,#REF!</definedName>
    <definedName name="A2301218V_Data" localSheetId="7">#REF!</definedName>
    <definedName name="A2301218V_Latest" localSheetId="7">#REF!</definedName>
    <definedName name="A2301219W" localSheetId="7">#REF!,#REF!</definedName>
    <definedName name="A2301219W_Data" localSheetId="7">#REF!</definedName>
    <definedName name="A2301219W_Latest" localSheetId="7">#REF!</definedName>
    <definedName name="A2301220F" localSheetId="7">#REF!,#REF!</definedName>
    <definedName name="A2301220F_Data" localSheetId="7">#REF!</definedName>
    <definedName name="A2301220F_Latest" localSheetId="7">#REF!</definedName>
    <definedName name="A2301221J" localSheetId="7">#REF!,#REF!</definedName>
    <definedName name="A2301221J_Data" localSheetId="7">#REF!</definedName>
    <definedName name="A2301221J_Latest" localSheetId="7">#REF!</definedName>
    <definedName name="A2301222K" localSheetId="7">#REF!,#REF!</definedName>
    <definedName name="A2301222K_Data" localSheetId="7">#REF!</definedName>
    <definedName name="A2301222K_Latest" localSheetId="7">#REF!</definedName>
    <definedName name="A2301223L" localSheetId="7">#REF!,#REF!</definedName>
    <definedName name="A2301223L_Data" localSheetId="7">#REF!</definedName>
    <definedName name="A2301223L_Latest" localSheetId="7">#REF!</definedName>
    <definedName name="A2301224R" localSheetId="7">#REF!,#REF!</definedName>
    <definedName name="A2301224R_Data" localSheetId="7">#REF!</definedName>
    <definedName name="A2301224R_Latest" localSheetId="7">#REF!</definedName>
    <definedName name="A2301225T" localSheetId="7">#REF!,#REF!</definedName>
    <definedName name="A2301225T_Data" localSheetId="7">#REF!</definedName>
    <definedName name="A2301225T_Latest" localSheetId="7">#REF!</definedName>
    <definedName name="A2301226V" localSheetId="7">#REF!,#REF!</definedName>
    <definedName name="A2301226V_Data" localSheetId="7">#REF!</definedName>
    <definedName name="A2301226V_Latest" localSheetId="7">#REF!</definedName>
    <definedName name="A2301227W" localSheetId="7">#REF!,#REF!</definedName>
    <definedName name="A2301227W_Data" localSheetId="7">#REF!</definedName>
    <definedName name="A2301227W_Latest" localSheetId="7">#REF!</definedName>
    <definedName name="A2301228X" localSheetId="7">#REF!,#REF!</definedName>
    <definedName name="A2301228X_Data" localSheetId="7">#REF!</definedName>
    <definedName name="A2301228X_Latest" localSheetId="7">#REF!</definedName>
    <definedName name="A2301229A" localSheetId="7">#REF!,#REF!</definedName>
    <definedName name="A2301229A_Data" localSheetId="7">#REF!</definedName>
    <definedName name="A2301229A_Latest" localSheetId="7">#REF!</definedName>
    <definedName name="A2301230K" localSheetId="7">#REF!,#REF!</definedName>
    <definedName name="A2301230K_Data" localSheetId="7">#REF!</definedName>
    <definedName name="A2301230K_Latest" localSheetId="7">#REF!</definedName>
    <definedName name="A2301231L" localSheetId="7">#REF!,#REF!</definedName>
    <definedName name="A2301231L_Data" localSheetId="7">#REF!</definedName>
    <definedName name="A2301231L_Latest" localSheetId="7">#REF!</definedName>
    <definedName name="A2301234V" localSheetId="7">[5]Data2!$B$1:$B$10,[5]Data2!$B$11:$B$136</definedName>
    <definedName name="A2301235W" localSheetId="7">#REF!,#REF!</definedName>
    <definedName name="A2301235W_Data" localSheetId="7">#REF!</definedName>
    <definedName name="A2301235W_Latest" localSheetId="7">#REF!</definedName>
    <definedName name="A2301236X" localSheetId="7">#REF!,#REF!</definedName>
    <definedName name="A2301236X_Data" localSheetId="7">#REF!</definedName>
    <definedName name="A2301236X_Latest" localSheetId="7">#REF!</definedName>
    <definedName name="A2301237A" localSheetId="7">#REF!,#REF!</definedName>
    <definedName name="A2301237A_Data" localSheetId="7">#REF!</definedName>
    <definedName name="A2301237A_Latest" localSheetId="7">#REF!</definedName>
    <definedName name="A2301238C" localSheetId="7">#REF!,#REF!</definedName>
    <definedName name="A2301238C_Data" localSheetId="7">#REF!</definedName>
    <definedName name="A2301238C_Latest" localSheetId="7">#REF!</definedName>
    <definedName name="A2301239F" localSheetId="7">#REF!,#REF!</definedName>
    <definedName name="A2301239F_Data" localSheetId="7">#REF!</definedName>
    <definedName name="A2301239F_Latest" localSheetId="7">#REF!</definedName>
    <definedName name="A2301240R" localSheetId="7">#REF!,#REF!</definedName>
    <definedName name="A2301240R_Data" localSheetId="7">#REF!</definedName>
    <definedName name="A2301240R_Latest" localSheetId="7">#REF!</definedName>
    <definedName name="A2301241T" localSheetId="7">#REF!,#REF!</definedName>
    <definedName name="A2301241T_Data" localSheetId="7">#REF!</definedName>
    <definedName name="A2301241T_Latest" localSheetId="7">#REF!</definedName>
    <definedName name="A2301242V" localSheetId="7">#REF!,#REF!</definedName>
    <definedName name="A2301242V_Data" localSheetId="7">#REF!</definedName>
    <definedName name="A2301242V_Latest" localSheetId="7">#REF!</definedName>
    <definedName name="A2301243W" localSheetId="7">#REF!,#REF!</definedName>
    <definedName name="A2301243W_Data" localSheetId="7">#REF!</definedName>
    <definedName name="A2301243W_Latest" localSheetId="7">#REF!</definedName>
    <definedName name="A2301244X" localSheetId="7">#REF!,#REF!</definedName>
    <definedName name="A2301244X_Data" localSheetId="7">#REF!</definedName>
    <definedName name="A2301244X_Latest" localSheetId="7">#REF!</definedName>
    <definedName name="A2301245A" localSheetId="7">#REF!,#REF!</definedName>
    <definedName name="A2301245A_Data" localSheetId="7">#REF!</definedName>
    <definedName name="A2301245A_Latest" localSheetId="7">#REF!</definedName>
    <definedName name="A2301246C" localSheetId="7">#REF!,#REF!</definedName>
    <definedName name="A2301246C_Data" localSheetId="7">#REF!</definedName>
    <definedName name="A2301246C_Latest" localSheetId="7">#REF!</definedName>
    <definedName name="A2301247F" localSheetId="7">#REF!,#REF!</definedName>
    <definedName name="A2301247F_Data" localSheetId="7">#REF!</definedName>
    <definedName name="A2301247F_Latest" localSheetId="7">#REF!</definedName>
    <definedName name="A2301248J" localSheetId="7">#REF!,#REF!</definedName>
    <definedName name="A2301248J_Data" localSheetId="7">#REF!</definedName>
    <definedName name="A2301248J_Latest" localSheetId="7">#REF!</definedName>
    <definedName name="A2301249K" localSheetId="7">#REF!,#REF!</definedName>
    <definedName name="A2301249K_Data" localSheetId="7">#REF!</definedName>
    <definedName name="A2301249K_Latest" localSheetId="7">#REF!</definedName>
    <definedName name="A2301250V" localSheetId="7">#REF!,#REF!</definedName>
    <definedName name="A2301250V_Data" localSheetId="7">#REF!</definedName>
    <definedName name="A2301250V_Latest" localSheetId="7">#REF!</definedName>
    <definedName name="A2301251W" localSheetId="7">#REF!,#REF!</definedName>
    <definedName name="A2301251W_Data" localSheetId="7">#REF!</definedName>
    <definedName name="A2301251W_Latest" localSheetId="7">#REF!</definedName>
    <definedName name="A2301252X" localSheetId="7">#REF!,#REF!</definedName>
    <definedName name="A2301252X_Data" localSheetId="7">#REF!</definedName>
    <definedName name="A2301252X_Latest" localSheetId="7">#REF!</definedName>
    <definedName name="A2301253A" localSheetId="7">#REF!,#REF!</definedName>
    <definedName name="A2301253A_Data" localSheetId="7">#REF!</definedName>
    <definedName name="A2301253A_Latest" localSheetId="7">#REF!</definedName>
    <definedName name="A2301254C" localSheetId="7">#REF!,#REF!</definedName>
    <definedName name="A2301254C_Data" localSheetId="7">#REF!</definedName>
    <definedName name="A2301254C_Latest" localSheetId="7">#REF!</definedName>
    <definedName name="A2301255F" localSheetId="7">#REF!,#REF!</definedName>
    <definedName name="A2301255F_Data" localSheetId="7">#REF!</definedName>
    <definedName name="A2301255F_Latest" localSheetId="7">#REF!</definedName>
    <definedName name="A2301258L" localSheetId="7">#REF!,#REF!</definedName>
    <definedName name="A2301258L_Data" localSheetId="7">#REF!</definedName>
    <definedName name="A2301258L_Latest" localSheetId="7">#REF!</definedName>
    <definedName name="A2301259R" localSheetId="7">#REF!,#REF!</definedName>
    <definedName name="A2301259R_Data" localSheetId="7">#REF!</definedName>
    <definedName name="A2301259R_Latest" localSheetId="7">#REF!</definedName>
    <definedName name="A2301260X" localSheetId="7">#REF!,#REF!</definedName>
    <definedName name="A2301260X_Data" localSheetId="7">#REF!</definedName>
    <definedName name="A2301260X_Latest" localSheetId="7">#REF!</definedName>
    <definedName name="A2301261A" localSheetId="7">#REF!,#REF!</definedName>
    <definedName name="A2301261A_Data" localSheetId="7">#REF!</definedName>
    <definedName name="A2301261A_Latest" localSheetId="7">#REF!</definedName>
    <definedName name="A2301262C" localSheetId="7">#REF!,#REF!</definedName>
    <definedName name="A2301262C_Data" localSheetId="7">#REF!</definedName>
    <definedName name="A2301262C_Latest" localSheetId="7">#REF!</definedName>
    <definedName name="A2301263F" localSheetId="7">#REF!,#REF!</definedName>
    <definedName name="A2301263F_Data" localSheetId="7">#REF!</definedName>
    <definedName name="A2301263F_Latest" localSheetId="7">#REF!</definedName>
    <definedName name="A2301264J" localSheetId="7">#REF!,#REF!</definedName>
    <definedName name="A2301264J_Data" localSheetId="7">#REF!</definedName>
    <definedName name="A2301264J_Latest" localSheetId="7">#REF!</definedName>
    <definedName name="A2301265K" localSheetId="7">#REF!,#REF!</definedName>
    <definedName name="A2301265K_Data" localSheetId="7">#REF!</definedName>
    <definedName name="A2301265K_Latest" localSheetId="7">#REF!</definedName>
    <definedName name="A2301266L" localSheetId="7">#REF!,#REF!</definedName>
    <definedName name="A2301266L_Data" localSheetId="7">#REF!</definedName>
    <definedName name="A2301266L_Latest" localSheetId="7">#REF!</definedName>
    <definedName name="A2301267R" localSheetId="7">#REF!,#REF!</definedName>
    <definedName name="A2301267R_Data" localSheetId="7">#REF!</definedName>
    <definedName name="A2301267R_Latest" localSheetId="7">#REF!</definedName>
    <definedName name="A2301268T" localSheetId="7">#REF!,#REF!</definedName>
    <definedName name="A2301268T_Data" localSheetId="7">#REF!</definedName>
    <definedName name="A2301268T_Latest" localSheetId="7">#REF!</definedName>
    <definedName name="A2301269V" localSheetId="7">#REF!,#REF!</definedName>
    <definedName name="A2301269V_Data" localSheetId="7">#REF!</definedName>
    <definedName name="A2301269V_Latest" localSheetId="7">#REF!</definedName>
    <definedName name="A2301270C" localSheetId="7">#REF!,#REF!</definedName>
    <definedName name="A2301270C_Data" localSheetId="7">#REF!</definedName>
    <definedName name="A2301270C_Latest" localSheetId="7">#REF!</definedName>
    <definedName name="A2301271F" localSheetId="7">#REF!,#REF!</definedName>
    <definedName name="A2301271F_Data" localSheetId="7">#REF!</definedName>
    <definedName name="A2301271F_Latest" localSheetId="7">#REF!</definedName>
    <definedName name="A2301272J" localSheetId="7">#REF!,#REF!</definedName>
    <definedName name="A2301272J_Data" localSheetId="7">#REF!</definedName>
    <definedName name="A2301272J_Latest" localSheetId="7">#REF!</definedName>
    <definedName name="A2301273K" localSheetId="7">#REF!,#REF!</definedName>
    <definedName name="A2301273K_Data" localSheetId="7">#REF!</definedName>
    <definedName name="A2301273K_Latest" localSheetId="7">#REF!</definedName>
    <definedName name="A2301274L" localSheetId="7">#REF!,#REF!</definedName>
    <definedName name="A2301274L_Data" localSheetId="7">#REF!</definedName>
    <definedName name="A2301274L_Latest" localSheetId="7">#REF!</definedName>
    <definedName name="A2301275R" localSheetId="7">#REF!,#REF!</definedName>
    <definedName name="A2301275R_Data" localSheetId="7">#REF!</definedName>
    <definedName name="A2301275R_Latest" localSheetId="7">#REF!</definedName>
    <definedName name="A2301276T" localSheetId="7">#REF!,#REF!</definedName>
    <definedName name="A2301276T_Data" localSheetId="7">#REF!</definedName>
    <definedName name="A2301276T_Latest" localSheetId="7">#REF!</definedName>
    <definedName name="A2301277V" localSheetId="7">#REF!,#REF!</definedName>
    <definedName name="A2301277V_Data" localSheetId="7">#REF!</definedName>
    <definedName name="A2301277V_Latest" localSheetId="7">#REF!</definedName>
    <definedName name="A2301278W" localSheetId="7">#REF!,#REF!</definedName>
    <definedName name="A2301278W_Data" localSheetId="7">#REF!</definedName>
    <definedName name="A2301278W_Latest" localSheetId="7">#REF!</definedName>
    <definedName name="A2301279X" localSheetId="7">#REF!,#REF!</definedName>
    <definedName name="A2301279X_Data" localSheetId="7">#REF!</definedName>
    <definedName name="A2301279X_Latest" localSheetId="7">#REF!</definedName>
    <definedName name="A2301280J" localSheetId="7">#REF!,#REF!</definedName>
    <definedName name="A2301280J_Data" localSheetId="7">#REF!</definedName>
    <definedName name="A2301280J_Latest" localSheetId="7">#REF!</definedName>
    <definedName name="A2301281K" localSheetId="7">#REF!,#REF!</definedName>
    <definedName name="A2301281K_Data" localSheetId="7">#REF!</definedName>
    <definedName name="A2301281K_Latest" localSheetId="7">#REF!</definedName>
    <definedName name="A2301282L" localSheetId="7">#REF!,#REF!</definedName>
    <definedName name="A2301282L_Data" localSheetId="7">#REF!</definedName>
    <definedName name="A2301282L_Latest" localSheetId="7">#REF!</definedName>
    <definedName name="A2301283R" localSheetId="7">#REF!,#REF!</definedName>
    <definedName name="A2301283R_Data" localSheetId="7">#REF!</definedName>
    <definedName name="A2301283R_Latest" localSheetId="7">#REF!</definedName>
    <definedName name="A2301284T" localSheetId="7">#REF!,#REF!</definedName>
    <definedName name="A2301284T_Data" localSheetId="7">#REF!</definedName>
    <definedName name="A2301284T_Latest" localSheetId="7">#REF!</definedName>
    <definedName name="A2301285V" localSheetId="7">#REF!,#REF!</definedName>
    <definedName name="A2301285V_Data" localSheetId="7">#REF!</definedName>
    <definedName name="A2301285V_Latest" localSheetId="7">#REF!</definedName>
    <definedName name="A2301286W" localSheetId="7">#REF!,#REF!</definedName>
    <definedName name="A2301286W_Data" localSheetId="7">#REF!</definedName>
    <definedName name="A2301286W_Latest" localSheetId="7">#REF!</definedName>
    <definedName name="A2301287X" localSheetId="7">#REF!,#REF!</definedName>
    <definedName name="A2301287X_Data" localSheetId="7">#REF!</definedName>
    <definedName name="A2301287X_Latest" localSheetId="7">#REF!</definedName>
    <definedName name="A2301288A" localSheetId="7">#REF!,#REF!</definedName>
    <definedName name="A2301288A_Data" localSheetId="7">#REF!</definedName>
    <definedName name="A2301288A_Latest" localSheetId="7">#REF!</definedName>
    <definedName name="A2301289C" localSheetId="7">#REF!,#REF!</definedName>
    <definedName name="A2301289C_Data" localSheetId="7">#REF!</definedName>
    <definedName name="A2301289C_Latest" localSheetId="7">#REF!</definedName>
    <definedName name="A2301290L" localSheetId="7">#REF!,#REF!</definedName>
    <definedName name="A2301290L_Data" localSheetId="7">#REF!</definedName>
    <definedName name="A2301290L_Latest" localSheetId="7">#REF!</definedName>
    <definedName name="A2301291R" localSheetId="7">#REF!,#REF!</definedName>
    <definedName name="A2301291R_Data" localSheetId="7">#REF!</definedName>
    <definedName name="A2301291R_Latest" localSheetId="7">#REF!</definedName>
    <definedName name="A2301292T" localSheetId="7">#REF!,#REF!</definedName>
    <definedName name="A2301292T_Data" localSheetId="7">#REF!</definedName>
    <definedName name="A2301292T_Latest" localSheetId="7">#REF!</definedName>
    <definedName name="A2301295X" localSheetId="7">#REF!,#REF!</definedName>
    <definedName name="A2301295X_Data" localSheetId="7">#REF!</definedName>
    <definedName name="A2301295X_Latest" localSheetId="7">#REF!</definedName>
    <definedName name="A2301296A" localSheetId="7">#REF!,#REF!</definedName>
    <definedName name="A2301296A_Data" localSheetId="7">#REF!</definedName>
    <definedName name="A2301296A_Latest" localSheetId="7">#REF!</definedName>
    <definedName name="A2301297C" localSheetId="7">#REF!,#REF!</definedName>
    <definedName name="A2301297C_Data" localSheetId="7">#REF!</definedName>
    <definedName name="A2301297C_Latest" localSheetId="7">#REF!</definedName>
    <definedName name="A2301298F" localSheetId="7">#REF!,#REF!</definedName>
    <definedName name="A2301298F_Data" localSheetId="7">#REF!</definedName>
    <definedName name="A2301298F_Latest" localSheetId="7">#REF!</definedName>
    <definedName name="A2301299J" localSheetId="7">#REF!,#REF!</definedName>
    <definedName name="A2301299J_Data" localSheetId="7">#REF!</definedName>
    <definedName name="A2301299J_Latest" localSheetId="7">#REF!</definedName>
    <definedName name="A2301300F" localSheetId="7">#REF!,#REF!</definedName>
    <definedName name="A2301300F_Data" localSheetId="7">#REF!</definedName>
    <definedName name="A2301300F_Latest" localSheetId="7">#REF!</definedName>
    <definedName name="A2301301J" localSheetId="7">#REF!,#REF!</definedName>
    <definedName name="A2301301J_Data" localSheetId="7">#REF!</definedName>
    <definedName name="A2301301J_Latest" localSheetId="7">#REF!</definedName>
    <definedName name="A2301302K" localSheetId="7">#REF!,#REF!</definedName>
    <definedName name="A2301302K_Data" localSheetId="7">#REF!</definedName>
    <definedName name="A2301302K_Latest" localSheetId="7">#REF!</definedName>
    <definedName name="A2301303L" localSheetId="7">#REF!,#REF!</definedName>
    <definedName name="A2301303L_Data" localSheetId="7">#REF!</definedName>
    <definedName name="A2301303L_Latest" localSheetId="7">#REF!</definedName>
    <definedName name="A2301304R" localSheetId="7">#REF!,#REF!</definedName>
    <definedName name="A2301304R_Data" localSheetId="7">#REF!</definedName>
    <definedName name="A2301304R_Latest" localSheetId="7">#REF!</definedName>
    <definedName name="A2301305T" localSheetId="7">#REF!,#REF!</definedName>
    <definedName name="A2301305T_Data" localSheetId="7">#REF!</definedName>
    <definedName name="A2301305T_Latest" localSheetId="7">#REF!</definedName>
    <definedName name="A2301306V" localSheetId="7">#REF!,#REF!</definedName>
    <definedName name="A2301306V_Data" localSheetId="7">#REF!</definedName>
    <definedName name="A2301306V_Latest" localSheetId="7">#REF!</definedName>
    <definedName name="A2301307W" localSheetId="7">#REF!,#REF!</definedName>
    <definedName name="A2301307W_Data" localSheetId="7">#REF!</definedName>
    <definedName name="A2301307W_Latest" localSheetId="7">#REF!</definedName>
    <definedName name="A2301308X" localSheetId="7">#REF!,#REF!</definedName>
    <definedName name="A2301308X_Data" localSheetId="7">#REF!</definedName>
    <definedName name="A2301308X_Latest" localSheetId="7">#REF!</definedName>
    <definedName name="A2301309A" localSheetId="7">#REF!,#REF!</definedName>
    <definedName name="A2301309A_Data" localSheetId="7">#REF!</definedName>
    <definedName name="A2301309A_Latest" localSheetId="7">#REF!</definedName>
    <definedName name="A2301310K" localSheetId="7">#REF!,#REF!</definedName>
    <definedName name="A2301310K_Data" localSheetId="7">#REF!</definedName>
    <definedName name="A2301310K_Latest" localSheetId="7">#REF!</definedName>
    <definedName name="A2301311L" localSheetId="7">#REF!,#REF!</definedName>
    <definedName name="A2301311L_Data" localSheetId="7">#REF!</definedName>
    <definedName name="A2301311L_Latest" localSheetId="7">#REF!</definedName>
    <definedName name="A2301312R" localSheetId="7">#REF!,#REF!</definedName>
    <definedName name="A2301312R_Data" localSheetId="7">#REF!</definedName>
    <definedName name="A2301312R_Latest" localSheetId="7">#REF!</definedName>
    <definedName name="A2301315W" localSheetId="7">[6]Data2!$B$1:$B$10,[6]Data2!$B$11:$B$136</definedName>
    <definedName name="A2301316X" localSheetId="7">#REF!,#REF!</definedName>
    <definedName name="A2301316X_Data" localSheetId="7">#REF!</definedName>
    <definedName name="A2301316X_Latest" localSheetId="7">#REF!</definedName>
    <definedName name="A2301317A" localSheetId="7">#REF!,#REF!</definedName>
    <definedName name="A2301317A_Data" localSheetId="7">#REF!</definedName>
    <definedName name="A2301317A_Latest" localSheetId="7">#REF!</definedName>
    <definedName name="A2301318C" localSheetId="7">#REF!,#REF!</definedName>
    <definedName name="A2301318C_Data" localSheetId="7">#REF!</definedName>
    <definedName name="A2301318C_Latest" localSheetId="7">#REF!</definedName>
    <definedName name="A2301319F" localSheetId="7">#REF!,#REF!</definedName>
    <definedName name="A2301319F_Data" localSheetId="7">#REF!</definedName>
    <definedName name="A2301319F_Latest" localSheetId="7">#REF!</definedName>
    <definedName name="A2301320R" localSheetId="7">#REF!,#REF!</definedName>
    <definedName name="A2301320R_Data" localSheetId="7">#REF!</definedName>
    <definedName name="A2301320R_Latest" localSheetId="7">#REF!</definedName>
    <definedName name="A2301321T" localSheetId="7">#REF!,#REF!</definedName>
    <definedName name="A2301321T_Data" localSheetId="7">#REF!</definedName>
    <definedName name="A2301321T_Latest" localSheetId="7">#REF!</definedName>
    <definedName name="A2301322V" localSheetId="7">#REF!,#REF!</definedName>
    <definedName name="A2301322V_Data" localSheetId="7">#REF!</definedName>
    <definedName name="A2301322V_Latest" localSheetId="7">#REF!</definedName>
    <definedName name="A2301323W" localSheetId="7">#REF!,#REF!</definedName>
    <definedName name="A2301323W_Data" localSheetId="7">#REF!</definedName>
    <definedName name="A2301323W_Latest" localSheetId="7">#REF!</definedName>
    <definedName name="A2301324X" localSheetId="7">#REF!,#REF!</definedName>
    <definedName name="A2301324X_Data" localSheetId="7">#REF!</definedName>
    <definedName name="A2301324X_Latest" localSheetId="7">#REF!</definedName>
    <definedName name="A2301325A" localSheetId="7">#REF!,#REF!</definedName>
    <definedName name="A2301325A_Data" localSheetId="7">#REF!</definedName>
    <definedName name="A2301325A_Latest" localSheetId="7">#REF!</definedName>
    <definedName name="A2301326C" localSheetId="7">#REF!,#REF!</definedName>
    <definedName name="A2301326C_Data" localSheetId="7">#REF!</definedName>
    <definedName name="A2301326C_Latest" localSheetId="7">#REF!</definedName>
    <definedName name="A2301327F" localSheetId="7">#REF!,#REF!</definedName>
    <definedName name="A2301327F_Data" localSheetId="7">#REF!</definedName>
    <definedName name="A2301327F_Latest" localSheetId="7">#REF!</definedName>
    <definedName name="A2301328J" localSheetId="7">#REF!,#REF!</definedName>
    <definedName name="A2301328J_Data" localSheetId="7">#REF!</definedName>
    <definedName name="A2301328J_Latest" localSheetId="7">#REF!</definedName>
    <definedName name="A2301329K" localSheetId="7">#REF!,#REF!</definedName>
    <definedName name="A2301329K_Data" localSheetId="7">#REF!</definedName>
    <definedName name="A2301329K_Latest" localSheetId="7">#REF!</definedName>
    <definedName name="A2301330V" localSheetId="7">#REF!,#REF!</definedName>
    <definedName name="A2301330V_Data" localSheetId="7">#REF!</definedName>
    <definedName name="A2301330V_Latest" localSheetId="7">#REF!</definedName>
    <definedName name="A2301331W" localSheetId="7">#REF!,#REF!</definedName>
    <definedName name="A2301331W_Data" localSheetId="7">#REF!</definedName>
    <definedName name="A2301331W_Latest" localSheetId="7">#REF!</definedName>
    <definedName name="A2301332X" localSheetId="7">#REF!,#REF!</definedName>
    <definedName name="A2301332X_Data" localSheetId="7">#REF!</definedName>
    <definedName name="A2301332X_Latest" localSheetId="7">#REF!</definedName>
    <definedName name="A2301333A" localSheetId="7">#REF!,#REF!</definedName>
    <definedName name="A2301333A_Data" localSheetId="7">#REF!</definedName>
    <definedName name="A2301333A_Latest" localSheetId="7">#REF!</definedName>
    <definedName name="A2301334C" localSheetId="7">#REF!,#REF!</definedName>
    <definedName name="A2301334C_Data" localSheetId="7">#REF!</definedName>
    <definedName name="A2301334C_Latest" localSheetId="7">#REF!</definedName>
    <definedName name="A2301335F" localSheetId="7">#REF!,#REF!</definedName>
    <definedName name="A2301335F_Data" localSheetId="7">#REF!</definedName>
    <definedName name="A2301335F_Latest" localSheetId="7">#REF!</definedName>
    <definedName name="A2301336J" localSheetId="7">#REF!,#REF!</definedName>
    <definedName name="A2301336J_Data" localSheetId="7">#REF!</definedName>
    <definedName name="A2301336J_Latest" localSheetId="7">#REF!</definedName>
    <definedName name="A2301339R" localSheetId="7">#REF!,#REF!</definedName>
    <definedName name="A2301339R_Data" localSheetId="7">#REF!</definedName>
    <definedName name="A2301339R_Latest" localSheetId="7">#REF!</definedName>
    <definedName name="A2301340X" localSheetId="7">#REF!,#REF!</definedName>
    <definedName name="A2301340X_Data" localSheetId="7">#REF!</definedName>
    <definedName name="A2301340X_Latest" localSheetId="7">#REF!</definedName>
    <definedName name="A2301341A" localSheetId="7">#REF!,#REF!</definedName>
    <definedName name="A2301341A_Data" localSheetId="7">#REF!</definedName>
    <definedName name="A2301341A_Latest" localSheetId="7">#REF!</definedName>
    <definedName name="A2301342C" localSheetId="7">#REF!,#REF!</definedName>
    <definedName name="A2301342C_Data" localSheetId="7">#REF!</definedName>
    <definedName name="A2301342C_Latest" localSheetId="7">#REF!</definedName>
    <definedName name="A2301343F" localSheetId="7">#REF!,#REF!</definedName>
    <definedName name="A2301343F_Data" localSheetId="7">#REF!</definedName>
    <definedName name="A2301343F_Latest" localSheetId="7">#REF!</definedName>
    <definedName name="A2301344J" localSheetId="7">#REF!,#REF!</definedName>
    <definedName name="A2301344J_Data" localSheetId="7">#REF!</definedName>
    <definedName name="A2301344J_Latest" localSheetId="7">#REF!</definedName>
    <definedName name="A2301345K" localSheetId="7">#REF!,#REF!</definedName>
    <definedName name="A2301345K_Data" localSheetId="7">#REF!</definedName>
    <definedName name="A2301345K_Latest" localSheetId="7">#REF!</definedName>
    <definedName name="A2301346L" localSheetId="7">#REF!,#REF!</definedName>
    <definedName name="A2301346L_Data" localSheetId="7">#REF!</definedName>
    <definedName name="A2301346L_Latest" localSheetId="7">#REF!</definedName>
    <definedName name="A2301347R" localSheetId="7">#REF!,#REF!</definedName>
    <definedName name="A2301347R_Data" localSheetId="7">#REF!</definedName>
    <definedName name="A2301347R_Latest" localSheetId="7">#REF!</definedName>
    <definedName name="A2301348T" localSheetId="7">#REF!,#REF!</definedName>
    <definedName name="A2301348T_Data" localSheetId="7">#REF!</definedName>
    <definedName name="A2301348T_Latest" localSheetId="7">#REF!</definedName>
    <definedName name="A2301349V" localSheetId="7">#REF!,#REF!</definedName>
    <definedName name="A2301349V_Data" localSheetId="7">#REF!</definedName>
    <definedName name="A2301349V_Latest" localSheetId="7">#REF!</definedName>
    <definedName name="A2301350C" localSheetId="7">#REF!,#REF!</definedName>
    <definedName name="A2301350C_Data" localSheetId="7">#REF!</definedName>
    <definedName name="A2301350C_Latest" localSheetId="7">#REF!</definedName>
    <definedName name="A2301351F" localSheetId="7">#REF!,#REF!</definedName>
    <definedName name="A2301351F_Data" localSheetId="7">#REF!</definedName>
    <definedName name="A2301351F_Latest" localSheetId="7">#REF!</definedName>
    <definedName name="A2301352J" localSheetId="7">#REF!,#REF!</definedName>
    <definedName name="A2301352J_Data" localSheetId="7">#REF!</definedName>
    <definedName name="A2301352J_Latest" localSheetId="7">#REF!</definedName>
    <definedName name="A2301353K" localSheetId="7">#REF!,#REF!</definedName>
    <definedName name="A2301353K_Data" localSheetId="7">#REF!</definedName>
    <definedName name="A2301353K_Latest" localSheetId="7">#REF!</definedName>
    <definedName name="A2301354L" localSheetId="7">#REF!,#REF!</definedName>
    <definedName name="A2301354L_Data" localSheetId="7">#REF!</definedName>
    <definedName name="A2301354L_Latest" localSheetId="7">#REF!</definedName>
    <definedName name="A2301355R" localSheetId="7">#REF!,#REF!</definedName>
    <definedName name="A2301355R_Data" localSheetId="7">#REF!</definedName>
    <definedName name="A2301355R_Latest" localSheetId="7">#REF!</definedName>
    <definedName name="A2301356T" localSheetId="7">#REF!,#REF!</definedName>
    <definedName name="A2301356T_Data" localSheetId="7">#REF!</definedName>
    <definedName name="A2301356T_Latest" localSheetId="7">#REF!</definedName>
    <definedName name="A2301357V" localSheetId="7">#REF!,#REF!</definedName>
    <definedName name="A2301357V_Data" localSheetId="7">#REF!</definedName>
    <definedName name="A2301357V_Latest" localSheetId="7">#REF!</definedName>
    <definedName name="A2301358W" localSheetId="7">#REF!,#REF!</definedName>
    <definedName name="A2301358W_Data" localSheetId="7">#REF!</definedName>
    <definedName name="A2301358W_Latest" localSheetId="7">#REF!</definedName>
    <definedName name="A2301359X" localSheetId="7">#REF!,#REF!</definedName>
    <definedName name="A2301359X_Data" localSheetId="7">#REF!</definedName>
    <definedName name="A2301359X_Latest" localSheetId="7">#REF!</definedName>
    <definedName name="A2301360J" localSheetId="7">#REF!,#REF!</definedName>
    <definedName name="A2301360J_Data" localSheetId="7">#REF!</definedName>
    <definedName name="A2301360J_Latest" localSheetId="7">#REF!</definedName>
    <definedName name="A2301361K" localSheetId="7">#REF!,#REF!</definedName>
    <definedName name="A2301361K_Data" localSheetId="7">#REF!</definedName>
    <definedName name="A2301361K_Latest" localSheetId="7">#REF!</definedName>
    <definedName name="A2301362L" localSheetId="7">#REF!,#REF!</definedName>
    <definedName name="A2301362L_Data" localSheetId="7">#REF!</definedName>
    <definedName name="A2301362L_Latest" localSheetId="7">#REF!</definedName>
    <definedName name="A2301363R" localSheetId="7">#REF!,#REF!</definedName>
    <definedName name="A2301363R_Data" localSheetId="7">#REF!</definedName>
    <definedName name="A2301363R_Latest" localSheetId="7">#REF!</definedName>
    <definedName name="A2301364T" localSheetId="7">#REF!,#REF!</definedName>
    <definedName name="A2301364T_Data" localSheetId="7">#REF!</definedName>
    <definedName name="A2301364T_Latest" localSheetId="7">#REF!</definedName>
    <definedName name="A2301365V" localSheetId="7">#REF!,#REF!</definedName>
    <definedName name="A2301365V_Data" localSheetId="7">#REF!</definedName>
    <definedName name="A2301365V_Latest" localSheetId="7">#REF!</definedName>
    <definedName name="A2301366W" localSheetId="7">#REF!,#REF!</definedName>
    <definedName name="A2301366W_Data" localSheetId="7">#REF!</definedName>
    <definedName name="A2301366W_Latest" localSheetId="7">#REF!</definedName>
    <definedName name="A2301367X" localSheetId="7">#REF!,#REF!</definedName>
    <definedName name="A2301367X_Data" localSheetId="7">#REF!</definedName>
    <definedName name="A2301367X_Latest" localSheetId="7">#REF!</definedName>
    <definedName name="A2301368A" localSheetId="7">#REF!,#REF!</definedName>
    <definedName name="A2301368A_Data" localSheetId="7">#REF!</definedName>
    <definedName name="A2301368A_Latest" localSheetId="7">#REF!</definedName>
    <definedName name="A2301369C" localSheetId="7">#REF!,#REF!</definedName>
    <definedName name="A2301369C_Data" localSheetId="7">#REF!</definedName>
    <definedName name="A2301369C_Latest" localSheetId="7">#REF!</definedName>
    <definedName name="A2301370L" localSheetId="7">#REF!,#REF!</definedName>
    <definedName name="A2301370L_Data" localSheetId="7">#REF!</definedName>
    <definedName name="A2301370L_Latest" localSheetId="7">#REF!</definedName>
    <definedName name="A2301371R" localSheetId="7">#REF!,#REF!</definedName>
    <definedName name="A2301371R_Data" localSheetId="7">#REF!</definedName>
    <definedName name="A2301371R_Latest" localSheetId="7">#REF!</definedName>
    <definedName name="A2301372T" localSheetId="7">#REF!,#REF!</definedName>
    <definedName name="A2301372T_Data" localSheetId="7">#REF!</definedName>
    <definedName name="A2301372T_Latest" localSheetId="7">#REF!</definedName>
    <definedName name="A2301373V" localSheetId="7">#REF!,#REF!</definedName>
    <definedName name="A2301373V_Data" localSheetId="7">#REF!</definedName>
    <definedName name="A2301373V_Latest" localSheetId="7">#REF!</definedName>
    <definedName name="A2301374W" localSheetId="7">#REF!,#REF!</definedName>
    <definedName name="A2301374W_Data" localSheetId="7">#REF!</definedName>
    <definedName name="A2301374W_Latest" localSheetId="7">#REF!</definedName>
    <definedName name="A2301375X" localSheetId="7">#REF!,#REF!</definedName>
    <definedName name="A2301375X_Data" localSheetId="7">#REF!</definedName>
    <definedName name="A2301375X_Latest" localSheetId="7">#REF!</definedName>
    <definedName name="A2301378F" localSheetId="7">#REF!,#REF!</definedName>
    <definedName name="A2301378F_Data" localSheetId="7">#REF!</definedName>
    <definedName name="A2301378F_Latest" localSheetId="7">#REF!</definedName>
    <definedName name="A2301379J" localSheetId="7">#REF!,#REF!</definedName>
    <definedName name="A2301379J_Data" localSheetId="7">#REF!</definedName>
    <definedName name="A2301379J_Latest" localSheetId="7">#REF!</definedName>
    <definedName name="A2301380T" localSheetId="7">#REF!,#REF!</definedName>
    <definedName name="A2301380T_Data" localSheetId="7">#REF!</definedName>
    <definedName name="A2301380T_Latest" localSheetId="7">#REF!</definedName>
    <definedName name="A2301381V" localSheetId="7">#REF!,#REF!</definedName>
    <definedName name="A2301381V_Data" localSheetId="7">#REF!</definedName>
    <definedName name="A2301381V_Latest" localSheetId="7">#REF!</definedName>
    <definedName name="A2301382W" localSheetId="7">#REF!,#REF!</definedName>
    <definedName name="A2301382W_Data" localSheetId="7">#REF!</definedName>
    <definedName name="A2301382W_Latest" localSheetId="7">#REF!</definedName>
    <definedName name="A2301383X" localSheetId="7">#REF!,#REF!</definedName>
    <definedName name="A2301383X_Data" localSheetId="7">#REF!</definedName>
    <definedName name="A2301383X_Latest" localSheetId="7">#REF!</definedName>
    <definedName name="A2301384A" localSheetId="7">#REF!,#REF!</definedName>
    <definedName name="A2301384A_Data" localSheetId="7">#REF!</definedName>
    <definedName name="A2301384A_Latest" localSheetId="7">#REF!</definedName>
    <definedName name="A2301385C" localSheetId="7">#REF!,#REF!</definedName>
    <definedName name="A2301385C_Data" localSheetId="7">#REF!</definedName>
    <definedName name="A2301385C_Latest" localSheetId="7">#REF!</definedName>
    <definedName name="A2301386F" localSheetId="7">#REF!,#REF!</definedName>
    <definedName name="A2301386F_Data" localSheetId="7">#REF!</definedName>
    <definedName name="A2301386F_Latest" localSheetId="7">#REF!</definedName>
    <definedName name="A2301387J" localSheetId="7">#REF!,#REF!</definedName>
    <definedName name="A2301387J_Data" localSheetId="7">#REF!</definedName>
    <definedName name="A2301387J_Latest" localSheetId="7">#REF!</definedName>
    <definedName name="A2301388K" localSheetId="7">#REF!,#REF!</definedName>
    <definedName name="A2301388K_Data" localSheetId="7">#REF!</definedName>
    <definedName name="A2301388K_Latest" localSheetId="7">#REF!</definedName>
    <definedName name="A2301389L" localSheetId="7">#REF!,#REF!</definedName>
    <definedName name="A2301389L_Data" localSheetId="7">#REF!</definedName>
    <definedName name="A2301389L_Latest" localSheetId="7">#REF!</definedName>
    <definedName name="A2301390W" localSheetId="7">#REF!,#REF!</definedName>
    <definedName name="A2301390W_Data" localSheetId="7">#REF!</definedName>
    <definedName name="A2301390W_Latest" localSheetId="7">#REF!</definedName>
    <definedName name="A2301391X" localSheetId="7">#REF!,#REF!</definedName>
    <definedName name="A2301391X_Data" localSheetId="7">#REF!</definedName>
    <definedName name="A2301391X_Latest" localSheetId="7">#REF!</definedName>
    <definedName name="A2301392A" localSheetId="7">#REF!,#REF!</definedName>
    <definedName name="A2301392A_Data" localSheetId="7">#REF!</definedName>
    <definedName name="A2301392A_Latest" localSheetId="7">#REF!</definedName>
    <definedName name="A2301393C" localSheetId="7">#REF!,#REF!</definedName>
    <definedName name="A2301393C_Data" localSheetId="7">#REF!</definedName>
    <definedName name="A2301393C_Latest" localSheetId="7">#REF!</definedName>
    <definedName name="A2301394F" localSheetId="7">#REF!,#REF!</definedName>
    <definedName name="A2301394F_Data" localSheetId="7">#REF!</definedName>
    <definedName name="A2301394F_Latest" localSheetId="7">#REF!</definedName>
    <definedName name="A2301395J" localSheetId="7">#REF!,#REF!</definedName>
    <definedName name="A2301395J_Data" localSheetId="7">#REF!</definedName>
    <definedName name="A2301395J_Latest" localSheetId="7">#REF!</definedName>
    <definedName name="A2301398R" localSheetId="7">#REF!,#REF!</definedName>
    <definedName name="A2301398R_Data" localSheetId="7">#REF!</definedName>
    <definedName name="A2301398R_Latest" localSheetId="7">#REF!</definedName>
    <definedName name="A2301399T" localSheetId="7">#REF!,#REF!</definedName>
    <definedName name="A2301399T_Data" localSheetId="7">#REF!</definedName>
    <definedName name="A2301399T_Latest" localSheetId="7">#REF!</definedName>
    <definedName name="A2301400R" localSheetId="7">#REF!,#REF!</definedName>
    <definedName name="A2301400R_Data" localSheetId="7">#REF!</definedName>
    <definedName name="A2301400R_Latest" localSheetId="7">#REF!</definedName>
    <definedName name="A2301401T" localSheetId="7">#REF!,#REF!</definedName>
    <definedName name="A2301401T_Data" localSheetId="7">#REF!</definedName>
    <definedName name="A2301401T_Latest" localSheetId="7">#REF!</definedName>
    <definedName name="A2301402V" localSheetId="7">#REF!,#REF!</definedName>
    <definedName name="A2301402V_Data" localSheetId="7">#REF!</definedName>
    <definedName name="A2301402V_Latest" localSheetId="7">#REF!</definedName>
    <definedName name="A2301403W" localSheetId="7">#REF!,#REF!</definedName>
    <definedName name="A2301403W_Data" localSheetId="7">#REF!</definedName>
    <definedName name="A2301403W_Latest" localSheetId="7">#REF!</definedName>
    <definedName name="A2301404X" localSheetId="7">#REF!,#REF!</definedName>
    <definedName name="A2301404X_Data" localSheetId="7">#REF!</definedName>
    <definedName name="A2301404X_Latest" localSheetId="7">#REF!</definedName>
    <definedName name="A2301405A" localSheetId="7">#REF!,#REF!</definedName>
    <definedName name="A2301405A_Data" localSheetId="7">#REF!</definedName>
    <definedName name="A2301405A_Latest" localSheetId="7">#REF!</definedName>
    <definedName name="A2301406C" localSheetId="7">#REF!,#REF!</definedName>
    <definedName name="A2301406C_Data" localSheetId="7">#REF!</definedName>
    <definedName name="A2301406C_Latest" localSheetId="7">#REF!</definedName>
    <definedName name="A2301407F" localSheetId="7">#REF!,#REF!</definedName>
    <definedName name="A2301407F_Data" localSheetId="7">#REF!</definedName>
    <definedName name="A2301407F_Latest" localSheetId="7">#REF!</definedName>
    <definedName name="A2301408J" localSheetId="7">#REF!,#REF!</definedName>
    <definedName name="A2301408J_Data" localSheetId="7">#REF!</definedName>
    <definedName name="A2301408J_Latest" localSheetId="7">#REF!</definedName>
    <definedName name="A2301409K" localSheetId="7">#REF!,#REF!</definedName>
    <definedName name="A2301409K_Data" localSheetId="7">#REF!</definedName>
    <definedName name="A2301409K_Latest" localSheetId="7">#REF!</definedName>
    <definedName name="A2301410V" localSheetId="7">#REF!,#REF!</definedName>
    <definedName name="A2301410V_Data" localSheetId="7">#REF!</definedName>
    <definedName name="A2301410V_Latest" localSheetId="7">#REF!</definedName>
    <definedName name="A2301411W" localSheetId="7">#REF!,#REF!</definedName>
    <definedName name="A2301411W_Data" localSheetId="7">#REF!</definedName>
    <definedName name="A2301411W_Latest" localSheetId="7">#REF!</definedName>
    <definedName name="A2301412X" localSheetId="7">#REF!,#REF!</definedName>
    <definedName name="A2301412X_Data" localSheetId="7">#REF!</definedName>
    <definedName name="A2301412X_Latest" localSheetId="7">#REF!</definedName>
    <definedName name="A2301413A" localSheetId="7">#REF!,#REF!</definedName>
    <definedName name="A2301413A_Data" localSheetId="7">#REF!</definedName>
    <definedName name="A2301413A_Latest" localSheetId="7">#REF!</definedName>
    <definedName name="A2301414C" localSheetId="7">#REF!,#REF!</definedName>
    <definedName name="A2301414C_Data" localSheetId="7">#REF!</definedName>
    <definedName name="A2301414C_Latest" localSheetId="7">#REF!</definedName>
    <definedName name="A2301415F" localSheetId="7">#REF!,#REF!</definedName>
    <definedName name="A2301415F_Data" localSheetId="7">#REF!</definedName>
    <definedName name="A2301415F_Latest" localSheetId="7">#REF!</definedName>
    <definedName name="A2301416J" localSheetId="7">#REF!,#REF!</definedName>
    <definedName name="A2301416J_Data" localSheetId="7">#REF!</definedName>
    <definedName name="A2301416J_Latest" localSheetId="7">#REF!</definedName>
    <definedName name="A2301417K" localSheetId="7">#REF!,#REF!</definedName>
    <definedName name="A2301417K_Data" localSheetId="7">#REF!</definedName>
    <definedName name="A2301417K_Latest" localSheetId="7">#REF!</definedName>
    <definedName name="A2301418L" localSheetId="7">#REF!,#REF!</definedName>
    <definedName name="A2301418L_Data" localSheetId="7">#REF!</definedName>
    <definedName name="A2301418L_Latest" localSheetId="7">#REF!</definedName>
    <definedName name="A2301419R" localSheetId="7">#REF!,#REF!</definedName>
    <definedName name="A2301419R_Data" localSheetId="7">#REF!</definedName>
    <definedName name="A2301419R_Latest" localSheetId="7">#REF!</definedName>
    <definedName name="A2301422C" localSheetId="7">#REF!,#REF!</definedName>
    <definedName name="A2301422C_Data" localSheetId="7">#REF!</definedName>
    <definedName name="A2301422C_Latest" localSheetId="7">#REF!</definedName>
    <definedName name="A2301423F" localSheetId="7">#REF!,#REF!</definedName>
    <definedName name="A2301423F_Data" localSheetId="7">#REF!</definedName>
    <definedName name="A2301423F_Latest" localSheetId="7">#REF!</definedName>
    <definedName name="A2301424J" localSheetId="7">#REF!,#REF!</definedName>
    <definedName name="A2301424J_Data" localSheetId="7">#REF!</definedName>
    <definedName name="A2301424J_Latest" localSheetId="7">#REF!</definedName>
    <definedName name="A2301425K" localSheetId="7">#REF!,#REF!</definedName>
    <definedName name="A2301425K_Data" localSheetId="7">#REF!</definedName>
    <definedName name="A2301425K_Latest" localSheetId="7">#REF!</definedName>
    <definedName name="A2301426L" localSheetId="7">#REF!,#REF!</definedName>
    <definedName name="A2301426L_Data" localSheetId="7">#REF!</definedName>
    <definedName name="A2301426L_Latest" localSheetId="7">#REF!</definedName>
    <definedName name="A2301427R" localSheetId="7">#REF!,#REF!</definedName>
    <definedName name="A2301427R_Data" localSheetId="7">#REF!</definedName>
    <definedName name="A2301427R_Latest" localSheetId="7">#REF!</definedName>
    <definedName name="A2301428T" localSheetId="7">#REF!,#REF!</definedName>
    <definedName name="A2301428T_Data" localSheetId="7">#REF!</definedName>
    <definedName name="A2301428T_Latest" localSheetId="7">#REF!</definedName>
    <definedName name="A2301429V" localSheetId="7">#REF!,#REF!</definedName>
    <definedName name="A2301429V_Data" localSheetId="7">#REF!</definedName>
    <definedName name="A2301429V_Latest" localSheetId="7">#REF!</definedName>
    <definedName name="A2301430C" localSheetId="7">#REF!,#REF!</definedName>
    <definedName name="A2301430C_Data" localSheetId="7">#REF!</definedName>
    <definedName name="A2301430C_Latest" localSheetId="7">#REF!</definedName>
    <definedName name="A2301431F" localSheetId="7">#REF!,#REF!</definedName>
    <definedName name="A2301431F_Data" localSheetId="7">#REF!</definedName>
    <definedName name="A2301431F_Latest" localSheetId="7">#REF!</definedName>
    <definedName name="A2301432J" localSheetId="7">#REF!,#REF!</definedName>
    <definedName name="A2301432J_Data" localSheetId="7">#REF!</definedName>
    <definedName name="A2301432J_Latest" localSheetId="7">#REF!</definedName>
    <definedName name="A2301433K" localSheetId="7">#REF!,#REF!</definedName>
    <definedName name="A2301433K_Data" localSheetId="7">#REF!</definedName>
    <definedName name="A2301433K_Latest" localSheetId="7">#REF!</definedName>
    <definedName name="A2301434L" localSheetId="7">#REF!,#REF!</definedName>
    <definedName name="A2301434L_Data" localSheetId="7">#REF!</definedName>
    <definedName name="A2301434L_Latest" localSheetId="7">#REF!</definedName>
    <definedName name="A2301435R" localSheetId="7">#REF!,#REF!</definedName>
    <definedName name="A2301435R_Data" localSheetId="7">#REF!</definedName>
    <definedName name="A2301435R_Latest" localSheetId="7">#REF!</definedName>
    <definedName name="A2301436T" localSheetId="7">#REF!,#REF!</definedName>
    <definedName name="A2301436T_Data" localSheetId="7">#REF!</definedName>
    <definedName name="A2301436T_Latest" localSheetId="7">#REF!</definedName>
    <definedName name="A2301437V" localSheetId="7">#REF!,#REF!</definedName>
    <definedName name="A2301437V_Data" localSheetId="7">#REF!</definedName>
    <definedName name="A2301437V_Latest" localSheetId="7">#REF!</definedName>
    <definedName name="A2301438W" localSheetId="7">#REF!,#REF!</definedName>
    <definedName name="A2301438W_Data" localSheetId="7">#REF!</definedName>
    <definedName name="A2301438W_Latest" localSheetId="7">#REF!</definedName>
    <definedName name="A2301439X" localSheetId="7">#REF!,#REF!</definedName>
    <definedName name="A2301439X_Data" localSheetId="7">#REF!</definedName>
    <definedName name="A2301439X_Latest" localSheetId="7">#REF!</definedName>
    <definedName name="A2301440J" localSheetId="7">#REF!,#REF!</definedName>
    <definedName name="A2301440J_Data" localSheetId="7">#REF!</definedName>
    <definedName name="A2301440J_Latest" localSheetId="7">#REF!</definedName>
    <definedName name="A2301441K" localSheetId="7">#REF!,#REF!</definedName>
    <definedName name="A2301441K_Data" localSheetId="7">#REF!</definedName>
    <definedName name="A2301441K_Latest" localSheetId="7">#REF!</definedName>
    <definedName name="A2301442L" localSheetId="7">#REF!,#REF!</definedName>
    <definedName name="A2301442L_Data" localSheetId="7">#REF!</definedName>
    <definedName name="A2301442L_Latest" localSheetId="7">#REF!</definedName>
    <definedName name="A2301443R" localSheetId="7">#REF!,#REF!</definedName>
    <definedName name="A2301443R_Data" localSheetId="7">#REF!</definedName>
    <definedName name="A2301443R_Latest" localSheetId="7">#REF!</definedName>
    <definedName name="A2301444T" localSheetId="7">#REF!,#REF!</definedName>
    <definedName name="A2301444T_Data" localSheetId="7">#REF!</definedName>
    <definedName name="A2301444T_Latest" localSheetId="7">#REF!</definedName>
    <definedName name="A2301445V" localSheetId="7">#REF!,#REF!</definedName>
    <definedName name="A2301445V_Data" localSheetId="7">#REF!</definedName>
    <definedName name="A2301445V_Latest" localSheetId="7">#REF!</definedName>
    <definedName name="A2301446W" localSheetId="7">#REF!,#REF!</definedName>
    <definedName name="A2301446W_Data" localSheetId="7">#REF!</definedName>
    <definedName name="A2301446W_Latest" localSheetId="7">#REF!</definedName>
    <definedName name="A2301447X" localSheetId="7">#REF!,#REF!</definedName>
    <definedName name="A2301447X_Data" localSheetId="7">#REF!</definedName>
    <definedName name="A2301447X_Latest" localSheetId="7">#REF!</definedName>
    <definedName name="A2301448A" localSheetId="7">#REF!,#REF!</definedName>
    <definedName name="A2301448A_Data" localSheetId="7">#REF!</definedName>
    <definedName name="A2301448A_Latest" localSheetId="7">#REF!</definedName>
    <definedName name="A2301449C" localSheetId="7">#REF!,#REF!</definedName>
    <definedName name="A2301449C_Data" localSheetId="7">#REF!</definedName>
    <definedName name="A2301449C_Latest" localSheetId="7">#REF!</definedName>
    <definedName name="A2301450L" localSheetId="7">#REF!,#REF!</definedName>
    <definedName name="A2301450L_Data" localSheetId="7">#REF!</definedName>
    <definedName name="A2301450L_Latest" localSheetId="7">#REF!</definedName>
    <definedName name="A2301451R" localSheetId="7">#REF!,#REF!</definedName>
    <definedName name="A2301451R_Data" localSheetId="7">#REF!</definedName>
    <definedName name="A2301451R_Latest" localSheetId="7">#REF!</definedName>
    <definedName name="A2301452T" localSheetId="7">#REF!,#REF!</definedName>
    <definedName name="A2301452T_Data" localSheetId="7">#REF!</definedName>
    <definedName name="A2301452T_Latest" localSheetId="7">#REF!</definedName>
    <definedName name="A2301453V" localSheetId="7">#REF!,#REF!</definedName>
    <definedName name="A2301453V_Data" localSheetId="7">#REF!</definedName>
    <definedName name="A2301453V_Latest" localSheetId="7">#REF!</definedName>
    <definedName name="A2301454W" localSheetId="7">#REF!,#REF!</definedName>
    <definedName name="A2301454W_Data" localSheetId="7">#REF!</definedName>
    <definedName name="A2301454W_Latest" localSheetId="7">#REF!</definedName>
    <definedName name="A2301455X" localSheetId="7">#REF!,#REF!</definedName>
    <definedName name="A2301455X_Data" localSheetId="7">#REF!</definedName>
    <definedName name="A2301455X_Latest" localSheetId="7">#REF!</definedName>
    <definedName name="A2301456A" localSheetId="7">#REF!,#REF!</definedName>
    <definedName name="A2301456A_Data" localSheetId="7">#REF!</definedName>
    <definedName name="A2301456A_Latest" localSheetId="7">#REF!</definedName>
    <definedName name="A2301459J" localSheetId="7">#REF!,#REF!</definedName>
    <definedName name="A2301459J_Data" localSheetId="7">#REF!</definedName>
    <definedName name="A2301459J_Latest" localSheetId="7">#REF!</definedName>
    <definedName name="A2301460T" localSheetId="7">#REF!,#REF!</definedName>
    <definedName name="A2301460T_Data" localSheetId="7">#REF!</definedName>
    <definedName name="A2301460T_Latest" localSheetId="7">#REF!</definedName>
    <definedName name="A2301461V" localSheetId="7">#REF!,#REF!</definedName>
    <definedName name="A2301461V_Data" localSheetId="7">#REF!</definedName>
    <definedName name="A2301461V_Latest" localSheetId="7">#REF!</definedName>
    <definedName name="A2301462W" localSheetId="7">#REF!,#REF!</definedName>
    <definedName name="A2301462W_Data" localSheetId="7">#REF!</definedName>
    <definedName name="A2301462W_Latest" localSheetId="7">#REF!</definedName>
    <definedName name="A2301463X" localSheetId="7">#REF!,#REF!</definedName>
    <definedName name="A2301463X_Data" localSheetId="7">#REF!</definedName>
    <definedName name="A2301463X_Latest" localSheetId="7">#REF!</definedName>
    <definedName name="A2301464A" localSheetId="7">#REF!,#REF!</definedName>
    <definedName name="A2301464A_Data" localSheetId="7">#REF!</definedName>
    <definedName name="A2301464A_Latest" localSheetId="7">#REF!</definedName>
    <definedName name="A2301465C" localSheetId="7">#REF!,#REF!</definedName>
    <definedName name="A2301465C_Data" localSheetId="7">#REF!</definedName>
    <definedName name="A2301465C_Latest" localSheetId="7">#REF!</definedName>
    <definedName name="A2301466F" localSheetId="7">#REF!,#REF!</definedName>
    <definedName name="A2301466F_Data" localSheetId="7">#REF!</definedName>
    <definedName name="A2301466F_Latest" localSheetId="7">#REF!</definedName>
    <definedName name="A2301467J" localSheetId="7">#REF!,#REF!</definedName>
    <definedName name="A2301467J_Data" localSheetId="7">#REF!</definedName>
    <definedName name="A2301467J_Latest" localSheetId="7">#REF!</definedName>
    <definedName name="A2301468K" localSheetId="7">#REF!,#REF!</definedName>
    <definedName name="A2301468K_Data" localSheetId="7">#REF!</definedName>
    <definedName name="A2301468K_Latest" localSheetId="7">#REF!</definedName>
    <definedName name="A2301469L" localSheetId="7">#REF!,#REF!</definedName>
    <definedName name="A2301469L_Data" localSheetId="7">#REF!</definedName>
    <definedName name="A2301469L_Latest" localSheetId="7">#REF!</definedName>
    <definedName name="A2301470W" localSheetId="7">#REF!,#REF!</definedName>
    <definedName name="A2301470W_Data" localSheetId="7">#REF!</definedName>
    <definedName name="A2301470W_Latest" localSheetId="7">#REF!</definedName>
    <definedName name="A2301471X" localSheetId="7">#REF!,#REF!</definedName>
    <definedName name="A2301471X_Data" localSheetId="7">#REF!</definedName>
    <definedName name="A2301471X_Latest" localSheetId="7">#REF!</definedName>
    <definedName name="A2301472A" localSheetId="7">#REF!,#REF!</definedName>
    <definedName name="A2301472A_Data" localSheetId="7">#REF!</definedName>
    <definedName name="A2301472A_Latest" localSheetId="7">#REF!</definedName>
    <definedName name="A2301473C" localSheetId="7">#REF!,#REF!</definedName>
    <definedName name="A2301473C_Data" localSheetId="7">#REF!</definedName>
    <definedName name="A2301473C_Latest" localSheetId="7">#REF!</definedName>
    <definedName name="A2301474F" localSheetId="7">#REF!,#REF!</definedName>
    <definedName name="A2301474F_Data" localSheetId="7">#REF!</definedName>
    <definedName name="A2301474F_Latest" localSheetId="7">#REF!</definedName>
    <definedName name="A2301475J" localSheetId="7">#REF!,#REF!</definedName>
    <definedName name="A2301475J_Data" localSheetId="7">#REF!</definedName>
    <definedName name="A2301475J_Latest" localSheetId="7">#REF!</definedName>
    <definedName name="A2301476K" localSheetId="7">#REF!,#REF!</definedName>
    <definedName name="A2301476K_Data" localSheetId="7">#REF!</definedName>
    <definedName name="A2301476K_Latest" localSheetId="7">#REF!</definedName>
    <definedName name="A2301477L" localSheetId="7">#REF!,#REF!</definedName>
    <definedName name="A2301477L_Data" localSheetId="7">#REF!</definedName>
    <definedName name="A2301477L_Latest" localSheetId="7">#REF!</definedName>
    <definedName name="A2301478R" localSheetId="7">#REF!,#REF!</definedName>
    <definedName name="A2301478R_Data" localSheetId="7">#REF!</definedName>
    <definedName name="A2301478R_Latest" localSheetId="7">#REF!</definedName>
    <definedName name="A2301481C" localSheetId="7">#REF!,#REF!</definedName>
    <definedName name="A2301481C_Data" localSheetId="7">#REF!</definedName>
    <definedName name="A2301481C_Latest" localSheetId="7">#REF!</definedName>
    <definedName name="A2301482F" localSheetId="7">#REF!,#REF!</definedName>
    <definedName name="A2301482F_Data" localSheetId="7">#REF!</definedName>
    <definedName name="A2301482F_Latest" localSheetId="7">#REF!</definedName>
    <definedName name="A2301483J" localSheetId="7">#REF!,#REF!</definedName>
    <definedName name="A2301483J_Data" localSheetId="7">#REF!</definedName>
    <definedName name="A2301483J_Latest" localSheetId="7">#REF!</definedName>
    <definedName name="A2301484K" localSheetId="7">#REF!,#REF!</definedName>
    <definedName name="A2301484K_Data" localSheetId="7">#REF!</definedName>
    <definedName name="A2301484K_Latest" localSheetId="7">#REF!</definedName>
    <definedName name="A2301485L" localSheetId="7">#REF!,#REF!</definedName>
    <definedName name="A2301485L_Data" localSheetId="7">#REF!</definedName>
    <definedName name="A2301485L_Latest" localSheetId="7">#REF!</definedName>
    <definedName name="A2301486R" localSheetId="7">#REF!,#REF!</definedName>
    <definedName name="A2301486R_Data" localSheetId="7">#REF!</definedName>
    <definedName name="A2301486R_Latest" localSheetId="7">#REF!</definedName>
    <definedName name="A2301487T" localSheetId="7">#REF!,#REF!</definedName>
    <definedName name="A2301487T_Data" localSheetId="7">#REF!</definedName>
    <definedName name="A2301487T_Latest" localSheetId="7">#REF!</definedName>
    <definedName name="A2301488V" localSheetId="7">#REF!,#REF!</definedName>
    <definedName name="A2301488V_Data" localSheetId="7">#REF!</definedName>
    <definedName name="A2301488V_Latest" localSheetId="7">#REF!</definedName>
    <definedName name="A2301489W" localSheetId="7">#REF!,#REF!</definedName>
    <definedName name="A2301489W_Data" localSheetId="7">#REF!</definedName>
    <definedName name="A2301489W_Latest" localSheetId="7">#REF!</definedName>
    <definedName name="A2301490F" localSheetId="7">#REF!,#REF!</definedName>
    <definedName name="A2301490F_Data" localSheetId="7">#REF!</definedName>
    <definedName name="A2301490F_Latest" localSheetId="7">#REF!</definedName>
    <definedName name="A2301491J" localSheetId="7">#REF!,#REF!</definedName>
    <definedName name="A2301491J_Data" localSheetId="7">#REF!</definedName>
    <definedName name="A2301491J_Latest" localSheetId="7">#REF!</definedName>
    <definedName name="A2301492K" localSheetId="7">#REF!,#REF!</definedName>
    <definedName name="A2301492K_Data" localSheetId="7">#REF!</definedName>
    <definedName name="A2301492K_Latest" localSheetId="7">#REF!</definedName>
    <definedName name="A2301493L" localSheetId="7">#REF!,#REF!</definedName>
    <definedName name="A2301493L_Data" localSheetId="7">#REF!</definedName>
    <definedName name="A2301493L_Latest" localSheetId="7">#REF!</definedName>
    <definedName name="A2301494R" localSheetId="7">#REF!,#REF!</definedName>
    <definedName name="A2301494R_Data" localSheetId="7">#REF!</definedName>
    <definedName name="A2301494R_Latest" localSheetId="7">#REF!</definedName>
    <definedName name="A2301495T" localSheetId="7">#REF!,#REF!</definedName>
    <definedName name="A2301495T_Data" localSheetId="7">#REF!</definedName>
    <definedName name="A2301495T_Latest" localSheetId="7">#REF!</definedName>
    <definedName name="A2301496V" localSheetId="7">#REF!,#REF!</definedName>
    <definedName name="A2301496V_Data" localSheetId="7">#REF!</definedName>
    <definedName name="A2301496V_Latest" localSheetId="7">#REF!</definedName>
    <definedName name="A2301497W" localSheetId="7">#REF!,#REF!</definedName>
    <definedName name="A2301497W_Data" localSheetId="7">#REF!</definedName>
    <definedName name="A2301497W_Latest" localSheetId="7">#REF!</definedName>
    <definedName name="A2301498X" localSheetId="7">#REF!,#REF!</definedName>
    <definedName name="A2301498X_Data" localSheetId="7">#REF!</definedName>
    <definedName name="A2301498X_Latest" localSheetId="7">#REF!</definedName>
    <definedName name="A2301499A" localSheetId="7">#REF!,#REF!</definedName>
    <definedName name="A2301499A_Data" localSheetId="7">#REF!</definedName>
    <definedName name="A2301499A_Latest" localSheetId="7">#REF!</definedName>
    <definedName name="A2301500X" localSheetId="7">#REF!,#REF!</definedName>
    <definedName name="A2301500X_Data" localSheetId="7">#REF!</definedName>
    <definedName name="A2301500X_Latest" localSheetId="7">#REF!</definedName>
    <definedName name="A2301501A" localSheetId="7">#REF!,#REF!</definedName>
    <definedName name="A2301501A_Data" localSheetId="7">#REF!</definedName>
    <definedName name="A2301501A_Latest" localSheetId="7">#REF!</definedName>
    <definedName name="A2301502C" localSheetId="7">#REF!,#REF!</definedName>
    <definedName name="A2301502C_Data" localSheetId="7">#REF!</definedName>
    <definedName name="A2301502C_Latest" localSheetId="7">#REF!</definedName>
    <definedName name="A2301505K" localSheetId="7">#REF!,#REF!</definedName>
    <definedName name="A2301505K_Data" localSheetId="7">#REF!</definedName>
    <definedName name="A2301505K_Latest" localSheetId="7">#REF!</definedName>
    <definedName name="A2301506L" localSheetId="7">#REF!,#REF!</definedName>
    <definedName name="A2301506L_Data" localSheetId="7">#REF!</definedName>
    <definedName name="A2301506L_Latest" localSheetId="7">#REF!</definedName>
    <definedName name="A2301507R" localSheetId="7">#REF!,#REF!</definedName>
    <definedName name="A2301507R_Data" localSheetId="7">#REF!</definedName>
    <definedName name="A2301507R_Latest" localSheetId="7">#REF!</definedName>
    <definedName name="A2301508T" localSheetId="7">#REF!,#REF!</definedName>
    <definedName name="A2301508T_Data" localSheetId="7">#REF!</definedName>
    <definedName name="A2301508T_Latest" localSheetId="7">#REF!</definedName>
    <definedName name="A2301509V" localSheetId="7">#REF!,#REF!</definedName>
    <definedName name="A2301509V_Data" localSheetId="7">#REF!</definedName>
    <definedName name="A2301509V_Latest" localSheetId="7">#REF!</definedName>
    <definedName name="A2301510C" localSheetId="7">#REF!,#REF!</definedName>
    <definedName name="A2301510C_Data" localSheetId="7">#REF!</definedName>
    <definedName name="A2301510C_Latest" localSheetId="7">#REF!</definedName>
    <definedName name="A2301511F" localSheetId="7">#REF!,#REF!</definedName>
    <definedName name="A2301511F_Data" localSheetId="7">#REF!</definedName>
    <definedName name="A2301511F_Latest" localSheetId="7">#REF!</definedName>
    <definedName name="A2301512J" localSheetId="7">#REF!,#REF!</definedName>
    <definedName name="A2301512J_Data" localSheetId="7">#REF!</definedName>
    <definedName name="A2301512J_Latest" localSheetId="7">#REF!</definedName>
    <definedName name="A2301513K" localSheetId="7">#REF!,#REF!</definedName>
    <definedName name="A2301513K_Data" localSheetId="7">#REF!</definedName>
    <definedName name="A2301513K_Latest" localSheetId="7">#REF!</definedName>
    <definedName name="A2301514L" localSheetId="7">#REF!,#REF!</definedName>
    <definedName name="A2301514L_Data" localSheetId="7">#REF!</definedName>
    <definedName name="A2301514L_Latest" localSheetId="7">#REF!</definedName>
    <definedName name="A2301515R" localSheetId="7">#REF!,#REF!</definedName>
    <definedName name="A2301515R_Data" localSheetId="7">#REF!</definedName>
    <definedName name="A2301515R_Latest" localSheetId="7">#REF!</definedName>
    <definedName name="A2301516T" localSheetId="7">#REF!,#REF!</definedName>
    <definedName name="A2301516T_Data" localSheetId="7">#REF!</definedName>
    <definedName name="A2301516T_Latest" localSheetId="7">#REF!</definedName>
    <definedName name="A2301517V" localSheetId="7">#REF!,#REF!</definedName>
    <definedName name="A2301517V_Data" localSheetId="7">#REF!</definedName>
    <definedName name="A2301517V_Latest" localSheetId="7">#REF!</definedName>
    <definedName name="A2301518W" localSheetId="7">#REF!,#REF!</definedName>
    <definedName name="A2301518W_Data" localSheetId="7">#REF!</definedName>
    <definedName name="A2301518W_Latest" localSheetId="7">#REF!</definedName>
    <definedName name="A2301519X" localSheetId="7">#REF!,#REF!</definedName>
    <definedName name="A2301519X_Data" localSheetId="7">#REF!</definedName>
    <definedName name="A2301519X_Latest" localSheetId="7">#REF!</definedName>
    <definedName name="A2301520J" localSheetId="7">#REF!,#REF!</definedName>
    <definedName name="A2301520J_Data" localSheetId="7">#REF!</definedName>
    <definedName name="A2301520J_Latest" localSheetId="7">#REF!</definedName>
    <definedName name="A2301521K" localSheetId="7">#REF!,#REF!</definedName>
    <definedName name="A2301521K_Data" localSheetId="7">#REF!</definedName>
    <definedName name="A2301521K_Latest" localSheetId="7">#REF!</definedName>
    <definedName name="A2301522L" localSheetId="7">#REF!,#REF!</definedName>
    <definedName name="A2301522L_Data" localSheetId="7">#REF!</definedName>
    <definedName name="A2301522L_Latest" localSheetId="7">#REF!</definedName>
    <definedName name="A2301523R" localSheetId="7">#REF!,#REF!</definedName>
    <definedName name="A2301523R_Data" localSheetId="7">#REF!</definedName>
    <definedName name="A2301523R_Latest" localSheetId="7">#REF!</definedName>
    <definedName name="A2301524T" localSheetId="7">#REF!,#REF!</definedName>
    <definedName name="A2301524T_Data" localSheetId="7">#REF!</definedName>
    <definedName name="A2301524T_Latest" localSheetId="7">#REF!</definedName>
    <definedName name="A2301525V" localSheetId="7">#REF!,#REF!</definedName>
    <definedName name="A2301525V_Data" localSheetId="7">#REF!</definedName>
    <definedName name="A2301525V_Latest" localSheetId="7">#REF!</definedName>
    <definedName name="A2301526W" localSheetId="7">#REF!,#REF!</definedName>
    <definedName name="A2301526W_Data" localSheetId="7">#REF!</definedName>
    <definedName name="A2301526W_Latest" localSheetId="7">#REF!</definedName>
    <definedName name="A2301527X" localSheetId="7">#REF!,#REF!</definedName>
    <definedName name="A2301527X_Data" localSheetId="7">#REF!</definedName>
    <definedName name="A2301527X_Latest" localSheetId="7">#REF!</definedName>
    <definedName name="A2301528A" localSheetId="7">#REF!,#REF!</definedName>
    <definedName name="A2301528A_Data" localSheetId="7">#REF!</definedName>
    <definedName name="A2301528A_Latest" localSheetId="7">#REF!</definedName>
    <definedName name="A2301529C" localSheetId="7">#REF!,#REF!</definedName>
    <definedName name="A2301529C_Data" localSheetId="7">#REF!</definedName>
    <definedName name="A2301529C_Latest" localSheetId="7">#REF!</definedName>
    <definedName name="A2301530L" localSheetId="7">#REF!,#REF!</definedName>
    <definedName name="A2301530L_Data" localSheetId="7">#REF!</definedName>
    <definedName name="A2301530L_Latest" localSheetId="7">#REF!</definedName>
    <definedName name="A2301531R" localSheetId="7">#REF!,#REF!</definedName>
    <definedName name="A2301531R_Data" localSheetId="7">#REF!</definedName>
    <definedName name="A2301531R_Latest" localSheetId="7">#REF!</definedName>
    <definedName name="A2301532T" localSheetId="7">#REF!,#REF!</definedName>
    <definedName name="A2301532T_Data" localSheetId="7">#REF!</definedName>
    <definedName name="A2301532T_Latest" localSheetId="7">#REF!</definedName>
    <definedName name="A2301533V" localSheetId="7">#REF!,#REF!</definedName>
    <definedName name="A2301533V_Data" localSheetId="7">#REF!</definedName>
    <definedName name="A2301533V_Latest" localSheetId="7">#REF!</definedName>
    <definedName name="A2301534W" localSheetId="7">#REF!,#REF!</definedName>
    <definedName name="A2301534W_Data" localSheetId="7">#REF!</definedName>
    <definedName name="A2301534W_Latest" localSheetId="7">#REF!</definedName>
    <definedName name="A2301535X" localSheetId="7">#REF!,#REF!</definedName>
    <definedName name="A2301535X_Data" localSheetId="7">#REF!</definedName>
    <definedName name="A2301535X_Latest" localSheetId="7">#REF!</definedName>
    <definedName name="A2301536A" localSheetId="7">#REF!,#REF!</definedName>
    <definedName name="A2301536A_Data" localSheetId="7">#REF!</definedName>
    <definedName name="A2301536A_Latest" localSheetId="7">#REF!</definedName>
    <definedName name="A2301537C" localSheetId="7">#REF!,#REF!</definedName>
    <definedName name="A2301537C_Data" localSheetId="7">#REF!</definedName>
    <definedName name="A2301537C_Latest" localSheetId="7">#REF!</definedName>
    <definedName name="A2301538F" localSheetId="7">#REF!,#REF!</definedName>
    <definedName name="A2301538F_Data" localSheetId="7">#REF!</definedName>
    <definedName name="A2301538F_Latest" localSheetId="7">#REF!</definedName>
    <definedName name="A2301539J" localSheetId="7">#REF!,#REF!</definedName>
    <definedName name="A2301539J_Data" localSheetId="7">#REF!</definedName>
    <definedName name="A2301539J_Latest" localSheetId="7">#REF!</definedName>
    <definedName name="A2301542W" localSheetId="7">#REF!,#REF!</definedName>
    <definedName name="A2301542W_Data" localSheetId="7">#REF!</definedName>
    <definedName name="A2301542W_Latest" localSheetId="7">#REF!</definedName>
    <definedName name="A2301543X" localSheetId="7">#REF!,#REF!</definedName>
    <definedName name="A2301543X_Data" localSheetId="7">#REF!</definedName>
    <definedName name="A2301543X_Latest" localSheetId="7">#REF!</definedName>
    <definedName name="A2301544A" localSheetId="7">#REF!,#REF!</definedName>
    <definedName name="A2301544A_Data" localSheetId="7">#REF!</definedName>
    <definedName name="A2301544A_Latest" localSheetId="7">#REF!</definedName>
    <definedName name="A2301545C" localSheetId="7">#REF!,#REF!</definedName>
    <definedName name="A2301545C_Data" localSheetId="7">#REF!</definedName>
    <definedName name="A2301545C_Latest" localSheetId="7">#REF!</definedName>
    <definedName name="A2301546F" localSheetId="7">#REF!,#REF!</definedName>
    <definedName name="A2301546F_Data" localSheetId="7">#REF!</definedName>
    <definedName name="A2301546F_Latest" localSheetId="7">#REF!</definedName>
    <definedName name="A2301547J" localSheetId="7">#REF!,#REF!</definedName>
    <definedName name="A2301547J_Data" localSheetId="7">#REF!</definedName>
    <definedName name="A2301547J_Latest" localSheetId="7">#REF!</definedName>
    <definedName name="A2301548K" localSheetId="7">#REF!,#REF!</definedName>
    <definedName name="A2301548K_Data" localSheetId="7">#REF!</definedName>
    <definedName name="A2301548K_Latest" localSheetId="7">#REF!</definedName>
    <definedName name="A2301549L" localSheetId="7">#REF!,#REF!</definedName>
    <definedName name="A2301549L_Data" localSheetId="7">#REF!</definedName>
    <definedName name="A2301549L_Latest" localSheetId="7">#REF!</definedName>
    <definedName name="A2301550W" localSheetId="7">#REF!,#REF!</definedName>
    <definedName name="A2301550W_Data" localSheetId="7">#REF!</definedName>
    <definedName name="A2301550W_Latest" localSheetId="7">#REF!</definedName>
    <definedName name="A2301551X" localSheetId="7">#REF!,#REF!</definedName>
    <definedName name="A2301551X_Data" localSheetId="7">#REF!</definedName>
    <definedName name="A2301551X_Latest" localSheetId="7">#REF!</definedName>
    <definedName name="A2301552A" localSheetId="7">#REF!,#REF!</definedName>
    <definedName name="A2301552A_Data" localSheetId="7">#REF!</definedName>
    <definedName name="A2301552A_Latest" localSheetId="7">#REF!</definedName>
    <definedName name="A2301553C" localSheetId="7">#REF!,#REF!</definedName>
    <definedName name="A2301553C_Data" localSheetId="7">#REF!</definedName>
    <definedName name="A2301553C_Latest" localSheetId="7">#REF!</definedName>
    <definedName name="A2301554F" localSheetId="7">#REF!,#REF!</definedName>
    <definedName name="A2301554F_Data" localSheetId="7">#REF!</definedName>
    <definedName name="A2301554F_Latest" localSheetId="7">#REF!</definedName>
    <definedName name="A2301555J" localSheetId="7">#REF!,#REF!</definedName>
    <definedName name="A2301555J_Data" localSheetId="7">#REF!</definedName>
    <definedName name="A2301555J_Latest" localSheetId="7">#REF!</definedName>
    <definedName name="A2301556K" localSheetId="7">#REF!,#REF!</definedName>
    <definedName name="A2301556K_Data" localSheetId="7">#REF!</definedName>
    <definedName name="A2301556K_Latest" localSheetId="7">#REF!</definedName>
    <definedName name="A2301557L" localSheetId="7">#REF!,#REF!</definedName>
    <definedName name="A2301557L_Data" localSheetId="7">#REF!</definedName>
    <definedName name="A2301557L_Latest" localSheetId="7">#REF!</definedName>
    <definedName name="A2301558R" localSheetId="7">#REF!,#REF!</definedName>
    <definedName name="A2301558R_Data" localSheetId="7">#REF!</definedName>
    <definedName name="A2301558R_Latest" localSheetId="7">#REF!</definedName>
    <definedName name="A2301559T" localSheetId="7">#REF!,#REF!</definedName>
    <definedName name="A2301559T_Data" localSheetId="7">#REF!</definedName>
    <definedName name="A2301559T_Latest" localSheetId="7">#REF!</definedName>
    <definedName name="A2301562F" localSheetId="7">#REF!,#REF!</definedName>
    <definedName name="A2301562F_Data" localSheetId="7">#REF!</definedName>
    <definedName name="A2301562F_Latest" localSheetId="7">#REF!</definedName>
    <definedName name="A2301563J" localSheetId="7">#REF!,#REF!</definedName>
    <definedName name="A2301563J_Data" localSheetId="7">#REF!</definedName>
    <definedName name="A2301563J_Latest" localSheetId="7">#REF!</definedName>
    <definedName name="A2301564K" localSheetId="7">#REF!,#REF!</definedName>
    <definedName name="A2301564K_Data" localSheetId="7">#REF!</definedName>
    <definedName name="A2301564K_Latest" localSheetId="7">#REF!</definedName>
    <definedName name="A2301565L" localSheetId="7">#REF!,#REF!</definedName>
    <definedName name="A2301565L_Data" localSheetId="7">#REF!</definedName>
    <definedName name="A2301565L_Latest" localSheetId="7">#REF!</definedName>
    <definedName name="A2301566R" localSheetId="7">#REF!,#REF!</definedName>
    <definedName name="A2301566R_Data" localSheetId="7">#REF!</definedName>
    <definedName name="A2301566R_Latest" localSheetId="7">#REF!</definedName>
    <definedName name="A2301567T" localSheetId="7">#REF!,#REF!</definedName>
    <definedName name="A2301567T_Data" localSheetId="7">#REF!</definedName>
    <definedName name="A2301567T_Latest" localSheetId="7">#REF!</definedName>
    <definedName name="A2301568V" localSheetId="7">#REF!,#REF!</definedName>
    <definedName name="A2301568V_Data" localSheetId="7">#REF!</definedName>
    <definedName name="A2301568V_Latest" localSheetId="7">#REF!</definedName>
    <definedName name="A2301569W" localSheetId="7">#REF!,#REF!</definedName>
    <definedName name="A2301569W_Data" localSheetId="7">#REF!</definedName>
    <definedName name="A2301569W_Latest" localSheetId="7">#REF!</definedName>
    <definedName name="A2301570F" localSheetId="7">#REF!,#REF!</definedName>
    <definedName name="A2301570F_Data" localSheetId="7">#REF!</definedName>
    <definedName name="A2301570F_Latest" localSheetId="7">#REF!</definedName>
    <definedName name="A2301571J" localSheetId="7">#REF!,#REF!</definedName>
    <definedName name="A2301571J_Data" localSheetId="7">#REF!</definedName>
    <definedName name="A2301571J_Latest" localSheetId="7">#REF!</definedName>
    <definedName name="A2301572K" localSheetId="7">#REF!,#REF!</definedName>
    <definedName name="A2301572K_Data" localSheetId="7">#REF!</definedName>
    <definedName name="A2301572K_Latest" localSheetId="7">#REF!</definedName>
    <definedName name="A2301573L" localSheetId="7">#REF!,#REF!</definedName>
    <definedName name="A2301573L_Data" localSheetId="7">#REF!</definedName>
    <definedName name="A2301573L_Latest" localSheetId="7">#REF!</definedName>
    <definedName name="A2301574R" localSheetId="7">#REF!,#REF!</definedName>
    <definedName name="A2301574R_Data" localSheetId="7">#REF!</definedName>
    <definedName name="A2301574R_Latest" localSheetId="7">#REF!</definedName>
    <definedName name="A2301575T" localSheetId="7">#REF!,#REF!</definedName>
    <definedName name="A2301575T_Data" localSheetId="7">#REF!</definedName>
    <definedName name="A2301575T_Latest" localSheetId="7">#REF!</definedName>
    <definedName name="A2301576V" localSheetId="7">#REF!,#REF!</definedName>
    <definedName name="A2301576V_Data" localSheetId="7">#REF!</definedName>
    <definedName name="A2301576V_Latest" localSheetId="7">#REF!</definedName>
    <definedName name="A2301577W" localSheetId="7">#REF!,#REF!</definedName>
    <definedName name="A2301577W_Data" localSheetId="7">#REF!</definedName>
    <definedName name="A2301577W_Latest" localSheetId="7">#REF!</definedName>
    <definedName name="A2301578X" localSheetId="7">#REF!,#REF!</definedName>
    <definedName name="A2301578X_Data" localSheetId="7">#REF!</definedName>
    <definedName name="A2301578X_Latest" localSheetId="7">#REF!</definedName>
    <definedName name="A2301579A" localSheetId="7">#REF!,#REF!</definedName>
    <definedName name="A2301579A_Data" localSheetId="7">#REF!</definedName>
    <definedName name="A2301579A_Latest" localSheetId="7">#REF!</definedName>
    <definedName name="A2301580K" localSheetId="7">#REF!,#REF!</definedName>
    <definedName name="A2301580K_Data" localSheetId="7">#REF!</definedName>
    <definedName name="A2301580K_Latest" localSheetId="7">#REF!</definedName>
    <definedName name="A2301581L" localSheetId="7">#REF!,#REF!</definedName>
    <definedName name="A2301581L_Data" localSheetId="7">#REF!</definedName>
    <definedName name="A2301581L_Latest" localSheetId="7">#REF!</definedName>
    <definedName name="A2301582R" localSheetId="7">#REF!,#REF!</definedName>
    <definedName name="A2301582R_Data" localSheetId="7">#REF!</definedName>
    <definedName name="A2301582R_Latest" localSheetId="7">#REF!</definedName>
    <definedName name="A2301583T" localSheetId="7">#REF!,#REF!</definedName>
    <definedName name="A2301583T_Data" localSheetId="7">#REF!</definedName>
    <definedName name="A2301583T_Latest" localSheetId="7">#REF!</definedName>
    <definedName name="A2301586X" localSheetId="7">#REF!,#REF!</definedName>
    <definedName name="A2301586X_Data" localSheetId="7">#REF!</definedName>
    <definedName name="A2301586X_Latest" localSheetId="7">#REF!</definedName>
    <definedName name="A2301587A" localSheetId="7">#REF!,#REF!</definedName>
    <definedName name="A2301587A_Data" localSheetId="7">#REF!</definedName>
    <definedName name="A2301587A_Latest" localSheetId="7">#REF!</definedName>
    <definedName name="A2301588C" localSheetId="7">#REF!,#REF!</definedName>
    <definedName name="A2301588C_Data" localSheetId="7">#REF!</definedName>
    <definedName name="A2301588C_Latest" localSheetId="7">#REF!</definedName>
    <definedName name="A2301589F" localSheetId="7">#REF!,#REF!</definedName>
    <definedName name="A2301589F_Data" localSheetId="7">#REF!</definedName>
    <definedName name="A2301589F_Latest" localSheetId="7">#REF!</definedName>
    <definedName name="A2301590R" localSheetId="7">#REF!,#REF!</definedName>
    <definedName name="A2301590R_Data" localSheetId="7">#REF!</definedName>
    <definedName name="A2301590R_Latest" localSheetId="7">#REF!</definedName>
    <definedName name="A2301591T" localSheetId="7">#REF!,#REF!</definedName>
    <definedName name="A2301591T_Data" localSheetId="7">#REF!</definedName>
    <definedName name="A2301591T_Latest" localSheetId="7">#REF!</definedName>
    <definedName name="A2301592V" localSheetId="7">#REF!,#REF!</definedName>
    <definedName name="A2301592V_Data" localSheetId="7">#REF!</definedName>
    <definedName name="A2301592V_Latest" localSheetId="7">#REF!</definedName>
    <definedName name="A2301593W" localSheetId="7">#REF!,#REF!</definedName>
    <definedName name="A2301593W_Data" localSheetId="7">#REF!</definedName>
    <definedName name="A2301593W_Latest" localSheetId="7">#REF!</definedName>
    <definedName name="A2301594X" localSheetId="7">#REF!,#REF!</definedName>
    <definedName name="A2301594X_Data" localSheetId="7">#REF!</definedName>
    <definedName name="A2301594X_Latest" localSheetId="7">#REF!</definedName>
    <definedName name="A2301595A" localSheetId="7">#REF!,#REF!</definedName>
    <definedName name="A2301595A_Data" localSheetId="7">#REF!</definedName>
    <definedName name="A2301595A_Latest" localSheetId="7">#REF!</definedName>
    <definedName name="A2301596C" localSheetId="7">#REF!,#REF!</definedName>
    <definedName name="A2301596C_Data" localSheetId="7">#REF!</definedName>
    <definedName name="A2301596C_Latest" localSheetId="7">#REF!</definedName>
    <definedName name="A2301597F" localSheetId="7">#REF!,#REF!</definedName>
    <definedName name="A2301597F_Data" localSheetId="7">#REF!</definedName>
    <definedName name="A2301597F_Latest" localSheetId="7">#REF!</definedName>
    <definedName name="A2301598J" localSheetId="7">#REF!,#REF!</definedName>
    <definedName name="A2301598J_Data" localSheetId="7">#REF!</definedName>
    <definedName name="A2301598J_Latest" localSheetId="7">#REF!</definedName>
    <definedName name="A2301599K" localSheetId="7">#REF!,#REF!</definedName>
    <definedName name="A2301599K_Data" localSheetId="7">#REF!</definedName>
    <definedName name="A2301599K_Latest" localSheetId="7">#REF!</definedName>
    <definedName name="A2301600J" localSheetId="7">#REF!,#REF!</definedName>
    <definedName name="A2301600J_Data" localSheetId="7">#REF!</definedName>
    <definedName name="A2301600J_Latest" localSheetId="7">#REF!</definedName>
    <definedName name="A2301601K" localSheetId="7">#REF!,#REF!</definedName>
    <definedName name="A2301601K_Data" localSheetId="7">#REF!</definedName>
    <definedName name="A2301601K_Latest" localSheetId="7">#REF!</definedName>
    <definedName name="A2301602L" localSheetId="7">#REF!,#REF!</definedName>
    <definedName name="A2301602L_Data" localSheetId="7">#REF!</definedName>
    <definedName name="A2301602L_Latest" localSheetId="7">#REF!</definedName>
    <definedName name="A2301603R" localSheetId="7">#REF!,#REF!</definedName>
    <definedName name="A2301603R_Data" localSheetId="7">#REF!</definedName>
    <definedName name="A2301603R_Latest" localSheetId="7">#REF!</definedName>
    <definedName name="A2301604T" localSheetId="7">#REF!,#REF!</definedName>
    <definedName name="A2301604T_Data" localSheetId="7">#REF!</definedName>
    <definedName name="A2301604T_Latest" localSheetId="7">#REF!</definedName>
    <definedName name="A2301605V" localSheetId="7">#REF!,#REF!</definedName>
    <definedName name="A2301605V_Data" localSheetId="7">#REF!</definedName>
    <definedName name="A2301605V_Latest" localSheetId="7">#REF!</definedName>
    <definedName name="A2301606W" localSheetId="7">#REF!,#REF!</definedName>
    <definedName name="A2301606W_Data" localSheetId="7">#REF!</definedName>
    <definedName name="A2301606W_Latest" localSheetId="7">#REF!</definedName>
    <definedName name="A2301607X" localSheetId="7">#REF!,#REF!</definedName>
    <definedName name="A2301607X_Data" localSheetId="7">#REF!</definedName>
    <definedName name="A2301607X_Latest" localSheetId="7">#REF!</definedName>
    <definedName name="A2301608A" localSheetId="7">#REF!,#REF!</definedName>
    <definedName name="A2301608A_Data" localSheetId="7">#REF!</definedName>
    <definedName name="A2301608A_Latest" localSheetId="7">#REF!</definedName>
    <definedName name="A2301609C" localSheetId="7">#REF!,#REF!</definedName>
    <definedName name="A2301609C_Data" localSheetId="7">#REF!</definedName>
    <definedName name="A2301609C_Latest" localSheetId="7">#REF!</definedName>
    <definedName name="A2301610L" localSheetId="7">#REF!,#REF!</definedName>
    <definedName name="A2301610L_Data" localSheetId="7">#REF!</definedName>
    <definedName name="A2301610L_Latest" localSheetId="7">#REF!</definedName>
    <definedName name="A2301611R" localSheetId="7">#REF!,#REF!</definedName>
    <definedName name="A2301611R_Data" localSheetId="7">#REF!</definedName>
    <definedName name="A2301611R_Latest" localSheetId="7">#REF!</definedName>
    <definedName name="A2301612T" localSheetId="7">#REF!,#REF!</definedName>
    <definedName name="A2301612T_Data" localSheetId="7">#REF!</definedName>
    <definedName name="A2301612T_Latest" localSheetId="7">#REF!</definedName>
    <definedName name="A2301613V" localSheetId="7">#REF!,#REF!</definedName>
    <definedName name="A2301613V_Data" localSheetId="7">#REF!</definedName>
    <definedName name="A2301613V_Latest" localSheetId="7">#REF!</definedName>
    <definedName name="A2301614W" localSheetId="7">#REF!,#REF!</definedName>
    <definedName name="A2301614W_Data" localSheetId="7">#REF!</definedName>
    <definedName name="A2301614W_Latest" localSheetId="7">#REF!</definedName>
    <definedName name="A2301615X" localSheetId="7">#REF!,#REF!</definedName>
    <definedName name="A2301615X_Data" localSheetId="7">#REF!</definedName>
    <definedName name="A2301615X_Latest" localSheetId="7">#REF!</definedName>
    <definedName name="A2301616A" localSheetId="7">#REF!,#REF!</definedName>
    <definedName name="A2301616A_Data" localSheetId="7">#REF!</definedName>
    <definedName name="A2301616A_Latest" localSheetId="7">#REF!</definedName>
    <definedName name="A2301617C" localSheetId="7">#REF!,#REF!</definedName>
    <definedName name="A2301617C_Data" localSheetId="7">#REF!</definedName>
    <definedName name="A2301617C_Latest" localSheetId="7">#REF!</definedName>
    <definedName name="A2301618F" localSheetId="7">#REF!,#REF!</definedName>
    <definedName name="A2301618F_Data" localSheetId="7">#REF!</definedName>
    <definedName name="A2301618F_Latest" localSheetId="7">#REF!</definedName>
    <definedName name="A2301619J" localSheetId="7">#REF!,#REF!</definedName>
    <definedName name="A2301619J_Data" localSheetId="7">#REF!</definedName>
    <definedName name="A2301619J_Latest" localSheetId="7">#REF!</definedName>
    <definedName name="A2301620T" localSheetId="7">#REF!,#REF!</definedName>
    <definedName name="A2301620T_Data" localSheetId="7">#REF!</definedName>
    <definedName name="A2301620T_Latest" localSheetId="7">#REF!</definedName>
    <definedName name="A2301621V" localSheetId="7">#REF!,#REF!</definedName>
    <definedName name="A2301621V_Data" localSheetId="7">#REF!</definedName>
    <definedName name="A2301621V_Latest" localSheetId="7">#REF!</definedName>
    <definedName name="A2301622W" localSheetId="7">#REF!,#REF!</definedName>
    <definedName name="A2301622W_Data" localSheetId="7">#REF!</definedName>
    <definedName name="A2301622W_Latest" localSheetId="7">#REF!</definedName>
    <definedName name="A2301625C" localSheetId="7">#REF!,#REF!</definedName>
    <definedName name="A2301625C_Data" localSheetId="7">#REF!</definedName>
    <definedName name="A2301625C_Latest" localSheetId="7">#REF!</definedName>
    <definedName name="A2301626F" localSheetId="7">#REF!,#REF!</definedName>
    <definedName name="A2301626F_Data" localSheetId="7">#REF!</definedName>
    <definedName name="A2301626F_Latest" localSheetId="7">#REF!</definedName>
    <definedName name="A2301627J" localSheetId="7">#REF!,#REF!</definedName>
    <definedName name="A2301627J_Data" localSheetId="7">#REF!</definedName>
    <definedName name="A2301627J_Latest" localSheetId="7">#REF!</definedName>
    <definedName name="A2301628K" localSheetId="7">#REF!,#REF!</definedName>
    <definedName name="A2301628K_Data" localSheetId="7">#REF!</definedName>
    <definedName name="A2301628K_Latest" localSheetId="7">#REF!</definedName>
    <definedName name="A2301629L" localSheetId="7">#REF!,#REF!</definedName>
    <definedName name="A2301629L_Data" localSheetId="7">#REF!</definedName>
    <definedName name="A2301629L_Latest" localSheetId="7">#REF!</definedName>
    <definedName name="A2301630W" localSheetId="7">#REF!,#REF!</definedName>
    <definedName name="A2301630W_Data" localSheetId="7">#REF!</definedName>
    <definedName name="A2301630W_Latest" localSheetId="7">#REF!</definedName>
    <definedName name="A2301631X" localSheetId="7">#REF!,#REF!</definedName>
    <definedName name="A2301631X_Data" localSheetId="7">#REF!</definedName>
    <definedName name="A2301631X_Latest" localSheetId="7">#REF!</definedName>
    <definedName name="A2301632A" localSheetId="7">#REF!,#REF!</definedName>
    <definedName name="A2301632A_Data" localSheetId="7">#REF!</definedName>
    <definedName name="A2301632A_Latest" localSheetId="7">#REF!</definedName>
    <definedName name="A2301633C" localSheetId="7">#REF!,#REF!</definedName>
    <definedName name="A2301633C_Data" localSheetId="7">#REF!</definedName>
    <definedName name="A2301633C_Latest" localSheetId="7">#REF!</definedName>
    <definedName name="A2301634F" localSheetId="7">#REF!,#REF!</definedName>
    <definedName name="A2301634F_Data" localSheetId="7">#REF!</definedName>
    <definedName name="A2301634F_Latest" localSheetId="7">#REF!</definedName>
    <definedName name="A2301635J" localSheetId="7">#REF!,#REF!</definedName>
    <definedName name="A2301635J_Data" localSheetId="7">#REF!</definedName>
    <definedName name="A2301635J_Latest" localSheetId="7">#REF!</definedName>
    <definedName name="A2301636K" localSheetId="7">#REF!,#REF!</definedName>
    <definedName name="A2301636K_Data" localSheetId="7">#REF!</definedName>
    <definedName name="A2301636K_Latest" localSheetId="7">#REF!</definedName>
    <definedName name="A2301637L" localSheetId="7">#REF!,#REF!</definedName>
    <definedName name="A2301637L_Data" localSheetId="7">#REF!</definedName>
    <definedName name="A2301637L_Latest" localSheetId="7">#REF!</definedName>
    <definedName name="A2301638R" localSheetId="7">#REF!,#REF!</definedName>
    <definedName name="A2301638R_Data" localSheetId="7">#REF!</definedName>
    <definedName name="A2301638R_Latest" localSheetId="7">#REF!</definedName>
    <definedName name="A2301639T" localSheetId="7">#REF!,#REF!</definedName>
    <definedName name="A2301639T_Data" localSheetId="7">#REF!</definedName>
    <definedName name="A2301639T_Latest" localSheetId="7">#REF!</definedName>
    <definedName name="A2301640A" localSheetId="7">#REF!,#REF!</definedName>
    <definedName name="A2301640A_Data" localSheetId="7">#REF!</definedName>
    <definedName name="A2301640A_Latest" localSheetId="7">#REF!</definedName>
    <definedName name="A2301641C" localSheetId="7">#REF!,#REF!</definedName>
    <definedName name="A2301641C_Data" localSheetId="7">#REF!</definedName>
    <definedName name="A2301641C_Latest" localSheetId="7">#REF!</definedName>
    <definedName name="A2301642F" localSheetId="7">#REF!,#REF!</definedName>
    <definedName name="A2301642F_Data" localSheetId="7">#REF!</definedName>
    <definedName name="A2301642F_Latest" localSheetId="7">#REF!</definedName>
    <definedName name="A2301645L" localSheetId="7">#REF!,#REF!</definedName>
    <definedName name="A2301645L_Data" localSheetId="7">#REF!</definedName>
    <definedName name="A2301645L_Latest" localSheetId="7">#REF!</definedName>
    <definedName name="A2301646R" localSheetId="7">#REF!,#REF!</definedName>
    <definedName name="A2301646R_Data" localSheetId="7">#REF!</definedName>
    <definedName name="A2301646R_Latest" localSheetId="7">#REF!</definedName>
    <definedName name="A2301647T" localSheetId="7">#REF!,#REF!</definedName>
    <definedName name="A2301647T_Data" localSheetId="7">#REF!</definedName>
    <definedName name="A2301647T_Latest" localSheetId="7">#REF!</definedName>
    <definedName name="A2301648V" localSheetId="7">#REF!,#REF!</definedName>
    <definedName name="A2301648V_Data" localSheetId="7">#REF!</definedName>
    <definedName name="A2301648V_Latest" localSheetId="7">#REF!</definedName>
    <definedName name="A2301649W" localSheetId="7">#REF!,#REF!</definedName>
    <definedName name="A2301649W_Data" localSheetId="7">#REF!</definedName>
    <definedName name="A2301649W_Latest" localSheetId="7">#REF!</definedName>
    <definedName name="A2301650F" localSheetId="7">#REF!,#REF!</definedName>
    <definedName name="A2301650F_Data" localSheetId="7">#REF!</definedName>
    <definedName name="A2301650F_Latest" localSheetId="7">#REF!</definedName>
    <definedName name="A2301651J" localSheetId="7">#REF!,#REF!</definedName>
    <definedName name="A2301651J_Data" localSheetId="7">#REF!</definedName>
    <definedName name="A2301651J_Latest" localSheetId="7">#REF!</definedName>
    <definedName name="A2301652K" localSheetId="7">#REF!,#REF!</definedName>
    <definedName name="A2301652K_Data" localSheetId="7">#REF!</definedName>
    <definedName name="A2301652K_Latest" localSheetId="7">#REF!</definedName>
    <definedName name="A2301653L" localSheetId="7">#REF!,#REF!</definedName>
    <definedName name="A2301653L_Data" localSheetId="7">#REF!</definedName>
    <definedName name="A2301653L_Latest" localSheetId="7">#REF!</definedName>
    <definedName name="A2301654R" localSheetId="7">#REF!,#REF!</definedName>
    <definedName name="A2301654R_Data" localSheetId="7">#REF!</definedName>
    <definedName name="A2301654R_Latest" localSheetId="7">#REF!</definedName>
    <definedName name="A2301655T" localSheetId="7">#REF!,#REF!</definedName>
    <definedName name="A2301655T_Data" localSheetId="7">#REF!</definedName>
    <definedName name="A2301655T_Latest" localSheetId="7">#REF!</definedName>
    <definedName name="A2301656V" localSheetId="7">#REF!,#REF!</definedName>
    <definedName name="A2301656V_Data" localSheetId="7">#REF!</definedName>
    <definedName name="A2301656V_Latest" localSheetId="7">#REF!</definedName>
    <definedName name="A2301657W" localSheetId="7">#REF!,#REF!</definedName>
    <definedName name="A2301657W_Data" localSheetId="7">#REF!</definedName>
    <definedName name="A2301657W_Latest" localSheetId="7">#REF!</definedName>
    <definedName name="A2301658X" localSheetId="7">#REF!,#REF!</definedName>
    <definedName name="A2301658X_Data" localSheetId="7">#REF!</definedName>
    <definedName name="A2301658X_Latest" localSheetId="7">#REF!</definedName>
    <definedName name="A2301659A" localSheetId="7">#REF!,#REF!</definedName>
    <definedName name="A2301659A_Data" localSheetId="7">#REF!</definedName>
    <definedName name="A2301659A_Latest" localSheetId="7">#REF!</definedName>
    <definedName name="A2301660K" localSheetId="7">#REF!,#REF!</definedName>
    <definedName name="A2301660K_Data" localSheetId="7">#REF!</definedName>
    <definedName name="A2301660K_Latest" localSheetId="7">#REF!</definedName>
    <definedName name="A2301661L" localSheetId="7">#REF!,#REF!</definedName>
    <definedName name="A2301661L_Data" localSheetId="7">#REF!</definedName>
    <definedName name="A2301661L_Latest" localSheetId="7">#REF!</definedName>
    <definedName name="A2301662R" localSheetId="7">#REF!,#REF!</definedName>
    <definedName name="A2301662R_Data" localSheetId="7">#REF!</definedName>
    <definedName name="A2301662R_Latest" localSheetId="7">#REF!</definedName>
    <definedName name="A2301663T" localSheetId="7">#REF!,#REF!</definedName>
    <definedName name="A2301663T_Data" localSheetId="7">#REF!</definedName>
    <definedName name="A2301663T_Latest" localSheetId="7">#REF!</definedName>
    <definedName name="A2301664V" localSheetId="7">#REF!,#REF!</definedName>
    <definedName name="A2301664V_Data" localSheetId="7">#REF!</definedName>
    <definedName name="A2301664V_Latest" localSheetId="7">#REF!</definedName>
    <definedName name="A2301665W" localSheetId="7">#REF!,#REF!</definedName>
    <definedName name="A2301665W_Data" localSheetId="7">#REF!</definedName>
    <definedName name="A2301665W_Latest" localSheetId="7">#REF!</definedName>
    <definedName name="A2301666X" localSheetId="7">#REF!,#REF!</definedName>
    <definedName name="A2301666X_Data" localSheetId="7">#REF!</definedName>
    <definedName name="A2301666X_Latest" localSheetId="7">#REF!</definedName>
    <definedName name="A2301669F" localSheetId="7">#REF!,#REF!</definedName>
    <definedName name="A2301669F_Data" localSheetId="7">#REF!</definedName>
    <definedName name="A2301669F_Latest" localSheetId="7">#REF!</definedName>
    <definedName name="A2301670R" localSheetId="7">#REF!,#REF!</definedName>
    <definedName name="A2301670R_Data" localSheetId="7">#REF!</definedName>
    <definedName name="A2301670R_Latest" localSheetId="7">#REF!</definedName>
    <definedName name="A2301671T" localSheetId="7">#REF!,#REF!</definedName>
    <definedName name="A2301671T_Data" localSheetId="7">#REF!</definedName>
    <definedName name="A2301671T_Latest" localSheetId="7">#REF!</definedName>
    <definedName name="A2301672V" localSheetId="7">#REF!,#REF!</definedName>
    <definedName name="A2301672V_Data" localSheetId="7">#REF!</definedName>
    <definedName name="A2301672V_Latest" localSheetId="7">#REF!</definedName>
    <definedName name="A2301673W" localSheetId="7">#REF!,#REF!</definedName>
    <definedName name="A2301673W_Data" localSheetId="7">#REF!</definedName>
    <definedName name="A2301673W_Latest" localSheetId="7">#REF!</definedName>
    <definedName name="A2301674X" localSheetId="7">#REF!,#REF!</definedName>
    <definedName name="A2301674X_Data" localSheetId="7">#REF!</definedName>
    <definedName name="A2301674X_Latest" localSheetId="7">#REF!</definedName>
    <definedName name="A2301675A" localSheetId="7">#REF!,#REF!</definedName>
    <definedName name="A2301675A_Data" localSheetId="7">#REF!</definedName>
    <definedName name="A2301675A_Latest" localSheetId="7">#REF!</definedName>
    <definedName name="A2301676C" localSheetId="7">#REF!,#REF!</definedName>
    <definedName name="A2301676C_Data" localSheetId="7">#REF!</definedName>
    <definedName name="A2301676C_Latest" localSheetId="7">#REF!</definedName>
    <definedName name="A2301677F" localSheetId="7">#REF!,#REF!</definedName>
    <definedName name="A2301677F_Data" localSheetId="7">#REF!</definedName>
    <definedName name="A2301677F_Latest" localSheetId="7">#REF!</definedName>
    <definedName name="A2301678J" localSheetId="7">#REF!,#REF!</definedName>
    <definedName name="A2301678J_Data" localSheetId="7">#REF!</definedName>
    <definedName name="A2301678J_Latest" localSheetId="7">#REF!</definedName>
    <definedName name="A2301679K" localSheetId="7">#REF!,#REF!</definedName>
    <definedName name="A2301679K_Data" localSheetId="7">#REF!</definedName>
    <definedName name="A2301679K_Latest" localSheetId="7">#REF!</definedName>
    <definedName name="A2301680V" localSheetId="7">#REF!,#REF!</definedName>
    <definedName name="A2301680V_Data" localSheetId="7">#REF!</definedName>
    <definedName name="A2301680V_Latest" localSheetId="7">#REF!</definedName>
    <definedName name="A2301681W" localSheetId="7">#REF!,#REF!</definedName>
    <definedName name="A2301681W_Data" localSheetId="7">#REF!</definedName>
    <definedName name="A2301681W_Latest" localSheetId="7">#REF!</definedName>
    <definedName name="A2301682X" localSheetId="7">#REF!,#REF!</definedName>
    <definedName name="A2301682X_Data" localSheetId="7">#REF!</definedName>
    <definedName name="A2301682X_Latest" localSheetId="7">#REF!</definedName>
    <definedName name="A2301683A" localSheetId="7">#REF!,#REF!</definedName>
    <definedName name="A2301683A_Data" localSheetId="7">#REF!</definedName>
    <definedName name="A2301683A_Latest" localSheetId="7">#REF!</definedName>
    <definedName name="A2301684C" localSheetId="7">#REF!,#REF!</definedName>
    <definedName name="A2301684C_Data" localSheetId="7">#REF!</definedName>
    <definedName name="A2301684C_Latest" localSheetId="7">#REF!</definedName>
    <definedName name="A2301685F" localSheetId="7">#REF!,#REF!</definedName>
    <definedName name="A2301685F_Data" localSheetId="7">#REF!</definedName>
    <definedName name="A2301685F_Latest" localSheetId="7">#REF!</definedName>
    <definedName name="A2301686J" localSheetId="7">#REF!,#REF!</definedName>
    <definedName name="A2301686J_Data" localSheetId="7">#REF!</definedName>
    <definedName name="A2301686J_Latest" localSheetId="7">#REF!</definedName>
    <definedName name="A2301687K" localSheetId="7">#REF!,#REF!</definedName>
    <definedName name="A2301687K_Data" localSheetId="7">#REF!</definedName>
    <definedName name="A2301687K_Latest" localSheetId="7">#REF!</definedName>
    <definedName name="A2301688L" localSheetId="7">#REF!,#REF!</definedName>
    <definedName name="A2301688L_Data" localSheetId="7">#REF!</definedName>
    <definedName name="A2301688L_Latest" localSheetId="7">#REF!</definedName>
    <definedName name="A2301689R" localSheetId="7">#REF!,#REF!</definedName>
    <definedName name="A2301689R_Data" localSheetId="7">#REF!</definedName>
    <definedName name="A2301689R_Latest" localSheetId="7">#REF!</definedName>
    <definedName name="A2301690X" localSheetId="7">#REF!,#REF!</definedName>
    <definedName name="A2301690X_Data" localSheetId="7">#REF!</definedName>
    <definedName name="A2301690X_Latest" localSheetId="7">#REF!</definedName>
    <definedName name="A2301691A" localSheetId="7">#REF!,#REF!</definedName>
    <definedName name="A2301691A_Data" localSheetId="7">#REF!</definedName>
    <definedName name="A2301691A_Latest" localSheetId="7">#REF!</definedName>
    <definedName name="A2301692C" localSheetId="7">#REF!,#REF!</definedName>
    <definedName name="A2301692C_Data" localSheetId="7">#REF!</definedName>
    <definedName name="A2301692C_Latest" localSheetId="7">#REF!</definedName>
    <definedName name="A2301693F" localSheetId="7">#REF!,#REF!</definedName>
    <definedName name="A2301693F_Data" localSheetId="7">#REF!</definedName>
    <definedName name="A2301693F_Latest" localSheetId="7">#REF!</definedName>
    <definedName name="A2301694J" localSheetId="7">#REF!,#REF!</definedName>
    <definedName name="A2301694J_Data" localSheetId="7">#REF!</definedName>
    <definedName name="A2301694J_Latest" localSheetId="7">#REF!</definedName>
    <definedName name="A2301695K" localSheetId="7">#REF!,#REF!</definedName>
    <definedName name="A2301695K_Data" localSheetId="7">#REF!</definedName>
    <definedName name="A2301695K_Latest" localSheetId="7">#REF!</definedName>
    <definedName name="A2301696L" localSheetId="7">#REF!,#REF!</definedName>
    <definedName name="A2301696L_Data" localSheetId="7">#REF!</definedName>
    <definedName name="A2301696L_Latest" localSheetId="7">#REF!</definedName>
    <definedName name="A2301697R" localSheetId="7">#REF!,#REF!</definedName>
    <definedName name="A2301697R_Data" localSheetId="7">#REF!</definedName>
    <definedName name="A2301697R_Latest" localSheetId="7">#REF!</definedName>
    <definedName name="A2301698T" localSheetId="7">#REF!,#REF!</definedName>
    <definedName name="A2301698T_Data" localSheetId="7">#REF!</definedName>
    <definedName name="A2301698T_Latest" localSheetId="7">#REF!</definedName>
    <definedName name="A2301699V" localSheetId="7">#REF!,#REF!</definedName>
    <definedName name="A2301699V_Data" localSheetId="7">#REF!</definedName>
    <definedName name="A2301699V_Latest" localSheetId="7">#REF!</definedName>
    <definedName name="A2301700T" localSheetId="7">#REF!,#REF!</definedName>
    <definedName name="A2301700T_Data" localSheetId="7">#REF!</definedName>
    <definedName name="A2301700T_Latest" localSheetId="7">#REF!</definedName>
    <definedName name="A2301701V" localSheetId="7">#REF!,#REF!</definedName>
    <definedName name="A2301701V_Data" localSheetId="7">#REF!</definedName>
    <definedName name="A2301701V_Latest" localSheetId="7">#REF!</definedName>
    <definedName name="A2301702W" localSheetId="7">#REF!,#REF!</definedName>
    <definedName name="A2301702W_Data" localSheetId="7">#REF!</definedName>
    <definedName name="A2301702W_Latest" localSheetId="7">#REF!</definedName>
    <definedName name="A2301703X" localSheetId="7">#REF!,#REF!</definedName>
    <definedName name="A2301703X_Data" localSheetId="7">#REF!</definedName>
    <definedName name="A2301703X_Latest" localSheetId="7">#REF!</definedName>
    <definedName name="A2301706F" localSheetId="7">#REF!,#REF!</definedName>
    <definedName name="A2301706F_Data" localSheetId="7">#REF!</definedName>
    <definedName name="A2301706F_Latest" localSheetId="7">#REF!</definedName>
    <definedName name="A2301707J" localSheetId="7">#REF!,#REF!</definedName>
    <definedName name="A2301707J_Data" localSheetId="7">#REF!</definedName>
    <definedName name="A2301707J_Latest" localSheetId="7">#REF!</definedName>
    <definedName name="A2301708K" localSheetId="7">#REF!,#REF!</definedName>
    <definedName name="A2301708K_Data" localSheetId="7">#REF!</definedName>
    <definedName name="A2301708K_Latest" localSheetId="7">#REF!</definedName>
    <definedName name="A2301709L" localSheetId="7">#REF!,#REF!</definedName>
    <definedName name="A2301709L_Data" localSheetId="7">#REF!</definedName>
    <definedName name="A2301709L_Latest" localSheetId="7">#REF!</definedName>
    <definedName name="A2301710W" localSheetId="7">#REF!,#REF!</definedName>
    <definedName name="A2301710W_Data" localSheetId="7">#REF!</definedName>
    <definedName name="A2301710W_Latest" localSheetId="7">#REF!</definedName>
    <definedName name="A2301711X" localSheetId="7">#REF!,#REF!</definedName>
    <definedName name="A2301711X_Data" localSheetId="7">#REF!</definedName>
    <definedName name="A2301711X_Latest" localSheetId="7">#REF!</definedName>
    <definedName name="A2301712A" localSheetId="7">#REF!,#REF!</definedName>
    <definedName name="A2301712A_Data" localSheetId="7">#REF!</definedName>
    <definedName name="A2301712A_Latest" localSheetId="7">#REF!</definedName>
    <definedName name="A2301713C" localSheetId="7">#REF!,#REF!</definedName>
    <definedName name="A2301713C_Data" localSheetId="7">#REF!</definedName>
    <definedName name="A2301713C_Latest" localSheetId="7">#REF!</definedName>
    <definedName name="A2301714F" localSheetId="7">#REF!,#REF!</definedName>
    <definedName name="A2301714F_Data" localSheetId="7">#REF!</definedName>
    <definedName name="A2301714F_Latest" localSheetId="7">#REF!</definedName>
    <definedName name="A2301715J" localSheetId="7">#REF!,#REF!</definedName>
    <definedName name="A2301715J_Data" localSheetId="7">#REF!</definedName>
    <definedName name="A2301715J_Latest" localSheetId="7">#REF!</definedName>
    <definedName name="A2301716K" localSheetId="7">#REF!,#REF!</definedName>
    <definedName name="A2301716K_Data" localSheetId="7">#REF!</definedName>
    <definedName name="A2301716K_Latest" localSheetId="7">#REF!</definedName>
    <definedName name="A2301717L" localSheetId="7">#REF!,#REF!</definedName>
    <definedName name="A2301717L_Data" localSheetId="7">#REF!</definedName>
    <definedName name="A2301717L_Latest" localSheetId="7">#REF!</definedName>
    <definedName name="A2301718R" localSheetId="7">#REF!,#REF!</definedName>
    <definedName name="A2301718R_Data" localSheetId="7">#REF!</definedName>
    <definedName name="A2301718R_Latest" localSheetId="7">#REF!</definedName>
    <definedName name="A2301719T" localSheetId="7">#REF!,#REF!</definedName>
    <definedName name="A2301719T_Data" localSheetId="7">#REF!</definedName>
    <definedName name="A2301719T_Latest" localSheetId="7">#REF!</definedName>
    <definedName name="A2301720A" localSheetId="7">#REF!,#REF!</definedName>
    <definedName name="A2301720A_Data" localSheetId="7">#REF!</definedName>
    <definedName name="A2301720A_Latest" localSheetId="7">#REF!</definedName>
    <definedName name="A2301721C" localSheetId="7">#REF!,#REF!</definedName>
    <definedName name="A2301721C_Data" localSheetId="7">#REF!</definedName>
    <definedName name="A2301721C_Latest" localSheetId="7">#REF!</definedName>
    <definedName name="A2301722F" localSheetId="7">#REF!,#REF!</definedName>
    <definedName name="A2301722F_Data" localSheetId="7">#REF!</definedName>
    <definedName name="A2301722F_Latest" localSheetId="7">#REF!</definedName>
    <definedName name="A2301723J" localSheetId="7">#REF!,#REF!</definedName>
    <definedName name="A2301723J_Data" localSheetId="7">#REF!</definedName>
    <definedName name="A2301723J_Latest" localSheetId="7">#REF!</definedName>
    <definedName name="A2301724K" localSheetId="7">#REF!,#REF!</definedName>
    <definedName name="A2301724K_Data" localSheetId="7">#REF!</definedName>
    <definedName name="A2301724K_Latest" localSheetId="7">#REF!</definedName>
    <definedName name="A2301725L" localSheetId="7">#REF!,#REF!</definedName>
    <definedName name="A2301725L_Data" localSheetId="7">#REF!</definedName>
    <definedName name="A2301725L_Latest" localSheetId="7">#REF!</definedName>
    <definedName name="A2301726R" localSheetId="7">#REF!,#REF!</definedName>
    <definedName name="A2301726R_Data" localSheetId="7">#REF!</definedName>
    <definedName name="A2301726R_Latest" localSheetId="7">#REF!</definedName>
    <definedName name="A2301729W" localSheetId="7">#REF!,#REF!</definedName>
    <definedName name="A2301729W_Data" localSheetId="7">#REF!</definedName>
    <definedName name="A2301729W_Latest" localSheetId="7">#REF!</definedName>
    <definedName name="A2301730F" localSheetId="7">#REF!,#REF!</definedName>
    <definedName name="A2301730F_Data" localSheetId="7">#REF!</definedName>
    <definedName name="A2301730F_Latest" localSheetId="7">#REF!</definedName>
    <definedName name="A2301731J" localSheetId="7">#REF!,#REF!</definedName>
    <definedName name="A2301731J_Data" localSheetId="7">#REF!</definedName>
    <definedName name="A2301731J_Latest" localSheetId="7">#REF!</definedName>
    <definedName name="A2301732K" localSheetId="7">#REF!,#REF!</definedName>
    <definedName name="A2301732K_Data" localSheetId="7">#REF!</definedName>
    <definedName name="A2301732K_Latest" localSheetId="7">#REF!</definedName>
    <definedName name="A2301733L" localSheetId="7">#REF!,#REF!</definedName>
    <definedName name="A2301733L_Data" localSheetId="7">#REF!</definedName>
    <definedName name="A2301733L_Latest" localSheetId="7">#REF!</definedName>
    <definedName name="A2301734R" localSheetId="7">#REF!,#REF!</definedName>
    <definedName name="A2301734R_Data" localSheetId="7">#REF!</definedName>
    <definedName name="A2301734R_Latest" localSheetId="7">#REF!</definedName>
    <definedName name="A2301735T" localSheetId="7">#REF!,#REF!</definedName>
    <definedName name="A2301735T_Data" localSheetId="7">#REF!</definedName>
    <definedName name="A2301735T_Latest" localSheetId="7">#REF!</definedName>
    <definedName name="A2301736V" localSheetId="7">#REF!,#REF!</definedName>
    <definedName name="A2301736V_Data" localSheetId="7">#REF!</definedName>
    <definedName name="A2301736V_Latest" localSheetId="7">#REF!</definedName>
    <definedName name="A2301737W" localSheetId="7">#REF!,#REF!</definedName>
    <definedName name="A2301737W_Data" localSheetId="7">#REF!</definedName>
    <definedName name="A2301737W_Latest" localSheetId="7">#REF!</definedName>
    <definedName name="A2301738X" localSheetId="7">#REF!,#REF!</definedName>
    <definedName name="A2301738X_Data" localSheetId="7">#REF!</definedName>
    <definedName name="A2301738X_Latest" localSheetId="7">#REF!</definedName>
    <definedName name="A2301739A" localSheetId="7">#REF!,#REF!</definedName>
    <definedName name="A2301739A_Data" localSheetId="7">#REF!</definedName>
    <definedName name="A2301739A_Latest" localSheetId="7">#REF!</definedName>
    <definedName name="A2301740K" localSheetId="7">#REF!,#REF!</definedName>
    <definedName name="A2301740K_Data" localSheetId="7">#REF!</definedName>
    <definedName name="A2301740K_Latest" localSheetId="7">#REF!</definedName>
    <definedName name="A2301741L" localSheetId="7">#REF!,#REF!</definedName>
    <definedName name="A2301741L_Data" localSheetId="7">#REF!</definedName>
    <definedName name="A2301741L_Latest" localSheetId="7">#REF!</definedName>
    <definedName name="A2301742R" localSheetId="7">#REF!,#REF!</definedName>
    <definedName name="A2301742R_Data" localSheetId="7">#REF!</definedName>
    <definedName name="A2301742R_Latest" localSheetId="7">#REF!</definedName>
    <definedName name="A2301743T" localSheetId="7">#REF!,#REF!</definedName>
    <definedName name="A2301743T_Data" localSheetId="7">#REF!</definedName>
    <definedName name="A2301743T_Latest" localSheetId="7">#REF!</definedName>
    <definedName name="A2301744V" localSheetId="7">#REF!,#REF!</definedName>
    <definedName name="A2301744V_Data" localSheetId="7">#REF!</definedName>
    <definedName name="A2301744V_Latest" localSheetId="7">#REF!</definedName>
    <definedName name="A2301745W" localSheetId="7">#REF!,#REF!</definedName>
    <definedName name="A2301745W_Data" localSheetId="7">#REF!</definedName>
    <definedName name="A2301745W_Latest" localSheetId="7">#REF!</definedName>
    <definedName name="A2301746X" localSheetId="7">#REF!,#REF!</definedName>
    <definedName name="A2301746X_Data" localSheetId="7">#REF!</definedName>
    <definedName name="A2301746X_Latest" localSheetId="7">#REF!</definedName>
    <definedName name="A2301747A" localSheetId="7">#REF!,#REF!</definedName>
    <definedName name="A2301747A_Data" localSheetId="7">#REF!</definedName>
    <definedName name="A2301747A_Latest" localSheetId="7">#REF!</definedName>
    <definedName name="A2301748C" localSheetId="7">#REF!,#REF!</definedName>
    <definedName name="A2301748C_Data" localSheetId="7">#REF!</definedName>
    <definedName name="A2301748C_Latest" localSheetId="7">#REF!</definedName>
    <definedName name="A2301749F" localSheetId="7">#REF!,#REF!</definedName>
    <definedName name="A2301749F_Data" localSheetId="7">#REF!</definedName>
    <definedName name="A2301749F_Latest" localSheetId="7">#REF!</definedName>
    <definedName name="A2301750R" localSheetId="7">#REF!,#REF!</definedName>
    <definedName name="A2301750R_Data" localSheetId="7">#REF!</definedName>
    <definedName name="A2301750R_Latest" localSheetId="7">#REF!</definedName>
    <definedName name="A2301753W" localSheetId="7">#REF!,#REF!</definedName>
    <definedName name="A2301753W_Data" localSheetId="7">#REF!</definedName>
    <definedName name="A2301753W_Latest" localSheetId="7">#REF!</definedName>
    <definedName name="A2301754X" localSheetId="7">#REF!,#REF!</definedName>
    <definedName name="A2301754X_Data" localSheetId="7">#REF!</definedName>
    <definedName name="A2301754X_Latest" localSheetId="7">#REF!</definedName>
    <definedName name="A2301755A" localSheetId="7">#REF!,#REF!</definedName>
    <definedName name="A2301755A_Data" localSheetId="7">#REF!</definedName>
    <definedName name="A2301755A_Latest" localSheetId="7">#REF!</definedName>
    <definedName name="A2301756C" localSheetId="7">#REF!,#REF!</definedName>
    <definedName name="A2301756C_Data" localSheetId="7">#REF!</definedName>
    <definedName name="A2301756C_Latest" localSheetId="7">#REF!</definedName>
    <definedName name="A2301757F" localSheetId="7">#REF!,#REF!</definedName>
    <definedName name="A2301757F_Data" localSheetId="7">#REF!</definedName>
    <definedName name="A2301757F_Latest" localSheetId="7">#REF!</definedName>
    <definedName name="A2301758J" localSheetId="7">#REF!,#REF!</definedName>
    <definedName name="A2301758J_Data" localSheetId="7">#REF!</definedName>
    <definedName name="A2301758J_Latest" localSheetId="7">#REF!</definedName>
    <definedName name="A2301759K" localSheetId="7">#REF!,#REF!</definedName>
    <definedName name="A2301759K_Data" localSheetId="7">#REF!</definedName>
    <definedName name="A2301759K_Latest" localSheetId="7">#REF!</definedName>
    <definedName name="A2301760V" localSheetId="7">#REF!,#REF!</definedName>
    <definedName name="A2301760V_Data" localSheetId="7">#REF!</definedName>
    <definedName name="A2301760V_Latest" localSheetId="7">#REF!</definedName>
    <definedName name="A2301761W" localSheetId="7">#REF!,#REF!</definedName>
    <definedName name="A2301761W_Data" localSheetId="7">#REF!</definedName>
    <definedName name="A2301761W_Latest" localSheetId="7">#REF!</definedName>
    <definedName name="A2301762X" localSheetId="7">#REF!,#REF!</definedName>
    <definedName name="A2301762X_Data" localSheetId="7">#REF!</definedName>
    <definedName name="A2301762X_Latest" localSheetId="7">#REF!</definedName>
    <definedName name="A2301763A" localSheetId="7">#REF!,#REF!</definedName>
    <definedName name="A2301763A_Data" localSheetId="7">#REF!</definedName>
    <definedName name="A2301763A_Latest" localSheetId="7">#REF!</definedName>
    <definedName name="A2301764C" localSheetId="7">#REF!,#REF!</definedName>
    <definedName name="A2301764C_Data" localSheetId="7">#REF!</definedName>
    <definedName name="A2301764C_Latest" localSheetId="7">#REF!</definedName>
    <definedName name="A2301765F" localSheetId="7">#REF!,#REF!</definedName>
    <definedName name="A2301765F_Data" localSheetId="7">#REF!</definedName>
    <definedName name="A2301765F_Latest" localSheetId="7">#REF!</definedName>
    <definedName name="A2301766J" localSheetId="7">#REF!,#REF!</definedName>
    <definedName name="A2301766J_Data" localSheetId="7">#REF!</definedName>
    <definedName name="A2301766J_Latest" localSheetId="7">#REF!</definedName>
    <definedName name="A2301767K" localSheetId="7">#REF!,#REF!</definedName>
    <definedName name="A2301767K_Data" localSheetId="7">#REF!</definedName>
    <definedName name="A2301767K_Latest" localSheetId="7">#REF!</definedName>
    <definedName name="A2301768L" localSheetId="7">#REF!,#REF!</definedName>
    <definedName name="A2301768L_Data" localSheetId="7">#REF!</definedName>
    <definedName name="A2301768L_Latest" localSheetId="7">#REF!</definedName>
    <definedName name="A2301769R" localSheetId="7">#REF!,#REF!</definedName>
    <definedName name="A2301769R_Data" localSheetId="7">#REF!</definedName>
    <definedName name="A2301769R_Latest" localSheetId="7">#REF!</definedName>
    <definedName name="A2301770X" localSheetId="7">#REF!,#REF!</definedName>
    <definedName name="A2301770X_Data" localSheetId="7">#REF!</definedName>
    <definedName name="A2301770X_Latest" localSheetId="7">#REF!</definedName>
    <definedName name="A2301771A" localSheetId="7">#REF!,#REF!</definedName>
    <definedName name="A2301771A_Data" localSheetId="7">#REF!</definedName>
    <definedName name="A2301771A_Latest" localSheetId="7">#REF!</definedName>
    <definedName name="A2301772C" localSheetId="7">#REF!,#REF!</definedName>
    <definedName name="A2301772C_Data" localSheetId="7">#REF!</definedName>
    <definedName name="A2301772C_Latest" localSheetId="7">#REF!</definedName>
    <definedName name="A2301773F" localSheetId="7">#REF!,#REF!</definedName>
    <definedName name="A2301773F_Data" localSheetId="7">#REF!</definedName>
    <definedName name="A2301773F_Latest" localSheetId="7">#REF!</definedName>
    <definedName name="A2301774J" localSheetId="7">#REF!,#REF!</definedName>
    <definedName name="A2301774J_Data" localSheetId="7">#REF!</definedName>
    <definedName name="A2301774J_Latest" localSheetId="7">#REF!</definedName>
    <definedName name="A2301775K" localSheetId="7">#REF!,#REF!</definedName>
    <definedName name="A2301775K_Data" localSheetId="7">#REF!</definedName>
    <definedName name="A2301775K_Latest" localSheetId="7">#REF!</definedName>
    <definedName name="A2301776L" localSheetId="7">#REF!,#REF!</definedName>
    <definedName name="A2301776L_Data" localSheetId="7">#REF!</definedName>
    <definedName name="A2301776L_Latest" localSheetId="7">#REF!</definedName>
    <definedName name="A2301777R" localSheetId="7">#REF!,#REF!</definedName>
    <definedName name="A2301777R_Data" localSheetId="7">#REF!</definedName>
    <definedName name="A2301777R_Latest" localSheetId="7">#REF!</definedName>
    <definedName name="A2301778T" localSheetId="7">#REF!,#REF!</definedName>
    <definedName name="A2301778T_Data" localSheetId="7">#REF!</definedName>
    <definedName name="A2301778T_Latest" localSheetId="7">#REF!</definedName>
    <definedName name="A2301779V" localSheetId="7">#REF!,#REF!</definedName>
    <definedName name="A2301779V_Data" localSheetId="7">#REF!</definedName>
    <definedName name="A2301779V_Latest" localSheetId="7">#REF!</definedName>
    <definedName name="A2301780C" localSheetId="7">#REF!,#REF!</definedName>
    <definedName name="A2301780C_Data" localSheetId="7">#REF!</definedName>
    <definedName name="A2301780C_Latest" localSheetId="7">#REF!</definedName>
    <definedName name="A2301781F" localSheetId="7">#REF!,#REF!</definedName>
    <definedName name="A2301781F_Data" localSheetId="7">#REF!</definedName>
    <definedName name="A2301781F_Latest" localSheetId="7">#REF!</definedName>
    <definedName name="A2301782J" localSheetId="7">#REF!,#REF!</definedName>
    <definedName name="A2301782J_Data" localSheetId="7">#REF!</definedName>
    <definedName name="A2301782J_Latest" localSheetId="7">#REF!</definedName>
    <definedName name="A2301783K" localSheetId="7">#REF!,#REF!</definedName>
    <definedName name="A2301783K_Data" localSheetId="7">#REF!</definedName>
    <definedName name="A2301783K_Latest" localSheetId="7">#REF!</definedName>
    <definedName name="A2301784L" localSheetId="7">#REF!,#REF!</definedName>
    <definedName name="A2301784L_Data" localSheetId="7">#REF!</definedName>
    <definedName name="A2301784L_Latest" localSheetId="7">#REF!</definedName>
    <definedName name="A2301785R" localSheetId="7">#REF!,#REF!</definedName>
    <definedName name="A2301785R_Data" localSheetId="7">#REF!</definedName>
    <definedName name="A2301785R_Latest" localSheetId="7">#REF!</definedName>
    <definedName name="A2301786T" localSheetId="7">#REF!,#REF!</definedName>
    <definedName name="A2301786T_Data" localSheetId="7">#REF!</definedName>
    <definedName name="A2301786T_Latest" localSheetId="7">#REF!</definedName>
    <definedName name="A2301787V" localSheetId="7">#REF!,#REF!</definedName>
    <definedName name="A2301787V_Data" localSheetId="7">#REF!</definedName>
    <definedName name="A2301787V_Latest" localSheetId="7">#REF!</definedName>
    <definedName name="A2301790J" localSheetId="7">#REF!,#REF!</definedName>
    <definedName name="A2301790J_Data" localSheetId="7">#REF!</definedName>
    <definedName name="A2301790J_Latest" localSheetId="7">#REF!</definedName>
    <definedName name="A2301791K" localSheetId="7">#REF!,#REF!</definedName>
    <definedName name="A2301791K_Data" localSheetId="7">#REF!</definedName>
    <definedName name="A2301791K_Latest" localSheetId="7">#REF!</definedName>
    <definedName name="A2301792L" localSheetId="7">#REF!,#REF!</definedName>
    <definedName name="A2301792L_Data" localSheetId="7">#REF!</definedName>
    <definedName name="A2301792L_Latest" localSheetId="7">#REF!</definedName>
    <definedName name="A2301793R" localSheetId="7">#REF!,#REF!</definedName>
    <definedName name="A2301793R_Data" localSheetId="7">#REF!</definedName>
    <definedName name="A2301793R_Latest" localSheetId="7">#REF!</definedName>
    <definedName name="A2301794T" localSheetId="7">#REF!,#REF!</definedName>
    <definedName name="A2301794T_Data" localSheetId="7">#REF!</definedName>
    <definedName name="A2301794T_Latest" localSheetId="7">#REF!</definedName>
    <definedName name="A2301795V" localSheetId="7">#REF!,#REF!</definedName>
    <definedName name="A2301795V_Data" localSheetId="7">#REF!</definedName>
    <definedName name="A2301795V_Latest" localSheetId="7">#REF!</definedName>
    <definedName name="A2301796W" localSheetId="7">#REF!,#REF!</definedName>
    <definedName name="A2301796W_Data" localSheetId="7">#REF!</definedName>
    <definedName name="A2301796W_Latest" localSheetId="7">#REF!</definedName>
    <definedName name="A2301797X" localSheetId="7">#REF!,#REF!</definedName>
    <definedName name="A2301797X_Data" localSheetId="7">#REF!</definedName>
    <definedName name="A2301797X_Latest" localSheetId="7">#REF!</definedName>
    <definedName name="A2301798A" localSheetId="7">#REF!,#REF!</definedName>
    <definedName name="A2301798A_Data" localSheetId="7">#REF!</definedName>
    <definedName name="A2301798A_Latest" localSheetId="7">#REF!</definedName>
    <definedName name="A2301799C" localSheetId="7">#REF!,#REF!</definedName>
    <definedName name="A2301799C_Data" localSheetId="7">#REF!</definedName>
    <definedName name="A2301799C_Latest" localSheetId="7">#REF!</definedName>
    <definedName name="A2301800A" localSheetId="7">#REF!,#REF!</definedName>
    <definedName name="A2301800A_Data" localSheetId="7">#REF!</definedName>
    <definedName name="A2301800A_Latest" localSheetId="7">#REF!</definedName>
    <definedName name="A2301801C" localSheetId="7">#REF!,#REF!</definedName>
    <definedName name="A2301801C_Data" localSheetId="7">#REF!</definedName>
    <definedName name="A2301801C_Latest" localSheetId="7">#REF!</definedName>
    <definedName name="A2301802F" localSheetId="7">#REF!,#REF!</definedName>
    <definedName name="A2301802F_Data" localSheetId="7">#REF!</definedName>
    <definedName name="A2301802F_Latest" localSheetId="7">#REF!</definedName>
    <definedName name="A2301803J" localSheetId="7">#REF!,#REF!</definedName>
    <definedName name="A2301803J_Data" localSheetId="7">#REF!</definedName>
    <definedName name="A2301803J_Latest" localSheetId="7">#REF!</definedName>
    <definedName name="A2301804K" localSheetId="7">#REF!,#REF!</definedName>
    <definedName name="A2301804K_Data" localSheetId="7">#REF!</definedName>
    <definedName name="A2301804K_Latest" localSheetId="7">#REF!</definedName>
    <definedName name="A2301805L" localSheetId="7">#REF!,#REF!</definedName>
    <definedName name="A2301805L_Data" localSheetId="7">#REF!</definedName>
    <definedName name="A2301805L_Latest" localSheetId="7">#REF!</definedName>
    <definedName name="A2301806R" localSheetId="7">#REF!,#REF!</definedName>
    <definedName name="A2301806R_Data" localSheetId="7">#REF!</definedName>
    <definedName name="A2301806R_Latest" localSheetId="7">#REF!</definedName>
    <definedName name="A2301807T" localSheetId="7">#REF!,#REF!</definedName>
    <definedName name="A2301807T_Data" localSheetId="7">#REF!</definedName>
    <definedName name="A2301807T_Latest" localSheetId="7">#REF!</definedName>
    <definedName name="A2301810F" localSheetId="7">#REF!,#REF!</definedName>
    <definedName name="A2301810F_Data" localSheetId="7">#REF!</definedName>
    <definedName name="A2301810F_Latest" localSheetId="7">#REF!</definedName>
    <definedName name="A2301811J" localSheetId="7">#REF!,#REF!</definedName>
    <definedName name="A2301811J_Data" localSheetId="7">#REF!</definedName>
    <definedName name="A2301811J_Latest" localSheetId="7">#REF!</definedName>
    <definedName name="A2301812K" localSheetId="7">#REF!,#REF!</definedName>
    <definedName name="A2301812K_Data" localSheetId="7">#REF!</definedName>
    <definedName name="A2301812K_Latest" localSheetId="7">#REF!</definedName>
    <definedName name="A2301813L" localSheetId="7">#REF!,#REF!</definedName>
    <definedName name="A2301813L_Data" localSheetId="7">#REF!</definedName>
    <definedName name="A2301813L_Latest" localSheetId="7">#REF!</definedName>
    <definedName name="A2301814R" localSheetId="7">#REF!,#REF!</definedName>
    <definedName name="A2301814R_Data" localSheetId="7">#REF!</definedName>
    <definedName name="A2301814R_Latest" localSheetId="7">#REF!</definedName>
    <definedName name="A2301815T" localSheetId="7">#REF!,#REF!</definedName>
    <definedName name="A2301815T_Data" localSheetId="7">#REF!</definedName>
    <definedName name="A2301815T_Latest" localSheetId="7">#REF!</definedName>
    <definedName name="A2301816V" localSheetId="7">#REF!,#REF!</definedName>
    <definedName name="A2301816V_Data" localSheetId="7">#REF!</definedName>
    <definedName name="A2301816V_Latest" localSheetId="7">#REF!</definedName>
    <definedName name="A2301817W" localSheetId="7">#REF!,#REF!</definedName>
    <definedName name="A2301817W_Data" localSheetId="7">#REF!</definedName>
    <definedName name="A2301817W_Latest" localSheetId="7">#REF!</definedName>
    <definedName name="A2301818X" localSheetId="7">#REF!,#REF!</definedName>
    <definedName name="A2301818X_Data" localSheetId="7">#REF!</definedName>
    <definedName name="A2301818X_Latest" localSheetId="7">#REF!</definedName>
    <definedName name="A2301819A" localSheetId="7">#REF!,#REF!</definedName>
    <definedName name="A2301819A_Data" localSheetId="7">#REF!</definedName>
    <definedName name="A2301819A_Latest" localSheetId="7">#REF!</definedName>
    <definedName name="A2301820K" localSheetId="7">#REF!,#REF!</definedName>
    <definedName name="A2301820K_Data" localSheetId="7">#REF!</definedName>
    <definedName name="A2301820K_Latest" localSheetId="7">#REF!</definedName>
    <definedName name="A2301821L" localSheetId="7">#REF!,#REF!</definedName>
    <definedName name="A2301821L_Data" localSheetId="7">#REF!</definedName>
    <definedName name="A2301821L_Latest" localSheetId="7">#REF!</definedName>
    <definedName name="A2301822R" localSheetId="7">#REF!,#REF!</definedName>
    <definedName name="A2301822R_Data" localSheetId="7">#REF!</definedName>
    <definedName name="A2301822R_Latest" localSheetId="7">#REF!</definedName>
    <definedName name="A2301823T" localSheetId="7">#REF!,#REF!</definedName>
    <definedName name="A2301823T_Data" localSheetId="7">#REF!</definedName>
    <definedName name="A2301823T_Latest" localSheetId="7">#REF!</definedName>
    <definedName name="A2301824V" localSheetId="7">#REF!,#REF!</definedName>
    <definedName name="A2301824V_Data" localSheetId="7">#REF!</definedName>
    <definedName name="A2301824V_Latest" localSheetId="7">#REF!</definedName>
    <definedName name="A2301825W" localSheetId="7">#REF!,#REF!</definedName>
    <definedName name="A2301825W_Data" localSheetId="7">#REF!</definedName>
    <definedName name="A2301825W_Latest" localSheetId="7">#REF!</definedName>
    <definedName name="A2301826X" localSheetId="7">#REF!,#REF!</definedName>
    <definedName name="A2301826X_Data" localSheetId="7">#REF!</definedName>
    <definedName name="A2301826X_Latest" localSheetId="7">#REF!</definedName>
    <definedName name="A2301827A" localSheetId="7">#REF!,#REF!</definedName>
    <definedName name="A2301827A_Data" localSheetId="7">#REF!</definedName>
    <definedName name="A2301827A_Latest" localSheetId="7">#REF!</definedName>
    <definedName name="A2301828C" localSheetId="7">#REF!,#REF!</definedName>
    <definedName name="A2301828C_Data" localSheetId="7">#REF!</definedName>
    <definedName name="A2301828C_Latest" localSheetId="7">#REF!</definedName>
    <definedName name="A2301829F" localSheetId="7">#REF!,#REF!</definedName>
    <definedName name="A2301829F_Data" localSheetId="7">#REF!</definedName>
    <definedName name="A2301829F_Latest" localSheetId="7">#REF!</definedName>
    <definedName name="A2301830R" localSheetId="7">#REF!,#REF!</definedName>
    <definedName name="A2301830R_Data" localSheetId="7">#REF!</definedName>
    <definedName name="A2301830R_Latest" localSheetId="7">#REF!</definedName>
    <definedName name="A2301831T" localSheetId="7">#REF!,#REF!</definedName>
    <definedName name="A2301831T_Data" localSheetId="7">#REF!</definedName>
    <definedName name="A2301831T_Latest" localSheetId="7">#REF!</definedName>
    <definedName name="A2301834X" localSheetId="7">#REF!,#REF!</definedName>
    <definedName name="A2301834X_Data" localSheetId="7">#REF!</definedName>
    <definedName name="A2301834X_Latest" localSheetId="7">#REF!</definedName>
    <definedName name="A2301835A" localSheetId="7">#REF!,#REF!</definedName>
    <definedName name="A2301835A_Data" localSheetId="7">#REF!</definedName>
    <definedName name="A2301835A_Latest" localSheetId="7">#REF!</definedName>
    <definedName name="A2301836C" localSheetId="7">#REF!,#REF!</definedName>
    <definedName name="A2301836C_Data" localSheetId="7">#REF!</definedName>
    <definedName name="A2301836C_Latest" localSheetId="7">#REF!</definedName>
    <definedName name="A2301837F" localSheetId="7">#REF!,#REF!</definedName>
    <definedName name="A2301837F_Data" localSheetId="7">#REF!</definedName>
    <definedName name="A2301837F_Latest" localSheetId="7">#REF!</definedName>
    <definedName name="A2301838J" localSheetId="7">#REF!,#REF!</definedName>
    <definedName name="A2301838J_Data" localSheetId="7">#REF!</definedName>
    <definedName name="A2301838J_Latest" localSheetId="7">#REF!</definedName>
    <definedName name="A2301839K" localSheetId="7">#REF!,#REF!</definedName>
    <definedName name="A2301839K_Data" localSheetId="7">#REF!</definedName>
    <definedName name="A2301839K_Latest" localSheetId="7">#REF!</definedName>
    <definedName name="A2301840V" localSheetId="7">#REF!,#REF!</definedName>
    <definedName name="A2301840V_Data" localSheetId="7">#REF!</definedName>
    <definedName name="A2301840V_Latest" localSheetId="7">#REF!</definedName>
    <definedName name="A2301841W" localSheetId="7">#REF!,#REF!</definedName>
    <definedName name="A2301841W_Data" localSheetId="7">#REF!</definedName>
    <definedName name="A2301841W_Latest" localSheetId="7">#REF!</definedName>
    <definedName name="A2301842X" localSheetId="7">#REF!,#REF!</definedName>
    <definedName name="A2301842X_Data" localSheetId="7">#REF!</definedName>
    <definedName name="A2301842X_Latest" localSheetId="7">#REF!</definedName>
    <definedName name="A2301843A" localSheetId="7">#REF!,#REF!</definedName>
    <definedName name="A2301843A_Data" localSheetId="7">#REF!</definedName>
    <definedName name="A2301843A_Latest" localSheetId="7">#REF!</definedName>
    <definedName name="A2301844C" localSheetId="7">#REF!,#REF!</definedName>
    <definedName name="A2301844C_Data" localSheetId="7">#REF!</definedName>
    <definedName name="A2301844C_Latest" localSheetId="7">#REF!</definedName>
    <definedName name="A2301845F" localSheetId="7">#REF!,#REF!</definedName>
    <definedName name="A2301845F_Data" localSheetId="7">#REF!</definedName>
    <definedName name="A2301845F_Latest" localSheetId="7">#REF!</definedName>
    <definedName name="A2301846J" localSheetId="7">#REF!,#REF!</definedName>
    <definedName name="A2301846J_Data" localSheetId="7">#REF!</definedName>
    <definedName name="A2301846J_Latest" localSheetId="7">#REF!</definedName>
    <definedName name="A2301847K" localSheetId="7">#REF!,#REF!</definedName>
    <definedName name="A2301847K_Data" localSheetId="7">#REF!</definedName>
    <definedName name="A2301847K_Latest" localSheetId="7">#REF!</definedName>
    <definedName name="A2301848L" localSheetId="7">#REF!,#REF!</definedName>
    <definedName name="A2301848L_Data" localSheetId="7">#REF!</definedName>
    <definedName name="A2301848L_Latest" localSheetId="7">#REF!</definedName>
    <definedName name="A2301849R" localSheetId="7">#REF!,#REF!</definedName>
    <definedName name="A2301849R_Data" localSheetId="7">#REF!</definedName>
    <definedName name="A2301849R_Latest" localSheetId="7">#REF!</definedName>
    <definedName name="A2301850X" localSheetId="7">#REF!,#REF!</definedName>
    <definedName name="A2301850X_Data" localSheetId="7">#REF!</definedName>
    <definedName name="A2301850X_Latest" localSheetId="7">#REF!</definedName>
    <definedName name="A2301851A" localSheetId="7">#REF!,#REF!</definedName>
    <definedName name="A2301851A_Data" localSheetId="7">#REF!</definedName>
    <definedName name="A2301851A_Latest" localSheetId="7">#REF!</definedName>
    <definedName name="A2301852C" localSheetId="7">#REF!,#REF!</definedName>
    <definedName name="A2301852C_Data" localSheetId="7">#REF!</definedName>
    <definedName name="A2301852C_Latest" localSheetId="7">#REF!</definedName>
    <definedName name="A2301853F" localSheetId="7">#REF!,#REF!</definedName>
    <definedName name="A2301853F_Data" localSheetId="7">#REF!</definedName>
    <definedName name="A2301853F_Latest" localSheetId="7">#REF!</definedName>
    <definedName name="A2301854J" localSheetId="7">#REF!,#REF!</definedName>
    <definedName name="A2301854J_Data" localSheetId="7">#REF!</definedName>
    <definedName name="A2301854J_Latest" localSheetId="7">#REF!</definedName>
    <definedName name="A2301855K" localSheetId="7">#REF!,#REF!</definedName>
    <definedName name="A2301855K_Data" localSheetId="7">#REF!</definedName>
    <definedName name="A2301855K_Latest" localSheetId="7">#REF!</definedName>
    <definedName name="A2301856L" localSheetId="7">#REF!,#REF!</definedName>
    <definedName name="A2301856L_Data" localSheetId="7">#REF!</definedName>
    <definedName name="A2301856L_Latest" localSheetId="7">#REF!</definedName>
    <definedName name="A2301857R" localSheetId="7">#REF!,#REF!</definedName>
    <definedName name="A2301857R_Data" localSheetId="7">#REF!</definedName>
    <definedName name="A2301857R_Latest" localSheetId="7">#REF!</definedName>
    <definedName name="A2301858T" localSheetId="7">#REF!,#REF!</definedName>
    <definedName name="A2301858T_Data" localSheetId="7">#REF!</definedName>
    <definedName name="A2301858T_Latest" localSheetId="7">#REF!</definedName>
    <definedName name="A2301859V" localSheetId="7">#REF!,#REF!</definedName>
    <definedName name="A2301859V_Data" localSheetId="7">#REF!</definedName>
    <definedName name="A2301859V_Latest" localSheetId="7">#REF!</definedName>
    <definedName name="A2301860C" localSheetId="7">#REF!,#REF!</definedName>
    <definedName name="A2301860C_Data" localSheetId="7">#REF!</definedName>
    <definedName name="A2301860C_Latest" localSheetId="7">#REF!</definedName>
    <definedName name="A2301861F" localSheetId="7">#REF!,#REF!</definedName>
    <definedName name="A2301861F_Data" localSheetId="7">#REF!</definedName>
    <definedName name="A2301861F_Latest" localSheetId="7">#REF!</definedName>
    <definedName name="A2301862J" localSheetId="7">#REF!,#REF!</definedName>
    <definedName name="A2301862J_Data" localSheetId="7">#REF!</definedName>
    <definedName name="A2301862J_Latest" localSheetId="7">#REF!</definedName>
    <definedName name="A2301863K" localSheetId="7">#REF!,#REF!</definedName>
    <definedName name="A2301863K_Data" localSheetId="7">#REF!</definedName>
    <definedName name="A2301863K_Latest" localSheetId="7">#REF!</definedName>
    <definedName name="A2301864L" localSheetId="7">#REF!,#REF!</definedName>
    <definedName name="A2301864L_Data" localSheetId="7">#REF!</definedName>
    <definedName name="A2301864L_Latest" localSheetId="7">#REF!</definedName>
    <definedName name="A2301865R" localSheetId="7">#REF!,#REF!</definedName>
    <definedName name="A2301865R_Data" localSheetId="7">#REF!</definedName>
    <definedName name="A2301865R_Latest" localSheetId="7">#REF!</definedName>
    <definedName name="A2301866T" localSheetId="7">#REF!,#REF!</definedName>
    <definedName name="A2301866T_Data" localSheetId="7">#REF!</definedName>
    <definedName name="A2301866T_Latest" localSheetId="7">#REF!</definedName>
    <definedName name="A2301867V" localSheetId="7">#REF!,#REF!</definedName>
    <definedName name="A2301867V_Data" localSheetId="7">#REF!</definedName>
    <definedName name="A2301867V_Latest" localSheetId="7">#REF!</definedName>
    <definedName name="A2301868W" localSheetId="7">#REF!,#REF!</definedName>
    <definedName name="A2301868W_Data" localSheetId="7">#REF!</definedName>
    <definedName name="A2301868W_Latest" localSheetId="7">#REF!</definedName>
    <definedName name="A2301869X" localSheetId="7">#REF!,#REF!</definedName>
    <definedName name="A2301869X_Data" localSheetId="7">#REF!</definedName>
    <definedName name="A2301869X_Latest" localSheetId="7">#REF!</definedName>
    <definedName name="A2301870J" localSheetId="7">#REF!,#REF!</definedName>
    <definedName name="A2301870J_Data" localSheetId="7">#REF!</definedName>
    <definedName name="A2301870J_Latest" localSheetId="7">#REF!</definedName>
    <definedName name="A2301873R" localSheetId="7">#REF!,#REF!</definedName>
    <definedName name="A2301873R_Data" localSheetId="7">#REF!</definedName>
    <definedName name="A2301873R_Latest" localSheetId="7">#REF!</definedName>
    <definedName name="A2301874T" localSheetId="7">#REF!,#REF!</definedName>
    <definedName name="A2301874T_Data" localSheetId="7">#REF!</definedName>
    <definedName name="A2301874T_Latest" localSheetId="7">#REF!</definedName>
    <definedName name="A2301875V" localSheetId="7">#REF!,#REF!</definedName>
    <definedName name="A2301875V_Data" localSheetId="7">#REF!</definedName>
    <definedName name="A2301875V_Latest" localSheetId="7">#REF!</definedName>
    <definedName name="A2301876W" localSheetId="7">#REF!,#REF!</definedName>
    <definedName name="A2301876W_Data" localSheetId="7">#REF!</definedName>
    <definedName name="A2301876W_Latest" localSheetId="7">#REF!</definedName>
    <definedName name="A2301877X" localSheetId="7">#REF!,#REF!</definedName>
    <definedName name="A2301877X_Data" localSheetId="7">#REF!</definedName>
    <definedName name="A2301877X_Latest" localSheetId="7">#REF!</definedName>
    <definedName name="A2301878A" localSheetId="7">#REF!,#REF!</definedName>
    <definedName name="A2301878A_Data" localSheetId="7">#REF!</definedName>
    <definedName name="A2301878A_Latest" localSheetId="7">#REF!</definedName>
    <definedName name="A2301879C" localSheetId="7">#REF!,#REF!</definedName>
    <definedName name="A2301879C_Data" localSheetId="7">#REF!</definedName>
    <definedName name="A2301879C_Latest" localSheetId="7">#REF!</definedName>
    <definedName name="A2301880L" localSheetId="7">#REF!,#REF!</definedName>
    <definedName name="A2301880L_Data" localSheetId="7">#REF!</definedName>
    <definedName name="A2301880L_Latest" localSheetId="7">#REF!</definedName>
    <definedName name="A2301881R" localSheetId="7">#REF!,#REF!</definedName>
    <definedName name="A2301881R_Data" localSheetId="7">#REF!</definedName>
    <definedName name="A2301881R_Latest" localSheetId="7">#REF!</definedName>
    <definedName name="A2301882T" localSheetId="7">#REF!,#REF!</definedName>
    <definedName name="A2301882T_Data" localSheetId="7">#REF!</definedName>
    <definedName name="A2301882T_Latest" localSheetId="7">#REF!</definedName>
    <definedName name="A2301883V" localSheetId="7">#REF!,#REF!</definedName>
    <definedName name="A2301883V_Data" localSheetId="7">#REF!</definedName>
    <definedName name="A2301883V_Latest" localSheetId="7">#REF!</definedName>
    <definedName name="A2301884W" localSheetId="7">#REF!,#REF!</definedName>
    <definedName name="A2301884W_Data" localSheetId="7">#REF!</definedName>
    <definedName name="A2301884W_Latest" localSheetId="7">#REF!</definedName>
    <definedName name="A2301885X" localSheetId="7">#REF!,#REF!</definedName>
    <definedName name="A2301885X_Data" localSheetId="7">#REF!</definedName>
    <definedName name="A2301885X_Latest" localSheetId="7">#REF!</definedName>
    <definedName name="A2301886A" localSheetId="7">#REF!,#REF!</definedName>
    <definedName name="A2301886A_Data" localSheetId="7">#REF!</definedName>
    <definedName name="A2301886A_Latest" localSheetId="7">#REF!</definedName>
    <definedName name="A2301887C" localSheetId="7">#REF!,#REF!</definedName>
    <definedName name="A2301887C_Data" localSheetId="7">#REF!</definedName>
    <definedName name="A2301887C_Latest" localSheetId="7">#REF!</definedName>
    <definedName name="A2301888F" localSheetId="7">#REF!,#REF!</definedName>
    <definedName name="A2301888F_Data" localSheetId="7">#REF!</definedName>
    <definedName name="A2301888F_Latest" localSheetId="7">#REF!</definedName>
    <definedName name="A2301889J" localSheetId="7">#REF!,#REF!</definedName>
    <definedName name="A2301889J_Data" localSheetId="7">#REF!</definedName>
    <definedName name="A2301889J_Latest" localSheetId="7">#REF!</definedName>
    <definedName name="A2301890T" localSheetId="7">#REF!,#REF!</definedName>
    <definedName name="A2301890T_Data" localSheetId="7">#REF!</definedName>
    <definedName name="A2301890T_Latest" localSheetId="7">#REF!</definedName>
    <definedName name="A2301893X" localSheetId="7">#REF!,#REF!</definedName>
    <definedName name="A2301893X_Data" localSheetId="7">#REF!</definedName>
    <definedName name="A2301893X_Latest" localSheetId="7">#REF!</definedName>
    <definedName name="A2301894A" localSheetId="7">#REF!,#REF!</definedName>
    <definedName name="A2301894A_Data" localSheetId="7">#REF!</definedName>
    <definedName name="A2301894A_Latest" localSheetId="7">#REF!</definedName>
    <definedName name="A2301895C" localSheetId="7">#REF!,#REF!</definedName>
    <definedName name="A2301895C_Data" localSheetId="7">#REF!</definedName>
    <definedName name="A2301895C_Latest" localSheetId="7">#REF!</definedName>
    <definedName name="A2301896F" localSheetId="7">#REF!,#REF!</definedName>
    <definedName name="A2301896F_Data" localSheetId="7">#REF!</definedName>
    <definedName name="A2301896F_Latest" localSheetId="7">#REF!</definedName>
    <definedName name="A2301897J" localSheetId="7">#REF!,#REF!</definedName>
    <definedName name="A2301897J_Data" localSheetId="7">#REF!</definedName>
    <definedName name="A2301897J_Latest" localSheetId="7">#REF!</definedName>
    <definedName name="A2301898K" localSheetId="7">#REF!,#REF!</definedName>
    <definedName name="A2301898K_Data" localSheetId="7">#REF!</definedName>
    <definedName name="A2301898K_Latest" localSheetId="7">#REF!</definedName>
    <definedName name="A2301899L" localSheetId="7">#REF!,#REF!</definedName>
    <definedName name="A2301899L_Data" localSheetId="7">#REF!</definedName>
    <definedName name="A2301899L_Latest" localSheetId="7">#REF!</definedName>
    <definedName name="A2301900K" localSheetId="7">#REF!,#REF!</definedName>
    <definedName name="A2301900K_Data" localSheetId="7">#REF!</definedName>
    <definedName name="A2301900K_Latest" localSheetId="7">#REF!</definedName>
    <definedName name="A2301901L" localSheetId="7">#REF!,#REF!</definedName>
    <definedName name="A2301901L_Data" localSheetId="7">#REF!</definedName>
    <definedName name="A2301901L_Latest" localSheetId="7">#REF!</definedName>
    <definedName name="A2301902R" localSheetId="7">#REF!,#REF!</definedName>
    <definedName name="A2301902R_Data" localSheetId="7">#REF!</definedName>
    <definedName name="A2301902R_Latest" localSheetId="7">#REF!</definedName>
    <definedName name="A2301903T" localSheetId="7">#REF!,#REF!</definedName>
    <definedName name="A2301903T_Data" localSheetId="7">#REF!</definedName>
    <definedName name="A2301903T_Latest" localSheetId="7">#REF!</definedName>
    <definedName name="A2301904V" localSheetId="7">#REF!,#REF!</definedName>
    <definedName name="A2301904V_Data" localSheetId="7">#REF!</definedName>
    <definedName name="A2301904V_Latest" localSheetId="7">#REF!</definedName>
    <definedName name="A2301905W" localSheetId="7">#REF!,#REF!</definedName>
    <definedName name="A2301905W_Data" localSheetId="7">#REF!</definedName>
    <definedName name="A2301905W_Latest" localSheetId="7">#REF!</definedName>
    <definedName name="A2301906X" localSheetId="7">#REF!,#REF!</definedName>
    <definedName name="A2301906X_Data" localSheetId="7">#REF!</definedName>
    <definedName name="A2301906X_Latest" localSheetId="7">#REF!</definedName>
    <definedName name="A2301907A" localSheetId="7">#REF!,#REF!</definedName>
    <definedName name="A2301907A_Data" localSheetId="7">#REF!</definedName>
    <definedName name="A2301907A_Latest" localSheetId="7">#REF!</definedName>
    <definedName name="A2301908C" localSheetId="7">#REF!,#REF!</definedName>
    <definedName name="A2301908C_Data" localSheetId="7">#REF!</definedName>
    <definedName name="A2301908C_Latest" localSheetId="7">#REF!</definedName>
    <definedName name="A2301909F" localSheetId="7">#REF!,#REF!</definedName>
    <definedName name="A2301909F_Data" localSheetId="7">#REF!</definedName>
    <definedName name="A2301909F_Latest" localSheetId="7">#REF!</definedName>
    <definedName name="A2301910R" localSheetId="7">#REF!,#REF!</definedName>
    <definedName name="A2301910R_Data" localSheetId="7">#REF!</definedName>
    <definedName name="A2301910R_Latest" localSheetId="7">#REF!</definedName>
    <definedName name="A2301911T" localSheetId="7">#REF!,#REF!</definedName>
    <definedName name="A2301911T_Data" localSheetId="7">#REF!</definedName>
    <definedName name="A2301911T_Latest" localSheetId="7">#REF!</definedName>
    <definedName name="A2301912V" localSheetId="7">#REF!,#REF!</definedName>
    <definedName name="A2301912V_Data" localSheetId="7">#REF!</definedName>
    <definedName name="A2301912V_Latest" localSheetId="7">#REF!</definedName>
    <definedName name="A2301913W" localSheetId="7">#REF!,#REF!</definedName>
    <definedName name="A2301913W_Data" localSheetId="7">#REF!</definedName>
    <definedName name="A2301913W_Latest" localSheetId="7">#REF!</definedName>
    <definedName name="A2301914X" localSheetId="7">#REF!,#REF!</definedName>
    <definedName name="A2301914X_Data" localSheetId="7">#REF!</definedName>
    <definedName name="A2301914X_Latest" localSheetId="7">#REF!</definedName>
    <definedName name="A2301917F" localSheetId="7">#REF!,#REF!</definedName>
    <definedName name="A2301917F_Data" localSheetId="7">#REF!</definedName>
    <definedName name="A2301917F_Latest" localSheetId="7">#REF!</definedName>
    <definedName name="A2301918J" localSheetId="7">#REF!,#REF!</definedName>
    <definedName name="A2301918J_Data" localSheetId="7">#REF!</definedName>
    <definedName name="A2301918J_Latest" localSheetId="7">#REF!</definedName>
    <definedName name="A2301919K" localSheetId="7">#REF!,#REF!</definedName>
    <definedName name="A2301919K_Data" localSheetId="7">#REF!</definedName>
    <definedName name="A2301919K_Latest" localSheetId="7">#REF!</definedName>
    <definedName name="A2301920V" localSheetId="7">#REF!,#REF!</definedName>
    <definedName name="A2301920V_Data" localSheetId="7">#REF!</definedName>
    <definedName name="A2301920V_Latest" localSheetId="7">#REF!</definedName>
    <definedName name="A2301921W" localSheetId="7">#REF!,#REF!</definedName>
    <definedName name="A2301921W_Data" localSheetId="7">#REF!</definedName>
    <definedName name="A2301921W_Latest" localSheetId="7">#REF!</definedName>
    <definedName name="A2301922X" localSheetId="7">#REF!,#REF!</definedName>
    <definedName name="A2301922X_Data" localSheetId="7">#REF!</definedName>
    <definedName name="A2301922X_Latest" localSheetId="7">#REF!</definedName>
    <definedName name="A2301923A" localSheetId="7">#REF!,#REF!</definedName>
    <definedName name="A2301923A_Data" localSheetId="7">#REF!</definedName>
    <definedName name="A2301923A_Latest" localSheetId="7">#REF!</definedName>
    <definedName name="A2301924C" localSheetId="7">#REF!,#REF!</definedName>
    <definedName name="A2301924C_Data" localSheetId="7">#REF!</definedName>
    <definedName name="A2301924C_Latest" localSheetId="7">#REF!</definedName>
    <definedName name="A2301925F" localSheetId="7">#REF!,#REF!</definedName>
    <definedName name="A2301925F_Data" localSheetId="7">#REF!</definedName>
    <definedName name="A2301925F_Latest" localSheetId="7">#REF!</definedName>
    <definedName name="A2301926J" localSheetId="7">#REF!,#REF!</definedName>
    <definedName name="A2301926J_Data" localSheetId="7">#REF!</definedName>
    <definedName name="A2301926J_Latest" localSheetId="7">#REF!</definedName>
    <definedName name="A2301927K" localSheetId="7">#REF!,#REF!</definedName>
    <definedName name="A2301927K_Data" localSheetId="7">#REF!</definedName>
    <definedName name="A2301927K_Latest" localSheetId="7">#REF!</definedName>
    <definedName name="A2301928L" localSheetId="7">#REF!,#REF!</definedName>
    <definedName name="A2301928L_Data" localSheetId="7">#REF!</definedName>
    <definedName name="A2301928L_Latest" localSheetId="7">#REF!</definedName>
    <definedName name="A2301929R" localSheetId="7">#REF!,#REF!</definedName>
    <definedName name="A2301929R_Data" localSheetId="7">#REF!</definedName>
    <definedName name="A2301929R_Latest" localSheetId="7">#REF!</definedName>
    <definedName name="A2301930X" localSheetId="7">#REF!,#REF!</definedName>
    <definedName name="A2301930X_Data" localSheetId="7">#REF!</definedName>
    <definedName name="A2301930X_Latest" localSheetId="7">#REF!</definedName>
    <definedName name="A2301931A" localSheetId="7">#REF!,#REF!</definedName>
    <definedName name="A2301931A_Data" localSheetId="7">#REF!</definedName>
    <definedName name="A2301931A_Latest" localSheetId="7">#REF!</definedName>
    <definedName name="A2301932C" localSheetId="7">#REF!,#REF!</definedName>
    <definedName name="A2301932C_Data" localSheetId="7">#REF!</definedName>
    <definedName name="A2301932C_Latest" localSheetId="7">#REF!</definedName>
    <definedName name="A2301933F" localSheetId="7">#REF!,#REF!</definedName>
    <definedName name="A2301933F_Data" localSheetId="7">#REF!</definedName>
    <definedName name="A2301933F_Latest" localSheetId="7">#REF!</definedName>
    <definedName name="A2301934J" localSheetId="7">#REF!,#REF!</definedName>
    <definedName name="A2301934J_Data" localSheetId="7">#REF!</definedName>
    <definedName name="A2301934J_Latest" localSheetId="7">#REF!</definedName>
    <definedName name="A2301935K" localSheetId="7">#REF!,#REF!</definedName>
    <definedName name="A2301935K_Data" localSheetId="7">#REF!</definedName>
    <definedName name="A2301935K_Latest" localSheetId="7">#REF!</definedName>
    <definedName name="A2301936L" localSheetId="7">#REF!,#REF!</definedName>
    <definedName name="A2301936L_Data" localSheetId="7">#REF!</definedName>
    <definedName name="A2301936L_Latest" localSheetId="7">#REF!</definedName>
    <definedName name="A2301937R" localSheetId="7">#REF!,#REF!</definedName>
    <definedName name="A2301937R_Data" localSheetId="7">#REF!</definedName>
    <definedName name="A2301937R_Latest" localSheetId="7">#REF!</definedName>
    <definedName name="A2301938T" localSheetId="7">#REF!,#REF!</definedName>
    <definedName name="A2301938T_Data" localSheetId="7">#REF!</definedName>
    <definedName name="A2301938T_Latest" localSheetId="7">#REF!</definedName>
    <definedName name="A2301939V" localSheetId="7">#REF!,#REF!</definedName>
    <definedName name="A2301939V_Data" localSheetId="7">#REF!</definedName>
    <definedName name="A2301939V_Latest" localSheetId="7">#REF!</definedName>
    <definedName name="A2301940C" localSheetId="7">#REF!,#REF!</definedName>
    <definedName name="A2301940C_Data" localSheetId="7">#REF!</definedName>
    <definedName name="A2301940C_Latest" localSheetId="7">#REF!</definedName>
    <definedName name="A2301941F" localSheetId="7">#REF!,#REF!</definedName>
    <definedName name="A2301941F_Data" localSheetId="7">#REF!</definedName>
    <definedName name="A2301941F_Latest" localSheetId="7">#REF!</definedName>
    <definedName name="A2301942J" localSheetId="7">#REF!,#REF!</definedName>
    <definedName name="A2301942J_Data" localSheetId="7">#REF!</definedName>
    <definedName name="A2301942J_Latest" localSheetId="7">#REF!</definedName>
    <definedName name="A2301943K" localSheetId="7">#REF!,#REF!</definedName>
    <definedName name="A2301943K_Data" localSheetId="7">#REF!</definedName>
    <definedName name="A2301943K_Latest" localSheetId="7">#REF!</definedName>
    <definedName name="A2301944L" localSheetId="7">#REF!,#REF!</definedName>
    <definedName name="A2301944L_Data" localSheetId="7">#REF!</definedName>
    <definedName name="A2301944L_Latest" localSheetId="7">#REF!</definedName>
    <definedName name="A2301945R" localSheetId="7">#REF!,#REF!</definedName>
    <definedName name="A2301945R_Data" localSheetId="7">#REF!</definedName>
    <definedName name="A2301945R_Latest" localSheetId="7">#REF!</definedName>
    <definedName name="A2301946T" localSheetId="7">#REF!,#REF!</definedName>
    <definedName name="A2301946T_Data" localSheetId="7">#REF!</definedName>
    <definedName name="A2301946T_Latest" localSheetId="7">#REF!</definedName>
    <definedName name="A2301947V" localSheetId="7">#REF!,#REF!</definedName>
    <definedName name="A2301947V_Data" localSheetId="7">#REF!</definedName>
    <definedName name="A2301947V_Latest" localSheetId="7">#REF!</definedName>
    <definedName name="A2301948W" localSheetId="7">#REF!,#REF!</definedName>
    <definedName name="A2301948W_Data" localSheetId="7">#REF!</definedName>
    <definedName name="A2301948W_Latest" localSheetId="7">#REF!</definedName>
    <definedName name="A2301949X" localSheetId="7">#REF!,#REF!</definedName>
    <definedName name="A2301949X_Data" localSheetId="7">#REF!</definedName>
    <definedName name="A2301949X_Latest" localSheetId="7">#REF!</definedName>
    <definedName name="A2301950J" localSheetId="7">#REF!,#REF!</definedName>
    <definedName name="A2301950J_Data" localSheetId="7">#REF!</definedName>
    <definedName name="A2301950J_Latest" localSheetId="7">#REF!</definedName>
    <definedName name="A2301951K" localSheetId="7">#REF!,#REF!</definedName>
    <definedName name="A2301951K_Data" localSheetId="7">#REF!</definedName>
    <definedName name="A2301951K_Latest" localSheetId="7">#REF!</definedName>
    <definedName name="A2301954T" localSheetId="7">#REF!,#REF!</definedName>
    <definedName name="A2301954T_Data" localSheetId="7">#REF!</definedName>
    <definedName name="A2301954T_Latest" localSheetId="7">#REF!</definedName>
    <definedName name="A2301955V" localSheetId="7">#REF!,#REF!</definedName>
    <definedName name="A2301955V_Data" localSheetId="7">#REF!</definedName>
    <definedName name="A2301955V_Latest" localSheetId="7">#REF!</definedName>
    <definedName name="A2301956W" localSheetId="7">#REF!,#REF!</definedName>
    <definedName name="A2301956W_Data" localSheetId="7">#REF!</definedName>
    <definedName name="A2301956W_Latest" localSheetId="7">#REF!</definedName>
    <definedName name="A2301957X" localSheetId="7">#REF!,#REF!</definedName>
    <definedName name="A2301957X_Data" localSheetId="7">#REF!</definedName>
    <definedName name="A2301957X_Latest" localSheetId="7">#REF!</definedName>
    <definedName name="A2302014K" localSheetId="7">#REF!,#REF!</definedName>
    <definedName name="A2302014K_Data" localSheetId="7">#REF!</definedName>
    <definedName name="A2302014K_Latest" localSheetId="7">#REF!</definedName>
    <definedName name="A2302015L" localSheetId="7">#REF!,#REF!</definedName>
    <definedName name="A2302015L_Data" localSheetId="7">#REF!</definedName>
    <definedName name="A2302015L_Latest" localSheetId="7">#REF!</definedName>
    <definedName name="A2302016R" localSheetId="7">#REF!,#REF!</definedName>
    <definedName name="A2302016R_Data" localSheetId="7">#REF!</definedName>
    <definedName name="A2302016R_Latest" localSheetId="7">#REF!</definedName>
    <definedName name="A2302017T" localSheetId="7">#REF!,#REF!</definedName>
    <definedName name="A2302017T_Data" localSheetId="7">#REF!</definedName>
    <definedName name="A2302017T_Latest" localSheetId="7">#REF!</definedName>
    <definedName name="A2302018V" localSheetId="7">#REF!,#REF!</definedName>
    <definedName name="A2302018V_Data" localSheetId="7">#REF!</definedName>
    <definedName name="A2302018V_Latest" localSheetId="7">#REF!</definedName>
    <definedName name="A2302019W" localSheetId="7">#REF!,#REF!</definedName>
    <definedName name="A2302019W_Data" localSheetId="7">#REF!</definedName>
    <definedName name="A2302019W_Latest" localSheetId="7">#REF!</definedName>
    <definedName name="A2302020F" localSheetId="7">#REF!,#REF!</definedName>
    <definedName name="A2302020F_Data" localSheetId="7">#REF!</definedName>
    <definedName name="A2302020F_Latest" localSheetId="7">#REF!</definedName>
    <definedName name="A2302021J" localSheetId="7">#REF!,#REF!</definedName>
    <definedName name="A2302021J_Data" localSheetId="7">#REF!</definedName>
    <definedName name="A2302021J_Latest" localSheetId="7">#REF!</definedName>
    <definedName name="A2302022K" localSheetId="7">#REF!,#REF!</definedName>
    <definedName name="A2302022K_Data" localSheetId="7">#REF!</definedName>
    <definedName name="A2302022K_Latest" localSheetId="7">#REF!</definedName>
    <definedName name="A2302023L" localSheetId="7">#REF!,#REF!</definedName>
    <definedName name="A2302023L_Data" localSheetId="7">#REF!</definedName>
    <definedName name="A2302023L_Latest" localSheetId="7">#REF!</definedName>
    <definedName name="A2302024R" localSheetId="7">#REF!,#REF!</definedName>
    <definedName name="A2302024R_Data" localSheetId="7">#REF!</definedName>
    <definedName name="A2302024R_Latest" localSheetId="7">#REF!</definedName>
    <definedName name="A2302025T" localSheetId="7">#REF!,#REF!</definedName>
    <definedName name="A2302025T_Data" localSheetId="7">#REF!</definedName>
    <definedName name="A2302025T_Latest" localSheetId="7">#REF!</definedName>
    <definedName name="A2302026V" localSheetId="7">#REF!,#REF!</definedName>
    <definedName name="A2302026V_Data" localSheetId="7">#REF!</definedName>
    <definedName name="A2302026V_Latest" localSheetId="7">#REF!</definedName>
    <definedName name="A2302027W" localSheetId="7">#REF!,#REF!</definedName>
    <definedName name="A2302027W_Data" localSheetId="7">#REF!</definedName>
    <definedName name="A2302027W_Latest" localSheetId="7">#REF!</definedName>
    <definedName name="A2302028X" localSheetId="7">#REF!,#REF!</definedName>
    <definedName name="A2302028X_Data" localSheetId="7">#REF!</definedName>
    <definedName name="A2302028X_Latest" localSheetId="7">#REF!</definedName>
    <definedName name="A2302029A" localSheetId="7">#REF!,#REF!</definedName>
    <definedName name="A2302029A_Data" localSheetId="7">#REF!</definedName>
    <definedName name="A2302029A_Latest" localSheetId="7">#REF!</definedName>
    <definedName name="A2302030K" localSheetId="7">#REF!,#REF!</definedName>
    <definedName name="A2302030K_Data" localSheetId="7">#REF!</definedName>
    <definedName name="A2302030K_Latest" localSheetId="7">#REF!</definedName>
    <definedName name="A2302031L" localSheetId="7">#REF!,#REF!</definedName>
    <definedName name="A2302031L_Data" localSheetId="7">#REF!</definedName>
    <definedName name="A2302031L_Latest" localSheetId="7">#REF!</definedName>
    <definedName name="A2302032R" localSheetId="7">#REF!,#REF!</definedName>
    <definedName name="A2302032R_Data" localSheetId="7">#REF!</definedName>
    <definedName name="A2302032R_Latest" localSheetId="7">#REF!</definedName>
    <definedName name="A2302033T" localSheetId="7">#REF!,#REF!</definedName>
    <definedName name="A2302033T_Data" localSheetId="7">#REF!</definedName>
    <definedName name="A2302033T_Latest" localSheetId="7">#REF!</definedName>
    <definedName name="A2302034V" localSheetId="7">#REF!,#REF!</definedName>
    <definedName name="A2302034V_Data" localSheetId="7">#REF!</definedName>
    <definedName name="A2302034V_Latest" localSheetId="7">#REF!</definedName>
    <definedName name="A2302037A" localSheetId="7">#REF!,#REF!</definedName>
    <definedName name="A2302037A_Data" localSheetId="7">#REF!</definedName>
    <definedName name="A2302037A_Latest" localSheetId="7">#REF!</definedName>
    <definedName name="A2302038C" localSheetId="7">#REF!,#REF!</definedName>
    <definedName name="A2302038C_Data" localSheetId="7">#REF!</definedName>
    <definedName name="A2302038C_Latest" localSheetId="7">#REF!</definedName>
    <definedName name="A2302039F" localSheetId="7">#REF!,#REF!</definedName>
    <definedName name="A2302039F_Data" localSheetId="7">#REF!</definedName>
    <definedName name="A2302039F_Latest" localSheetId="7">#REF!</definedName>
    <definedName name="A2302040R" localSheetId="7">#REF!,#REF!</definedName>
    <definedName name="A2302040R_Data" localSheetId="7">#REF!</definedName>
    <definedName name="A2302040R_Latest" localSheetId="7">#REF!</definedName>
    <definedName name="A2302041T" localSheetId="7">#REF!,#REF!</definedName>
    <definedName name="A2302041T_Data" localSheetId="7">#REF!</definedName>
    <definedName name="A2302041T_Latest" localSheetId="7">#REF!</definedName>
    <definedName name="A2302042V" localSheetId="7">#REF!,#REF!</definedName>
    <definedName name="A2302042V_Data" localSheetId="7">#REF!</definedName>
    <definedName name="A2302042V_Latest" localSheetId="7">#REF!</definedName>
    <definedName name="A2302043W" localSheetId="7">#REF!,#REF!</definedName>
    <definedName name="A2302043W_Data" localSheetId="7">#REF!</definedName>
    <definedName name="A2302043W_Latest" localSheetId="7">#REF!</definedName>
    <definedName name="A2302044X" localSheetId="7">#REF!,#REF!</definedName>
    <definedName name="A2302044X_Data" localSheetId="7">#REF!</definedName>
    <definedName name="A2302044X_Latest" localSheetId="7">#REF!</definedName>
    <definedName name="A2302045A" localSheetId="7">#REF!,#REF!</definedName>
    <definedName name="A2302045A_Data" localSheetId="7">#REF!</definedName>
    <definedName name="A2302045A_Latest" localSheetId="7">#REF!</definedName>
    <definedName name="A2302046C" localSheetId="7">#REF!,#REF!</definedName>
    <definedName name="A2302046C_Data" localSheetId="7">#REF!</definedName>
    <definedName name="A2302046C_Latest" localSheetId="7">#REF!</definedName>
    <definedName name="A2302047F" localSheetId="7">#REF!,#REF!</definedName>
    <definedName name="A2302047F_Data" localSheetId="7">#REF!</definedName>
    <definedName name="A2302047F_Latest" localSheetId="7">#REF!</definedName>
    <definedName name="A2302048J" localSheetId="7">#REF!,#REF!</definedName>
    <definedName name="A2302048J_Data" localSheetId="7">#REF!</definedName>
    <definedName name="A2302048J_Latest" localSheetId="7">#REF!</definedName>
    <definedName name="A2302049K" localSheetId="7">#REF!,#REF!</definedName>
    <definedName name="A2302049K_Data" localSheetId="7">#REF!</definedName>
    <definedName name="A2302049K_Latest" localSheetId="7">#REF!</definedName>
    <definedName name="A2302050V" localSheetId="7">#REF!,#REF!</definedName>
    <definedName name="A2302050V_Data" localSheetId="7">#REF!</definedName>
    <definedName name="A2302050V_Latest" localSheetId="7">#REF!</definedName>
    <definedName name="A2302051W" localSheetId="7">#REF!,#REF!</definedName>
    <definedName name="A2302051W_Data" localSheetId="7">#REF!</definedName>
    <definedName name="A2302051W_Latest" localSheetId="7">#REF!</definedName>
    <definedName name="A2302052X" localSheetId="7">#REF!,#REF!</definedName>
    <definedName name="A2302052X_Data" localSheetId="7">#REF!</definedName>
    <definedName name="A2302052X_Latest" localSheetId="7">#REF!</definedName>
    <definedName name="A2302053A" localSheetId="7">#REF!,#REF!</definedName>
    <definedName name="A2302053A_Data" localSheetId="7">#REF!</definedName>
    <definedName name="A2302053A_Latest" localSheetId="7">#REF!</definedName>
    <definedName name="A2302054C" localSheetId="7">#REF!,#REF!</definedName>
    <definedName name="A2302054C_Data" localSheetId="7">#REF!</definedName>
    <definedName name="A2302054C_Latest" localSheetId="7">#REF!</definedName>
    <definedName name="A2302057K" localSheetId="7">#REF!,#REF!</definedName>
    <definedName name="A2302057K_Data" localSheetId="7">#REF!</definedName>
    <definedName name="A2302057K_Latest" localSheetId="7">#REF!</definedName>
    <definedName name="A2302058L" localSheetId="7">#REF!,#REF!</definedName>
    <definedName name="A2302058L_Data" localSheetId="7">#REF!</definedName>
    <definedName name="A2302058L_Latest" localSheetId="7">#REF!</definedName>
    <definedName name="A2302059R" localSheetId="7">#REF!,#REF!</definedName>
    <definedName name="A2302059R_Data" localSheetId="7">#REF!</definedName>
    <definedName name="A2302059R_Latest" localSheetId="7">#REF!</definedName>
    <definedName name="A2302060X" localSheetId="7">#REF!,#REF!</definedName>
    <definedName name="A2302060X_Data" localSheetId="7">#REF!</definedName>
    <definedName name="A2302060X_Latest" localSheetId="7">#REF!</definedName>
    <definedName name="A2302061A" localSheetId="7">#REF!,#REF!</definedName>
    <definedName name="A2302061A_Data" localSheetId="7">#REF!</definedName>
    <definedName name="A2302061A_Latest" localSheetId="7">#REF!</definedName>
    <definedName name="A2302062C" localSheetId="7">#REF!,#REF!</definedName>
    <definedName name="A2302062C_Data" localSheetId="7">#REF!</definedName>
    <definedName name="A2302062C_Latest" localSheetId="7">#REF!</definedName>
    <definedName name="A2302063F" localSheetId="7">#REF!,#REF!</definedName>
    <definedName name="A2302063F_Data" localSheetId="7">#REF!</definedName>
    <definedName name="A2302063F_Latest" localSheetId="7">#REF!</definedName>
    <definedName name="A2302064J" localSheetId="7">#REF!,#REF!</definedName>
    <definedName name="A2302064J_Data" localSheetId="7">#REF!</definedName>
    <definedName name="A2302064J_Latest" localSheetId="7">#REF!</definedName>
    <definedName name="A2302065K" localSheetId="7">#REF!,#REF!</definedName>
    <definedName name="A2302065K_Data" localSheetId="7">#REF!</definedName>
    <definedName name="A2302065K_Latest" localSheetId="7">#REF!</definedName>
    <definedName name="A2302066L" localSheetId="7">#REF!,#REF!</definedName>
    <definedName name="A2302066L_Data" localSheetId="7">#REF!</definedName>
    <definedName name="A2302066L_Latest" localSheetId="7">#REF!</definedName>
    <definedName name="A2302067R" localSheetId="7">#REF!,#REF!</definedName>
    <definedName name="A2302067R_Data" localSheetId="7">#REF!</definedName>
    <definedName name="A2302067R_Latest" localSheetId="7">#REF!</definedName>
    <definedName name="A2302068T" localSheetId="7">#REF!,#REF!</definedName>
    <definedName name="A2302068T_Data" localSheetId="7">#REF!</definedName>
    <definedName name="A2302068T_Latest" localSheetId="7">#REF!</definedName>
    <definedName name="A2302069V" localSheetId="7">#REF!,#REF!</definedName>
    <definedName name="A2302069V_Data" localSheetId="7">#REF!</definedName>
    <definedName name="A2302069V_Latest" localSheetId="7">#REF!</definedName>
    <definedName name="A2302070C" localSheetId="7">#REF!,#REF!</definedName>
    <definedName name="A2302070C_Data" localSheetId="7">#REF!</definedName>
    <definedName name="A2302070C_Latest" localSheetId="7">#REF!</definedName>
    <definedName name="A2302071F" localSheetId="7">#REF!,#REF!</definedName>
    <definedName name="A2302071F_Data" localSheetId="7">#REF!</definedName>
    <definedName name="A2302071F_Latest" localSheetId="7">#REF!</definedName>
    <definedName name="A2302072J" localSheetId="7">#REF!,#REF!</definedName>
    <definedName name="A2302072J_Data" localSheetId="7">#REF!</definedName>
    <definedName name="A2302072J_Latest" localSheetId="7">#REF!</definedName>
    <definedName name="A2302073K" localSheetId="7">#REF!,#REF!</definedName>
    <definedName name="A2302073K_Data" localSheetId="7">#REF!</definedName>
    <definedName name="A2302073K_Latest" localSheetId="7">#REF!</definedName>
    <definedName name="A2302074L" localSheetId="7">#REF!,#REF!</definedName>
    <definedName name="A2302074L_Data" localSheetId="7">#REF!</definedName>
    <definedName name="A2302074L_Latest" localSheetId="7">#REF!</definedName>
    <definedName name="A2302075R" localSheetId="7">#REF!,#REF!</definedName>
    <definedName name="A2302075R_Data" localSheetId="7">#REF!</definedName>
    <definedName name="A2302075R_Latest" localSheetId="7">#REF!</definedName>
    <definedName name="A2302076T" localSheetId="7">#REF!,#REF!</definedName>
    <definedName name="A2302076T_Data" localSheetId="7">#REF!</definedName>
    <definedName name="A2302076T_Latest" localSheetId="7">#REF!</definedName>
    <definedName name="A2302077V" localSheetId="7">#REF!,#REF!</definedName>
    <definedName name="A2302077V_Data" localSheetId="7">#REF!</definedName>
    <definedName name="A2302077V_Latest" localSheetId="7">#REF!</definedName>
    <definedName name="A2302078W" localSheetId="7">#REF!,#REF!</definedName>
    <definedName name="A2302078W_Data" localSheetId="7">#REF!</definedName>
    <definedName name="A2302078W_Latest" localSheetId="7">#REF!</definedName>
    <definedName name="A2302459A" localSheetId="7">#REF!,#REF!</definedName>
    <definedName name="A2302459A_Data" localSheetId="7">#REF!</definedName>
    <definedName name="A2302459A_Latest" localSheetId="7">#REF!</definedName>
    <definedName name="A2302479K" localSheetId="7">#REF!,#REF!</definedName>
    <definedName name="A2302479K_Data" localSheetId="7">#REF!</definedName>
    <definedName name="A2302479K_Latest" localSheetId="7">#REF!</definedName>
    <definedName name="A2302480V" localSheetId="7">#REF!,#REF!</definedName>
    <definedName name="A2302480V_Data" localSheetId="7">#REF!</definedName>
    <definedName name="A2302480V_Latest" localSheetId="7">#REF!</definedName>
    <definedName name="A2302481W" localSheetId="7">#REF!,#REF!</definedName>
    <definedName name="A2302481W_Data" localSheetId="7">#REF!</definedName>
    <definedName name="A2302481W_Latest" localSheetId="7">#REF!</definedName>
    <definedName name="A2302482X" localSheetId="7">#REF!,#REF!</definedName>
    <definedName name="A2302482X_Data" localSheetId="7">#REF!</definedName>
    <definedName name="A2302482X_Latest" localSheetId="7">#REF!</definedName>
    <definedName name="A2302483A" localSheetId="7">#REF!,#REF!</definedName>
    <definedName name="A2302483A_Data" localSheetId="7">#REF!</definedName>
    <definedName name="A2302483A_Latest" localSheetId="7">#REF!</definedName>
    <definedName name="A2302484C" localSheetId="7">#REF!,#REF!</definedName>
    <definedName name="A2302484C_Data" localSheetId="7">#REF!</definedName>
    <definedName name="A2302484C_Latest" localSheetId="7">#REF!</definedName>
    <definedName name="A2302485F" localSheetId="7">#REF!,#REF!</definedName>
    <definedName name="A2302485F_Data" localSheetId="7">#REF!</definedName>
    <definedName name="A2302485F_Latest" localSheetId="7">#REF!</definedName>
    <definedName name="A2302486J" localSheetId="7">#REF!,#REF!</definedName>
    <definedName name="A2302486J_Data" localSheetId="7">#REF!</definedName>
    <definedName name="A2302486J_Latest" localSheetId="7">#REF!</definedName>
    <definedName name="A2302487K" localSheetId="7">#REF!,#REF!</definedName>
    <definedName name="A2302487K_Data" localSheetId="7">#REF!</definedName>
    <definedName name="A2302487K_Latest" localSheetId="7">#REF!</definedName>
    <definedName name="A2302488L" localSheetId="7">#REF!,#REF!</definedName>
    <definedName name="A2302488L_Data" localSheetId="7">#REF!</definedName>
    <definedName name="A2302488L_Latest" localSheetId="7">#REF!</definedName>
    <definedName name="A2302489R" localSheetId="7">#REF!,#REF!</definedName>
    <definedName name="A2302489R_Data" localSheetId="7">#REF!</definedName>
    <definedName name="A2302489R_Latest" localSheetId="7">#REF!</definedName>
    <definedName name="A2302490X" localSheetId="7">#REF!,#REF!</definedName>
    <definedName name="A2302490X_Data" localSheetId="7">#REF!</definedName>
    <definedName name="A2302490X_Latest" localSheetId="7">#REF!</definedName>
    <definedName name="A2302491A" localSheetId="7">#REF!,#REF!</definedName>
    <definedName name="A2302491A_Data" localSheetId="7">#REF!</definedName>
    <definedName name="A2302491A_Latest" localSheetId="7">#REF!</definedName>
    <definedName name="A2302492C" localSheetId="7">#REF!,#REF!</definedName>
    <definedName name="A2302492C_Data" localSheetId="7">#REF!</definedName>
    <definedName name="A2302492C_Latest" localSheetId="7">#REF!</definedName>
    <definedName name="A2302494J" localSheetId="7">#REF!,#REF!</definedName>
    <definedName name="A2302494J_Data" localSheetId="7">#REF!</definedName>
    <definedName name="A2302494J_Latest" localSheetId="7">#REF!</definedName>
    <definedName name="A2302495K" localSheetId="7">#REF!,#REF!</definedName>
    <definedName name="A2302495K_Data" localSheetId="7">#REF!</definedName>
    <definedName name="A2302495K_Latest" localSheetId="7">#REF!</definedName>
    <definedName name="A2302496L" localSheetId="7">#REF!,#REF!</definedName>
    <definedName name="A2302496L_Data" localSheetId="7">#REF!</definedName>
    <definedName name="A2302496L_Latest" localSheetId="7">#REF!</definedName>
    <definedName name="A2302498T" localSheetId="7">#REF!,#REF!</definedName>
    <definedName name="A2302498T_Data" localSheetId="7">#REF!</definedName>
    <definedName name="A2302498T_Latest" localSheetId="7">#REF!</definedName>
    <definedName name="A2302499V" localSheetId="7">#REF!,#REF!</definedName>
    <definedName name="A2302499V_Data" localSheetId="7">#REF!</definedName>
    <definedName name="A2302499V_Latest" localSheetId="7">#REF!</definedName>
    <definedName name="A2302500T" localSheetId="7">#REF!,#REF!</definedName>
    <definedName name="A2302500T_Data" localSheetId="7">#REF!</definedName>
    <definedName name="A2302500T_Latest" localSheetId="7">#REF!</definedName>
    <definedName name="A2302501V" localSheetId="7">#REF!,#REF!</definedName>
    <definedName name="A2302501V_Data" localSheetId="7">#REF!</definedName>
    <definedName name="A2302501V_Latest" localSheetId="7">#REF!</definedName>
    <definedName name="A2302502W" localSheetId="7">#REF!,#REF!</definedName>
    <definedName name="A2302502W_Data" localSheetId="7">#REF!</definedName>
    <definedName name="A2302502W_Latest" localSheetId="7">#REF!</definedName>
    <definedName name="A2302503X" localSheetId="7">#REF!,#REF!</definedName>
    <definedName name="A2302503X_Data" localSheetId="7">#REF!</definedName>
    <definedName name="A2302503X_Latest" localSheetId="7">#REF!</definedName>
    <definedName name="A2302504A" localSheetId="7">#REF!,#REF!</definedName>
    <definedName name="A2302504A_Data" localSheetId="7">#REF!</definedName>
    <definedName name="A2302504A_Latest" localSheetId="7">#REF!</definedName>
    <definedName name="A2302505C" localSheetId="7">#REF!,#REF!</definedName>
    <definedName name="A2302505C_Data" localSheetId="7">#REF!</definedName>
    <definedName name="A2302505C_Latest" localSheetId="7">#REF!</definedName>
    <definedName name="A2302506F" localSheetId="7">#REF!,#REF!</definedName>
    <definedName name="A2302506F_Data" localSheetId="7">#REF!</definedName>
    <definedName name="A2302506F_Latest" localSheetId="7">#REF!</definedName>
    <definedName name="A2302507J" localSheetId="7">#REF!,#REF!</definedName>
    <definedName name="A2302507J_Data" localSheetId="7">#REF!</definedName>
    <definedName name="A2302507J_Latest" localSheetId="7">#REF!</definedName>
    <definedName name="A2302508K" localSheetId="7">#REF!,#REF!</definedName>
    <definedName name="A2302508K_Data" localSheetId="7">#REF!</definedName>
    <definedName name="A2302508K_Latest" localSheetId="7">#REF!</definedName>
    <definedName name="A2302509L" localSheetId="7">#REF!,#REF!</definedName>
    <definedName name="A2302509L_Data" localSheetId="7">#REF!</definedName>
    <definedName name="A2302509L_Latest" localSheetId="7">#REF!</definedName>
    <definedName name="A2302510W" localSheetId="7">#REF!,#REF!</definedName>
    <definedName name="A2302510W_Data" localSheetId="7">#REF!</definedName>
    <definedName name="A2302510W_Latest" localSheetId="7">#REF!</definedName>
    <definedName name="A2302511X" localSheetId="7">#REF!,#REF!</definedName>
    <definedName name="A2302511X_Data" localSheetId="7">#REF!</definedName>
    <definedName name="A2302511X_Latest" localSheetId="7">#REF!</definedName>
    <definedName name="A2302512A" localSheetId="7">#REF!,#REF!</definedName>
    <definedName name="A2302512A_Data" localSheetId="7">#REF!</definedName>
    <definedName name="A2302512A_Latest" localSheetId="7">#REF!</definedName>
    <definedName name="A2302513C" localSheetId="7">#REF!,#REF!</definedName>
    <definedName name="A2302513C_Data" localSheetId="7">#REF!</definedName>
    <definedName name="A2302513C_Latest" localSheetId="7">#REF!</definedName>
    <definedName name="A2302514F" localSheetId="7">#REF!,#REF!</definedName>
    <definedName name="A2302514F_Data" localSheetId="7">#REF!</definedName>
    <definedName name="A2302514F_Latest" localSheetId="7">#REF!</definedName>
    <definedName name="A2302515J" localSheetId="7">#REF!,#REF!</definedName>
    <definedName name="A2302515J_Data" localSheetId="7">#REF!</definedName>
    <definedName name="A2302515J_Latest" localSheetId="7">#REF!</definedName>
    <definedName name="A2302516K" localSheetId="7">#REF!,#REF!</definedName>
    <definedName name="A2302516K_Data" localSheetId="7">#REF!</definedName>
    <definedName name="A2302516K_Latest" localSheetId="7">#REF!</definedName>
    <definedName name="A2302517L" localSheetId="7">#REF!,#REF!</definedName>
    <definedName name="A2302517L_Data" localSheetId="7">#REF!</definedName>
    <definedName name="A2302517L_Latest" localSheetId="7">#REF!</definedName>
    <definedName name="A2302518R" localSheetId="7">#REF!,#REF!</definedName>
    <definedName name="A2302518R_Data" localSheetId="7">#REF!</definedName>
    <definedName name="A2302518R_Latest" localSheetId="7">#REF!</definedName>
    <definedName name="A2302519T" localSheetId="7">#REF!,#REF!</definedName>
    <definedName name="A2302519T_Data" localSheetId="7">#REF!</definedName>
    <definedName name="A2302519T_Latest" localSheetId="7">#REF!</definedName>
    <definedName name="A2302520A" localSheetId="7">#REF!,#REF!</definedName>
    <definedName name="A2302520A_Data" localSheetId="7">#REF!</definedName>
    <definedName name="A2302520A_Latest" localSheetId="7">#REF!</definedName>
    <definedName name="A2302521C" localSheetId="7">#REF!,#REF!</definedName>
    <definedName name="A2302521C_Data" localSheetId="7">#REF!</definedName>
    <definedName name="A2302521C_Latest" localSheetId="7">#REF!</definedName>
    <definedName name="A2302522F" localSheetId="7">#REF!,#REF!</definedName>
    <definedName name="A2302522F_Data" localSheetId="7">#REF!</definedName>
    <definedName name="A2302522F_Latest" localSheetId="7">#REF!</definedName>
    <definedName name="A2302623T" localSheetId="7">#REF!,#REF!</definedName>
    <definedName name="A2302623T_Data" localSheetId="7">#REF!</definedName>
    <definedName name="A2302623T_Latest" localSheetId="7">#REF!</definedName>
    <definedName name="A2302624V" localSheetId="7">#REF!,#REF!</definedName>
    <definedName name="A2302624V_Data" localSheetId="7">#REF!</definedName>
    <definedName name="A2302624V_Latest" localSheetId="7">#REF!</definedName>
    <definedName name="A2302625W" localSheetId="7">#REF!,#REF!</definedName>
    <definedName name="A2302625W_Data" localSheetId="7">#REF!</definedName>
    <definedName name="A2302625W_Latest" localSheetId="7">#REF!</definedName>
    <definedName name="A2302626X" localSheetId="7">#REF!,#REF!</definedName>
    <definedName name="A2302626X_Data" localSheetId="7">#REF!</definedName>
    <definedName name="A2302626X_Latest" localSheetId="7">#REF!</definedName>
    <definedName name="A2302627A" localSheetId="7">#REF!,#REF!</definedName>
    <definedName name="A2302627A_Data" localSheetId="7">#REF!</definedName>
    <definedName name="A2302627A_Latest" localSheetId="7">#REF!</definedName>
    <definedName name="A2302630R" localSheetId="7">#REF!,#REF!</definedName>
    <definedName name="A2302630R_Data" localSheetId="7">#REF!</definedName>
    <definedName name="A2302630R_Latest" localSheetId="7">#REF!</definedName>
    <definedName name="A2302631T" localSheetId="7">#REF!,#REF!</definedName>
    <definedName name="A2302631T_Data" localSheetId="7">#REF!</definedName>
    <definedName name="A2302631T_Latest" localSheetId="7">#REF!</definedName>
    <definedName name="A2302632V" localSheetId="7">#REF!,#REF!</definedName>
    <definedName name="A2302632V_Data" localSheetId="7">#REF!</definedName>
    <definedName name="A2302632V_Latest" localSheetId="7">#REF!</definedName>
    <definedName name="A2302633W" localSheetId="7">#REF!,#REF!</definedName>
    <definedName name="A2302633W_Data" localSheetId="7">#REF!</definedName>
    <definedName name="A2302633W_Latest" localSheetId="7">#REF!</definedName>
    <definedName name="A2302634X" localSheetId="7">#REF!,#REF!</definedName>
    <definedName name="A2302634X_Data" localSheetId="7">#REF!</definedName>
    <definedName name="A2302634X_Latest" localSheetId="7">#REF!</definedName>
    <definedName name="A2302635A" localSheetId="7">#REF!,#REF!</definedName>
    <definedName name="A2302635A_Data" localSheetId="7">#REF!</definedName>
    <definedName name="A2302635A_Latest" localSheetId="7">#REF!</definedName>
    <definedName name="A2302636C" localSheetId="7">#REF!,#REF!</definedName>
    <definedName name="A2302636C_Data" localSheetId="7">#REF!</definedName>
    <definedName name="A2302636C_Latest" localSheetId="7">#REF!</definedName>
    <definedName name="A2302637F" localSheetId="7">#REF!,#REF!</definedName>
    <definedName name="A2302637F_Data" localSheetId="7">#REF!</definedName>
    <definedName name="A2302637F_Latest" localSheetId="7">#REF!</definedName>
    <definedName name="A2302638J" localSheetId="7">#REF!,#REF!</definedName>
    <definedName name="A2302638J_Data" localSheetId="7">#REF!</definedName>
    <definedName name="A2302638J_Latest" localSheetId="7">#REF!</definedName>
    <definedName name="A2302639K" localSheetId="7">#REF!,#REF!</definedName>
    <definedName name="A2302639K_Data" localSheetId="7">#REF!</definedName>
    <definedName name="A2302639K_Latest" localSheetId="7">#REF!</definedName>
    <definedName name="A2302640V" localSheetId="7">#REF!,#REF!</definedName>
    <definedName name="A2302640V_Data" localSheetId="7">#REF!</definedName>
    <definedName name="A2302640V_Latest" localSheetId="7">#REF!</definedName>
    <definedName name="A2302641W" localSheetId="7">#REF!,#REF!</definedName>
    <definedName name="A2302641W_Data" localSheetId="7">#REF!</definedName>
    <definedName name="A2302641W_Latest" localSheetId="7">#REF!</definedName>
    <definedName name="A2302642X" localSheetId="7">#REF!,#REF!</definedName>
    <definedName name="A2302642X_Data" localSheetId="7">#REF!</definedName>
    <definedName name="A2302642X_Latest" localSheetId="7">#REF!</definedName>
    <definedName name="A2302954K" localSheetId="7">#REF!,#REF!</definedName>
    <definedName name="A2302954K_Data" localSheetId="7">#REF!</definedName>
    <definedName name="A2302954K_Latest" localSheetId="7">#REF!</definedName>
    <definedName name="A2302955L" localSheetId="7">#REF!,#REF!</definedName>
    <definedName name="A2302955L_Data" localSheetId="7">#REF!</definedName>
    <definedName name="A2302955L_Latest" localSheetId="7">#REF!</definedName>
    <definedName name="A2302956R" localSheetId="7">#REF!,#REF!</definedName>
    <definedName name="A2302956R_Data" localSheetId="7">#REF!</definedName>
    <definedName name="A2302956R_Latest" localSheetId="7">#REF!</definedName>
    <definedName name="A2302959W" localSheetId="7">#REF!,#REF!</definedName>
    <definedName name="A2302959W_Data" localSheetId="7">#REF!</definedName>
    <definedName name="A2302959W_Latest" localSheetId="7">#REF!</definedName>
    <definedName name="A2302960F" localSheetId="7">#REF!,#REF!</definedName>
    <definedName name="A2302960F_Data" localSheetId="7">#REF!</definedName>
    <definedName name="A2302960F_Latest" localSheetId="7">#REF!</definedName>
    <definedName name="A2302961J" localSheetId="7">#REF!,#REF!</definedName>
    <definedName name="A2302961J_Data" localSheetId="7">#REF!</definedName>
    <definedName name="A2302961J_Latest" localSheetId="7">#REF!</definedName>
    <definedName name="A2302962K" localSheetId="7">#REF!,#REF!</definedName>
    <definedName name="A2302962K_Data" localSheetId="7">#REF!</definedName>
    <definedName name="A2302962K_Latest" localSheetId="7">#REF!</definedName>
    <definedName name="A2302963L" localSheetId="7">#REF!,#REF!</definedName>
    <definedName name="A2302963L_Data" localSheetId="7">#REF!</definedName>
    <definedName name="A2302963L_Latest" localSheetId="7">#REF!</definedName>
    <definedName name="A2302966V" localSheetId="7">#REF!,#REF!</definedName>
    <definedName name="A2302966V_Data" localSheetId="7">#REF!</definedName>
    <definedName name="A2302966V_Latest" localSheetId="7">#REF!</definedName>
    <definedName name="A2302967W" localSheetId="7">#REF!,#REF!</definedName>
    <definedName name="A2302967W_Data" localSheetId="7">#REF!</definedName>
    <definedName name="A2302967W_Latest" localSheetId="7">#REF!</definedName>
    <definedName name="A2302968X" localSheetId="7">#REF!,#REF!</definedName>
    <definedName name="A2302968X_Data" localSheetId="7">#REF!</definedName>
    <definedName name="A2302968X_Latest" localSheetId="7">#REF!</definedName>
    <definedName name="A2302969A" localSheetId="7">#REF!,#REF!</definedName>
    <definedName name="A2302969A_Data" localSheetId="7">#REF!</definedName>
    <definedName name="A2302969A_Latest" localSheetId="7">#REF!</definedName>
    <definedName name="A2302970K" localSheetId="7">#REF!,#REF!</definedName>
    <definedName name="A2302970K_Data" localSheetId="7">#REF!</definedName>
    <definedName name="A2302970K_Latest" localSheetId="7">#REF!</definedName>
    <definedName name="A2302973T" localSheetId="7">#REF!,#REF!</definedName>
    <definedName name="A2302973T_Data" localSheetId="7">#REF!</definedName>
    <definedName name="A2302973T_Latest" localSheetId="7">#REF!</definedName>
    <definedName name="A2302974V" localSheetId="7">#REF!,#REF!</definedName>
    <definedName name="A2302974V_Data" localSheetId="7">#REF!</definedName>
    <definedName name="A2302974V_Latest" localSheetId="7">#REF!</definedName>
    <definedName name="A2302975W" localSheetId="7">#REF!,#REF!</definedName>
    <definedName name="A2302975W_Data" localSheetId="7">#REF!</definedName>
    <definedName name="A2302975W_Latest" localSheetId="7">#REF!</definedName>
    <definedName name="A2302976X" localSheetId="7">#REF!,#REF!</definedName>
    <definedName name="A2302976X_Data" localSheetId="7">#REF!</definedName>
    <definedName name="A2302976X_Latest" localSheetId="7">#REF!</definedName>
    <definedName name="A2302977A" localSheetId="7">#REF!,#REF!</definedName>
    <definedName name="A2302977A_Data" localSheetId="7">#REF!</definedName>
    <definedName name="A2302977A_Latest" localSheetId="7">#REF!</definedName>
    <definedName name="A2302980R" localSheetId="7">#REF!,#REF!</definedName>
    <definedName name="A2302980R_Data" localSheetId="7">#REF!</definedName>
    <definedName name="A2302980R_Latest" localSheetId="7">#REF!</definedName>
    <definedName name="A2302981T" localSheetId="7">#REF!,#REF!</definedName>
    <definedName name="A2302981T_Data" localSheetId="7">#REF!</definedName>
    <definedName name="A2302981T_Latest" localSheetId="7">#REF!</definedName>
    <definedName name="A2302982V" localSheetId="7">#REF!,#REF!</definedName>
    <definedName name="A2302982V_Data" localSheetId="7">#REF!</definedName>
    <definedName name="A2302982V_Latest" localSheetId="7">#REF!</definedName>
    <definedName name="A2302983W" localSheetId="7">#REF!,#REF!</definedName>
    <definedName name="A2302983W_Data" localSheetId="7">#REF!</definedName>
    <definedName name="A2302983W_Latest" localSheetId="7">#REF!</definedName>
    <definedName name="A2302984X" localSheetId="7">#REF!,#REF!</definedName>
    <definedName name="A2302984X_Data" localSheetId="7">#REF!</definedName>
    <definedName name="A2302984X_Latest" localSheetId="7">#REF!</definedName>
    <definedName name="A2302987F" localSheetId="7">#REF!,#REF!</definedName>
    <definedName name="A2302987F_Data" localSheetId="7">#REF!</definedName>
    <definedName name="A2302987F_Latest" localSheetId="7">#REF!</definedName>
    <definedName name="A2302988J" localSheetId="7">#REF!,#REF!</definedName>
    <definedName name="A2302988J_Data" localSheetId="7">#REF!</definedName>
    <definedName name="A2302988J_Latest" localSheetId="7">#REF!</definedName>
    <definedName name="A2302989K" localSheetId="7">#REF!,#REF!</definedName>
    <definedName name="A2302989K_Data" localSheetId="7">#REF!</definedName>
    <definedName name="A2302989K_Latest" localSheetId="7">#REF!</definedName>
    <definedName name="A2302990V" localSheetId="7">#REF!,#REF!</definedName>
    <definedName name="A2302990V_Data" localSheetId="7">#REF!</definedName>
    <definedName name="A2302990V_Latest" localSheetId="7">#REF!</definedName>
    <definedName name="A2302991W" localSheetId="7">#REF!,#REF!</definedName>
    <definedName name="A2302991W_Data" localSheetId="7">#REF!</definedName>
    <definedName name="A2302991W_Latest" localSheetId="7">#REF!</definedName>
    <definedName name="A2302994C" localSheetId="7">#REF!,#REF!</definedName>
    <definedName name="A2302994C_Data" localSheetId="7">#REF!</definedName>
    <definedName name="A2302994C_Latest" localSheetId="7">#REF!</definedName>
    <definedName name="A2302995F" localSheetId="7">#REF!,#REF!</definedName>
    <definedName name="A2302995F_Data" localSheetId="7">#REF!</definedName>
    <definedName name="A2302995F_Latest" localSheetId="7">#REF!</definedName>
    <definedName name="A2302996J" localSheetId="7">#REF!,#REF!</definedName>
    <definedName name="A2302996J_Data" localSheetId="7">#REF!</definedName>
    <definedName name="A2302996J_Latest" localSheetId="7">#REF!</definedName>
    <definedName name="A2302997K" localSheetId="7">#REF!,#REF!</definedName>
    <definedName name="A2302997K_Data" localSheetId="7">#REF!</definedName>
    <definedName name="A2302997K_Latest" localSheetId="7">#REF!</definedName>
    <definedName name="A2302998L" localSheetId="7">#REF!,#REF!</definedName>
    <definedName name="A2302998L_Data" localSheetId="7">#REF!</definedName>
    <definedName name="A2302998L_Latest" localSheetId="7">#REF!</definedName>
    <definedName name="A2303001T" localSheetId="7">#REF!,#REF!</definedName>
    <definedName name="A2303001T_Data" localSheetId="7">#REF!</definedName>
    <definedName name="A2303001T_Latest" localSheetId="7">#REF!</definedName>
    <definedName name="A2303002V" localSheetId="7">#REF!,#REF!</definedName>
    <definedName name="A2303002V_Data" localSheetId="7">#REF!</definedName>
    <definedName name="A2303002V_Latest" localSheetId="7">#REF!</definedName>
    <definedName name="A2303003W" localSheetId="7">#REF!,#REF!</definedName>
    <definedName name="A2303003W_Data" localSheetId="7">#REF!</definedName>
    <definedName name="A2303003W_Latest" localSheetId="7">#REF!</definedName>
    <definedName name="A2303004X" localSheetId="7">#REF!,#REF!</definedName>
    <definedName name="A2303004X_Data" localSheetId="7">#REF!</definedName>
    <definedName name="A2303004X_Latest" localSheetId="7">#REF!</definedName>
    <definedName name="A2303005A" localSheetId="7">#REF!,#REF!</definedName>
    <definedName name="A2303005A_Data" localSheetId="7">#REF!</definedName>
    <definedName name="A2303005A_Latest" localSheetId="7">#REF!</definedName>
    <definedName name="A2303008J" localSheetId="7">#REF!,#REF!</definedName>
    <definedName name="A2303008J_Data" localSheetId="7">#REF!</definedName>
    <definedName name="A2303008J_Latest" localSheetId="7">#REF!</definedName>
    <definedName name="A2303009K" localSheetId="7">#REF!,#REF!</definedName>
    <definedName name="A2303009K_Data" localSheetId="7">#REF!</definedName>
    <definedName name="A2303009K_Latest" localSheetId="7">#REF!</definedName>
    <definedName name="A2303010V" localSheetId="7">#REF!,#REF!</definedName>
    <definedName name="A2303010V_Data" localSheetId="7">#REF!</definedName>
    <definedName name="A2303010V_Latest" localSheetId="7">#REF!</definedName>
    <definedName name="A2303011W" localSheetId="7">#REF!,#REF!</definedName>
    <definedName name="A2303011W_Data" localSheetId="7">#REF!</definedName>
    <definedName name="A2303011W_Latest" localSheetId="7">#REF!</definedName>
    <definedName name="A2303012X" localSheetId="7">#REF!,#REF!</definedName>
    <definedName name="A2303012X_Data" localSheetId="7">#REF!</definedName>
    <definedName name="A2303012X_Latest" localSheetId="7">#REF!</definedName>
    <definedName name="A2303015F" localSheetId="7">#REF!,#REF!</definedName>
    <definedName name="A2303015F_Data" localSheetId="7">#REF!</definedName>
    <definedName name="A2303015F_Latest" localSheetId="7">#REF!</definedName>
    <definedName name="A2303016J" localSheetId="7">#REF!,#REF!</definedName>
    <definedName name="A2303016J_Data" localSheetId="7">#REF!</definedName>
    <definedName name="A2303016J_Latest" localSheetId="7">#REF!</definedName>
    <definedName name="A2303017K" localSheetId="7">#REF!,#REF!</definedName>
    <definedName name="A2303017K_Data" localSheetId="7">#REF!</definedName>
    <definedName name="A2303017K_Latest" localSheetId="7">#REF!</definedName>
    <definedName name="A2303018L" localSheetId="7">#REF!,#REF!</definedName>
    <definedName name="A2303018L_Data" localSheetId="7">#REF!</definedName>
    <definedName name="A2303018L_Latest" localSheetId="7">#REF!</definedName>
    <definedName name="A2303019R" localSheetId="7">#REF!,#REF!</definedName>
    <definedName name="A2303019R_Data" localSheetId="7">#REF!</definedName>
    <definedName name="A2303019R_Latest" localSheetId="7">#REF!</definedName>
    <definedName name="A2303022C" localSheetId="7">#REF!,#REF!</definedName>
    <definedName name="A2303022C_Data" localSheetId="7">#REF!</definedName>
    <definedName name="A2303022C_Latest" localSheetId="7">#REF!</definedName>
    <definedName name="A2303023F" localSheetId="7">#REF!,#REF!</definedName>
    <definedName name="A2303023F_Data" localSheetId="7">#REF!</definedName>
    <definedName name="A2303023F_Latest" localSheetId="7">#REF!</definedName>
    <definedName name="A2303024J" localSheetId="7">#REF!,#REF!</definedName>
    <definedName name="A2303024J_Data" localSheetId="7">#REF!</definedName>
    <definedName name="A2303024J_Latest" localSheetId="7">#REF!</definedName>
    <definedName name="A2303025K" localSheetId="7">#REF!,#REF!</definedName>
    <definedName name="A2303025K_Data" localSheetId="7">#REF!</definedName>
    <definedName name="A2303025K_Latest" localSheetId="7">#REF!</definedName>
    <definedName name="A2303026L" localSheetId="7">#REF!,#REF!</definedName>
    <definedName name="A2303026L_Data" localSheetId="7">#REF!</definedName>
    <definedName name="A2303026L_Latest" localSheetId="7">#REF!</definedName>
    <definedName name="A2303029V" localSheetId="7">#REF!,#REF!</definedName>
    <definedName name="A2303029V_Data" localSheetId="7">#REF!</definedName>
    <definedName name="A2303029V_Latest" localSheetId="7">#REF!</definedName>
    <definedName name="A2303030C" localSheetId="7">#REF!,#REF!</definedName>
    <definedName name="A2303030C_Data" localSheetId="7">#REF!</definedName>
    <definedName name="A2303030C_Latest" localSheetId="7">#REF!</definedName>
    <definedName name="A2303031F" localSheetId="7">#REF!,#REF!</definedName>
    <definedName name="A2303031F_Data" localSheetId="7">#REF!</definedName>
    <definedName name="A2303031F_Latest" localSheetId="7">#REF!</definedName>
    <definedName name="A2303032J" localSheetId="7">#REF!,#REF!</definedName>
    <definedName name="A2303032J_Data" localSheetId="7">#REF!</definedName>
    <definedName name="A2303032J_Latest" localSheetId="7">#REF!</definedName>
    <definedName name="A2303033K" localSheetId="7">#REF!,#REF!</definedName>
    <definedName name="A2303033K_Data" localSheetId="7">#REF!</definedName>
    <definedName name="A2303033K_Latest" localSheetId="7">#REF!</definedName>
    <definedName name="A2303036T" localSheetId="7">#REF!,#REF!</definedName>
    <definedName name="A2303036T_Data" localSheetId="7">#REF!</definedName>
    <definedName name="A2303036T_Latest" localSheetId="7">#REF!</definedName>
    <definedName name="A2303037V" localSheetId="7">#REF!,#REF!</definedName>
    <definedName name="A2303037V_Data" localSheetId="7">#REF!</definedName>
    <definedName name="A2303037V_Latest" localSheetId="7">#REF!</definedName>
    <definedName name="A2303038W" localSheetId="7">#REF!,#REF!</definedName>
    <definedName name="A2303038W_Data" localSheetId="7">#REF!</definedName>
    <definedName name="A2303038W_Latest" localSheetId="7">#REF!</definedName>
    <definedName name="A2303039X" localSheetId="7">#REF!,#REF!</definedName>
    <definedName name="A2303039X_Data" localSheetId="7">#REF!</definedName>
    <definedName name="A2303039X_Latest" localSheetId="7">#REF!</definedName>
    <definedName name="A2303040J" localSheetId="7">#REF!,#REF!</definedName>
    <definedName name="A2303040J_Data" localSheetId="7">#REF!</definedName>
    <definedName name="A2303040J_Latest" localSheetId="7">#REF!</definedName>
    <definedName name="A2303043R" localSheetId="7">#REF!,#REF!</definedName>
    <definedName name="A2303043R_Data" localSheetId="7">#REF!</definedName>
    <definedName name="A2303043R_Latest" localSheetId="7">#REF!</definedName>
    <definedName name="A2303044T" localSheetId="7">#REF!,#REF!</definedName>
    <definedName name="A2303044T_Data" localSheetId="7">#REF!</definedName>
    <definedName name="A2303044T_Latest" localSheetId="7">#REF!</definedName>
    <definedName name="A2303045V" localSheetId="7">#REF!,#REF!</definedName>
    <definedName name="A2303045V_Data" localSheetId="7">#REF!</definedName>
    <definedName name="A2303045V_Latest" localSheetId="7">#REF!</definedName>
    <definedName name="A2303046W" localSheetId="7">#REF!,#REF!</definedName>
    <definedName name="A2303046W_Data" localSheetId="7">#REF!</definedName>
    <definedName name="A2303046W_Latest" localSheetId="7">#REF!</definedName>
    <definedName name="A2303047X" localSheetId="7">#REF!,#REF!</definedName>
    <definedName name="A2303047X_Data" localSheetId="7">#REF!</definedName>
    <definedName name="A2303047X_Latest" localSheetId="7">#REF!</definedName>
    <definedName name="A2303050L" localSheetId="7">#REF!,#REF!</definedName>
    <definedName name="A2303050L_Data" localSheetId="7">#REF!</definedName>
    <definedName name="A2303050L_Latest" localSheetId="7">#REF!</definedName>
    <definedName name="A2303051R" localSheetId="7">#REF!,#REF!</definedName>
    <definedName name="A2303051R_Data" localSheetId="7">#REF!</definedName>
    <definedName name="A2303051R_Latest" localSheetId="7">#REF!</definedName>
    <definedName name="A2303052T" localSheetId="7">#REF!,#REF!</definedName>
    <definedName name="A2303052T_Data" localSheetId="7">#REF!</definedName>
    <definedName name="A2303052T_Latest" localSheetId="7">#REF!</definedName>
    <definedName name="A2303053V" localSheetId="7">#REF!,#REF!</definedName>
    <definedName name="A2303053V_Data" localSheetId="7">#REF!</definedName>
    <definedName name="A2303053V_Latest" localSheetId="7">#REF!</definedName>
    <definedName name="A2303054W" localSheetId="7">#REF!,#REF!</definedName>
    <definedName name="A2303054W_Data" localSheetId="7">#REF!</definedName>
    <definedName name="A2303054W_Latest" localSheetId="7">#REF!</definedName>
    <definedName name="A2303057C" localSheetId="7">#REF!,#REF!</definedName>
    <definedName name="A2303057C_Data" localSheetId="7">#REF!</definedName>
    <definedName name="A2303057C_Latest" localSheetId="7">#REF!</definedName>
    <definedName name="A2303058F" localSheetId="7">#REF!,#REF!</definedName>
    <definedName name="A2303058F_Data" localSheetId="7">#REF!</definedName>
    <definedName name="A2303058F_Latest" localSheetId="7">#REF!</definedName>
    <definedName name="A2303059J" localSheetId="7">#REF!,#REF!</definedName>
    <definedName name="A2303059J_Data" localSheetId="7">#REF!</definedName>
    <definedName name="A2303059J_Latest" localSheetId="7">#REF!</definedName>
    <definedName name="A2303060T" localSheetId="7">#REF!,#REF!</definedName>
    <definedName name="A2303060T_Data" localSheetId="7">#REF!</definedName>
    <definedName name="A2303060T_Latest" localSheetId="7">#REF!</definedName>
    <definedName name="A2303061V" localSheetId="7">#REF!,#REF!</definedName>
    <definedName name="A2303061V_Data" localSheetId="7">#REF!</definedName>
    <definedName name="A2303061V_Latest" localSheetId="7">#REF!</definedName>
    <definedName name="A2303064A" localSheetId="7">#REF!,#REF!</definedName>
    <definedName name="A2303064A_Data" localSheetId="7">#REF!</definedName>
    <definedName name="A2303064A_Latest" localSheetId="7">#REF!</definedName>
    <definedName name="A2303065C" localSheetId="7">#REF!,#REF!</definedName>
    <definedName name="A2303065C_Data" localSheetId="7">#REF!</definedName>
    <definedName name="A2303065C_Latest" localSheetId="7">#REF!</definedName>
    <definedName name="A2303066F" localSheetId="7">#REF!,#REF!</definedName>
    <definedName name="A2303066F_Data" localSheetId="7">#REF!</definedName>
    <definedName name="A2303066F_Latest" localSheetId="7">#REF!</definedName>
    <definedName name="A2303067J" localSheetId="7">#REF!,#REF!</definedName>
    <definedName name="A2303067J_Data" localSheetId="7">#REF!</definedName>
    <definedName name="A2303067J_Latest" localSheetId="7">#REF!</definedName>
    <definedName name="A2303068K" localSheetId="7">#REF!,#REF!</definedName>
    <definedName name="A2303068K_Data" localSheetId="7">#REF!</definedName>
    <definedName name="A2303068K_Latest" localSheetId="7">#REF!</definedName>
    <definedName name="A2303071X" localSheetId="7">#REF!,#REF!</definedName>
    <definedName name="A2303071X_Data" localSheetId="7">#REF!</definedName>
    <definedName name="A2303071X_Latest" localSheetId="7">#REF!</definedName>
    <definedName name="A2303072A" localSheetId="7">#REF!,#REF!</definedName>
    <definedName name="A2303072A_Data" localSheetId="7">#REF!</definedName>
    <definedName name="A2303072A_Latest" localSheetId="7">#REF!</definedName>
    <definedName name="A2303073C" localSheetId="7">#REF!,#REF!</definedName>
    <definedName name="A2303073C_Data" localSheetId="7">#REF!</definedName>
    <definedName name="A2303073C_Latest" localSheetId="7">#REF!</definedName>
    <definedName name="A2303074F" localSheetId="7">#REF!,#REF!</definedName>
    <definedName name="A2303074F_Data" localSheetId="7">#REF!</definedName>
    <definedName name="A2303074F_Latest" localSheetId="7">#REF!</definedName>
    <definedName name="A2303075J" localSheetId="7">#REF!,#REF!</definedName>
    <definedName name="A2303075J_Data" localSheetId="7">#REF!</definedName>
    <definedName name="A2303075J_Latest" localSheetId="7">#REF!</definedName>
    <definedName name="A2303093L" localSheetId="7">#REF!,#REF!</definedName>
    <definedName name="A2303093L_Data" localSheetId="7">#REF!</definedName>
    <definedName name="A2303093L_Latest" localSheetId="7">#REF!</definedName>
    <definedName name="A2303094R" localSheetId="7">#REF!,#REF!</definedName>
    <definedName name="A2303094R_Data" localSheetId="7">#REF!</definedName>
    <definedName name="A2303094R_Latest" localSheetId="7">#REF!</definedName>
    <definedName name="A2303095T" localSheetId="7">#REF!,#REF!</definedName>
    <definedName name="A2303095T_Data" localSheetId="7">#REF!</definedName>
    <definedName name="A2303095T_Latest" localSheetId="7">#REF!</definedName>
    <definedName name="A2303096V" localSheetId="7">#REF!,#REF!</definedName>
    <definedName name="A2303096V_Data" localSheetId="7">#REF!</definedName>
    <definedName name="A2303096V_Latest" localSheetId="7">#REF!</definedName>
    <definedName name="A2303097W" localSheetId="7">#REF!,#REF!</definedName>
    <definedName name="A2303097W_Data" localSheetId="7">#REF!</definedName>
    <definedName name="A2303097W_Latest" localSheetId="7">#REF!</definedName>
    <definedName name="A2303100X" localSheetId="7">#REF!,#REF!</definedName>
    <definedName name="A2303100X_Data" localSheetId="7">#REF!</definedName>
    <definedName name="A2303100X_Latest" localSheetId="7">#REF!</definedName>
    <definedName name="A2303101A" localSheetId="7">#REF!,#REF!</definedName>
    <definedName name="A2303101A_Data" localSheetId="7">#REF!</definedName>
    <definedName name="A2303101A_Latest" localSheetId="7">#REF!</definedName>
    <definedName name="A2303102C" localSheetId="7">#REF!,#REF!</definedName>
    <definedName name="A2303102C_Data" localSheetId="7">#REF!</definedName>
    <definedName name="A2303102C_Latest" localSheetId="7">#REF!</definedName>
    <definedName name="A2303103F" localSheetId="7">#REF!,#REF!</definedName>
    <definedName name="A2303103F_Data" localSheetId="7">#REF!</definedName>
    <definedName name="A2303103F_Latest" localSheetId="7">#REF!</definedName>
    <definedName name="A2303104J" localSheetId="7">#REF!,#REF!</definedName>
    <definedName name="A2303104J_Data" localSheetId="7">#REF!</definedName>
    <definedName name="A2303104J_Latest" localSheetId="7">#REF!</definedName>
    <definedName name="A2303107R" localSheetId="7">#REF!,#REF!</definedName>
    <definedName name="A2303107R_Data" localSheetId="7">#REF!</definedName>
    <definedName name="A2303107R_Latest" localSheetId="7">#REF!</definedName>
    <definedName name="A2303108T" localSheetId="7">#REF!,#REF!</definedName>
    <definedName name="A2303108T_Data" localSheetId="7">#REF!</definedName>
    <definedName name="A2303108T_Latest" localSheetId="7">#REF!</definedName>
    <definedName name="A2303109V" localSheetId="7">#REF!,#REF!</definedName>
    <definedName name="A2303109V_Data" localSheetId="7">#REF!</definedName>
    <definedName name="A2303109V_Latest" localSheetId="7">#REF!</definedName>
    <definedName name="A2303110C" localSheetId="7">#REF!,#REF!</definedName>
    <definedName name="A2303110C_Data" localSheetId="7">#REF!</definedName>
    <definedName name="A2303110C_Latest" localSheetId="7">#REF!</definedName>
    <definedName name="A2303111F" localSheetId="7">#REF!,#REF!</definedName>
    <definedName name="A2303111F_Data" localSheetId="7">#REF!</definedName>
    <definedName name="A2303111F_Latest" localSheetId="7">#REF!</definedName>
    <definedName name="A2303114L" localSheetId="7">#REF!,#REF!</definedName>
    <definedName name="A2303114L_Data" localSheetId="7">#REF!</definedName>
    <definedName name="A2303114L_Latest" localSheetId="7">#REF!</definedName>
    <definedName name="A2303115R" localSheetId="7">#REF!,#REF!</definedName>
    <definedName name="A2303115R_Data" localSheetId="7">#REF!</definedName>
    <definedName name="A2303115R_Latest" localSheetId="7">#REF!</definedName>
    <definedName name="A2303116T" localSheetId="7">#REF!,#REF!</definedName>
    <definedName name="A2303116T_Data" localSheetId="7">#REF!</definedName>
    <definedName name="A2303116T_Latest" localSheetId="7">#REF!</definedName>
    <definedName name="A2303117V" localSheetId="7">#REF!,#REF!</definedName>
    <definedName name="A2303117V_Data" localSheetId="7">#REF!</definedName>
    <definedName name="A2303117V_Latest" localSheetId="7">#REF!</definedName>
    <definedName name="A2303118W" localSheetId="7">#REF!,#REF!</definedName>
    <definedName name="A2303118W_Data" localSheetId="7">#REF!</definedName>
    <definedName name="A2303118W_Latest" localSheetId="7">#REF!</definedName>
    <definedName name="A2303121K" localSheetId="7">#REF!,#REF!</definedName>
    <definedName name="A2303121K_Data" localSheetId="7">#REF!</definedName>
    <definedName name="A2303121K_Latest" localSheetId="7">#REF!</definedName>
    <definedName name="A2303122L" localSheetId="7">#REF!,#REF!</definedName>
    <definedName name="A2303122L_Data" localSheetId="7">#REF!</definedName>
    <definedName name="A2303122L_Latest" localSheetId="7">#REF!</definedName>
    <definedName name="A2303123R" localSheetId="7">#REF!,#REF!</definedName>
    <definedName name="A2303123R_Data" localSheetId="7">#REF!</definedName>
    <definedName name="A2303123R_Latest" localSheetId="7">#REF!</definedName>
    <definedName name="A2303124T" localSheetId="7">#REF!,#REF!</definedName>
    <definedName name="A2303124T_Data" localSheetId="7">#REF!</definedName>
    <definedName name="A2303124T_Latest" localSheetId="7">#REF!</definedName>
    <definedName name="A2303125V" localSheetId="7">#REF!,#REF!</definedName>
    <definedName name="A2303125V_Data" localSheetId="7">#REF!</definedName>
    <definedName name="A2303125V_Latest" localSheetId="7">#REF!</definedName>
    <definedName name="A2303128A" localSheetId="7">#REF!,#REF!</definedName>
    <definedName name="A2303128A_Data" localSheetId="7">#REF!</definedName>
    <definedName name="A2303128A_Latest" localSheetId="7">#REF!</definedName>
    <definedName name="A2303129C" localSheetId="7">#REF!,#REF!</definedName>
    <definedName name="A2303129C_Data" localSheetId="7">#REF!</definedName>
    <definedName name="A2303129C_Latest" localSheetId="7">#REF!</definedName>
    <definedName name="A2303130L" localSheetId="7">#REF!,#REF!</definedName>
    <definedName name="A2303130L_Data" localSheetId="7">#REF!</definedName>
    <definedName name="A2303130L_Latest" localSheetId="7">#REF!</definedName>
    <definedName name="A2303131R" localSheetId="7">#REF!,#REF!</definedName>
    <definedName name="A2303131R_Data" localSheetId="7">#REF!</definedName>
    <definedName name="A2303131R_Latest" localSheetId="7">#REF!</definedName>
    <definedName name="A2303132T" localSheetId="7">#REF!,#REF!</definedName>
    <definedName name="A2303132T_Data" localSheetId="7">#REF!</definedName>
    <definedName name="A2303132T_Latest" localSheetId="7">#REF!</definedName>
    <definedName name="A2303135X" localSheetId="7">#REF!,#REF!</definedName>
    <definedName name="A2303135X_Data" localSheetId="7">#REF!</definedName>
    <definedName name="A2303135X_Latest" localSheetId="7">#REF!</definedName>
    <definedName name="A2303136A" localSheetId="7">#REF!,#REF!</definedName>
    <definedName name="A2303136A_Data" localSheetId="7">#REF!</definedName>
    <definedName name="A2303136A_Latest" localSheetId="7">#REF!</definedName>
    <definedName name="A2303137C" localSheetId="7">#REF!,#REF!</definedName>
    <definedName name="A2303137C_Data" localSheetId="7">#REF!</definedName>
    <definedName name="A2303137C_Latest" localSheetId="7">#REF!</definedName>
    <definedName name="A2303138F" localSheetId="7">#REF!,#REF!</definedName>
    <definedName name="A2303138F_Data" localSheetId="7">#REF!</definedName>
    <definedName name="A2303138F_Latest" localSheetId="7">#REF!</definedName>
    <definedName name="A2303139J" localSheetId="7">#REF!,#REF!</definedName>
    <definedName name="A2303139J_Data" localSheetId="7">#REF!</definedName>
    <definedName name="A2303139J_Latest" localSheetId="7">#REF!</definedName>
    <definedName name="A2303142W" localSheetId="7">#REF!,#REF!</definedName>
    <definedName name="A2303142W_Data" localSheetId="7">#REF!</definedName>
    <definedName name="A2303142W_Latest" localSheetId="7">#REF!</definedName>
    <definedName name="A2303163J" localSheetId="7">#REF!,#REF!</definedName>
    <definedName name="A2303163J_Data" localSheetId="7">#REF!</definedName>
    <definedName name="A2303163J_Latest" localSheetId="7">#REF!</definedName>
    <definedName name="A2303164K" localSheetId="7">#REF!,#REF!</definedName>
    <definedName name="A2303164K_Data" localSheetId="7">#REF!</definedName>
    <definedName name="A2303164K_Latest" localSheetId="7">#REF!</definedName>
    <definedName name="A2303165L" localSheetId="7">#REF!,#REF!</definedName>
    <definedName name="A2303165L_Data" localSheetId="7">#REF!</definedName>
    <definedName name="A2303165L_Latest" localSheetId="7">#REF!</definedName>
    <definedName name="A2303166R" localSheetId="7">#REF!,#REF!</definedName>
    <definedName name="A2303166R_Data" localSheetId="7">#REF!</definedName>
    <definedName name="A2303166R_Latest" localSheetId="7">#REF!</definedName>
    <definedName name="A2303169W" localSheetId="7">#REF!,#REF!</definedName>
    <definedName name="A2303169W_Data" localSheetId="7">#REF!</definedName>
    <definedName name="A2303169W_Latest" localSheetId="7">#REF!</definedName>
    <definedName name="A2303170F" localSheetId="7">#REF!,#REF!</definedName>
    <definedName name="A2303170F_Data" localSheetId="7">#REF!</definedName>
    <definedName name="A2303170F_Latest" localSheetId="7">#REF!</definedName>
    <definedName name="A2303171J" localSheetId="7">#REF!,#REF!</definedName>
    <definedName name="A2303171J_Data" localSheetId="7">#REF!</definedName>
    <definedName name="A2303171J_Latest" localSheetId="7">#REF!</definedName>
    <definedName name="A2303172K" localSheetId="7">#REF!,#REF!</definedName>
    <definedName name="A2303172K_Data" localSheetId="7">#REF!</definedName>
    <definedName name="A2303172K_Latest" localSheetId="7">#REF!</definedName>
    <definedName name="A2303173L" localSheetId="7">#REF!,#REF!</definedName>
    <definedName name="A2303173L_Data" localSheetId="7">#REF!</definedName>
    <definedName name="A2303173L_Latest" localSheetId="7">#REF!</definedName>
    <definedName name="A2303176V" localSheetId="7">#REF!,#REF!</definedName>
    <definedName name="A2303176V_Data" localSheetId="7">#REF!</definedName>
    <definedName name="A2303176V_Latest" localSheetId="7">#REF!</definedName>
    <definedName name="A2303177W" localSheetId="7">#REF!,#REF!</definedName>
    <definedName name="A2303177W_Data" localSheetId="7">#REF!</definedName>
    <definedName name="A2303177W_Latest" localSheetId="7">#REF!</definedName>
    <definedName name="A2303178X" localSheetId="7">#REF!,#REF!</definedName>
    <definedName name="A2303178X_Data" localSheetId="7">#REF!</definedName>
    <definedName name="A2303178X_Latest" localSheetId="7">#REF!</definedName>
    <definedName name="A2303179A" localSheetId="7">#REF!,#REF!</definedName>
    <definedName name="A2303179A_Data" localSheetId="7">#REF!</definedName>
    <definedName name="A2303179A_Latest" localSheetId="7">#REF!</definedName>
    <definedName name="A2303180K" localSheetId="7">#REF!,#REF!</definedName>
    <definedName name="A2303180K_Data" localSheetId="7">#REF!</definedName>
    <definedName name="A2303180K_Latest" localSheetId="7">#REF!</definedName>
    <definedName name="A2303183T" localSheetId="7">#REF!,#REF!</definedName>
    <definedName name="A2303183T_Data" localSheetId="7">#REF!</definedName>
    <definedName name="A2303183T_Latest" localSheetId="7">#REF!</definedName>
    <definedName name="A2303184V" localSheetId="7">#REF!,#REF!</definedName>
    <definedName name="A2303184V_Data" localSheetId="7">#REF!</definedName>
    <definedName name="A2303184V_Latest" localSheetId="7">#REF!</definedName>
    <definedName name="A2303185W" localSheetId="7">#REF!,#REF!</definedName>
    <definedName name="A2303185W_Data" localSheetId="7">#REF!</definedName>
    <definedName name="A2303185W_Latest" localSheetId="7">#REF!</definedName>
    <definedName name="A2303186X" localSheetId="7">#REF!,#REF!</definedName>
    <definedName name="A2303186X_Data" localSheetId="7">#REF!</definedName>
    <definedName name="A2303186X_Latest" localSheetId="7">#REF!</definedName>
    <definedName name="A2303187A" localSheetId="7">#REF!,#REF!</definedName>
    <definedName name="A2303187A_Data" localSheetId="7">#REF!</definedName>
    <definedName name="A2303187A_Latest" localSheetId="7">#REF!</definedName>
    <definedName name="A2303190R" localSheetId="7">#REF!,#REF!</definedName>
    <definedName name="A2303190R_Data" localSheetId="7">#REF!</definedName>
    <definedName name="A2303190R_Latest" localSheetId="7">#REF!</definedName>
    <definedName name="A2303191T" localSheetId="7">#REF!,#REF!</definedName>
    <definedName name="A2303191T_Data" localSheetId="7">#REF!</definedName>
    <definedName name="A2303191T_Latest" localSheetId="7">#REF!</definedName>
    <definedName name="A2303192V" localSheetId="7">#REF!,#REF!</definedName>
    <definedName name="A2303192V_Data" localSheetId="7">#REF!</definedName>
    <definedName name="A2303192V_Latest" localSheetId="7">#REF!</definedName>
    <definedName name="A2303193W" localSheetId="7">#REF!,#REF!</definedName>
    <definedName name="A2303193W_Data" localSheetId="7">#REF!</definedName>
    <definedName name="A2303193W_Latest" localSheetId="7">#REF!</definedName>
    <definedName name="A2303194X" localSheetId="7">#REF!,#REF!</definedName>
    <definedName name="A2303194X_Data" localSheetId="7">#REF!</definedName>
    <definedName name="A2303194X_Latest" localSheetId="7">#REF!</definedName>
    <definedName name="A2303197F" localSheetId="7">#REF!,#REF!</definedName>
    <definedName name="A2303197F_Data" localSheetId="7">#REF!</definedName>
    <definedName name="A2303197F_Latest" localSheetId="7">#REF!</definedName>
    <definedName name="A2303198J" localSheetId="7">#REF!,#REF!</definedName>
    <definedName name="A2303198J_Data" localSheetId="7">#REF!</definedName>
    <definedName name="A2303198J_Latest" localSheetId="7">#REF!</definedName>
    <definedName name="A2303199K" localSheetId="7">#REF!,#REF!</definedName>
    <definedName name="A2303199K_Data" localSheetId="7">#REF!</definedName>
    <definedName name="A2303199K_Latest" localSheetId="7">#REF!</definedName>
    <definedName name="A2303200J" localSheetId="7">#REF!,#REF!</definedName>
    <definedName name="A2303200J_Data" localSheetId="7">#REF!</definedName>
    <definedName name="A2303200J_Latest" localSheetId="7">#REF!</definedName>
    <definedName name="A2303201K" localSheetId="7">#REF!,#REF!</definedName>
    <definedName name="A2303201K_Data" localSheetId="7">#REF!</definedName>
    <definedName name="A2303201K_Latest" localSheetId="7">#REF!</definedName>
    <definedName name="A2303204T" localSheetId="7">#REF!,#REF!</definedName>
    <definedName name="A2303204T_Data" localSheetId="7">#REF!</definedName>
    <definedName name="A2303204T_Latest" localSheetId="7">#REF!</definedName>
    <definedName name="A2303205V" localSheetId="7">#REF!,#REF!</definedName>
    <definedName name="A2303205V_Data" localSheetId="7">#REF!</definedName>
    <definedName name="A2303205V_Latest" localSheetId="7">#REF!</definedName>
    <definedName name="A2303206W" localSheetId="7">#REF!,#REF!</definedName>
    <definedName name="A2303206W_Data" localSheetId="7">#REF!</definedName>
    <definedName name="A2303206W_Latest" localSheetId="7">#REF!</definedName>
    <definedName name="A2303207X" localSheetId="7">#REF!,#REF!</definedName>
    <definedName name="A2303207X_Data" localSheetId="7">#REF!</definedName>
    <definedName name="A2303207X_Latest" localSheetId="7">#REF!</definedName>
    <definedName name="A2303208A" localSheetId="7">#REF!,#REF!</definedName>
    <definedName name="A2303208A_Data" localSheetId="7">#REF!</definedName>
    <definedName name="A2303208A_Latest" localSheetId="7">#REF!</definedName>
    <definedName name="A2303211R" localSheetId="7">#REF!,#REF!</definedName>
    <definedName name="A2303211R_Data" localSheetId="7">#REF!</definedName>
    <definedName name="A2303211R_Latest" localSheetId="7">#REF!</definedName>
    <definedName name="A2303212T" localSheetId="7">#REF!,#REF!</definedName>
    <definedName name="A2303212T_Data" localSheetId="7">#REF!</definedName>
    <definedName name="A2303212T_Latest" localSheetId="7">#REF!</definedName>
    <definedName name="A2303703K" localSheetId="7">#REF!,#REF!</definedName>
    <definedName name="A2303703K_Data" localSheetId="7">#REF!</definedName>
    <definedName name="A2303703K_Latest" localSheetId="7">#REF!</definedName>
    <definedName name="A2303704L" localSheetId="7">#REF!,#REF!</definedName>
    <definedName name="A2303704L_Data" localSheetId="7">#REF!</definedName>
    <definedName name="A2303704L_Latest" localSheetId="7">#REF!</definedName>
    <definedName name="A2303706T" localSheetId="7">#REF!,#REF!</definedName>
    <definedName name="A2303706T_Data" localSheetId="7">#REF!</definedName>
    <definedName name="A2303706T_Latest" localSheetId="7">#REF!</definedName>
    <definedName name="A2303707V" localSheetId="7">#REF!,#REF!</definedName>
    <definedName name="A2303707V_Data" localSheetId="7">#REF!</definedName>
    <definedName name="A2303707V_Latest" localSheetId="7">#REF!</definedName>
    <definedName name="A2303708W" localSheetId="7">#REF!,#REF!</definedName>
    <definedName name="A2303708W_Data" localSheetId="7">#REF!</definedName>
    <definedName name="A2303708W_Latest" localSheetId="7">#REF!</definedName>
    <definedName name="A2303710J" localSheetId="7">#REF!,#REF!</definedName>
    <definedName name="A2303710J_Data" localSheetId="7">#REF!</definedName>
    <definedName name="A2303710J_Latest" localSheetId="7">#REF!</definedName>
    <definedName name="A2303711K" localSheetId="7">#REF!,#REF!</definedName>
    <definedName name="A2303711K_Data" localSheetId="7">#REF!</definedName>
    <definedName name="A2303711K_Latest" localSheetId="7">#REF!</definedName>
    <definedName name="A2303712L" localSheetId="7">#REF!,#REF!</definedName>
    <definedName name="A2303712L_Data" localSheetId="7">#REF!</definedName>
    <definedName name="A2303712L_Latest" localSheetId="7">#REF!</definedName>
    <definedName name="A2303713R" localSheetId="7">#REF!,#REF!</definedName>
    <definedName name="A2303713R_Data" localSheetId="7">#REF!</definedName>
    <definedName name="A2303713R_Latest" localSheetId="7">#REF!</definedName>
    <definedName name="A2303714T" localSheetId="7">#REF!,#REF!</definedName>
    <definedName name="A2303714T_Data" localSheetId="7">#REF!</definedName>
    <definedName name="A2303714T_Latest" localSheetId="7">#REF!</definedName>
    <definedName name="A2303715V" localSheetId="7">#REF!,#REF!</definedName>
    <definedName name="A2303715V_Data" localSheetId="7">#REF!</definedName>
    <definedName name="A2303715V_Latest" localSheetId="7">#REF!</definedName>
    <definedName name="A2303716W" localSheetId="7">#REF!,#REF!</definedName>
    <definedName name="A2303716W_Data" localSheetId="7">#REF!</definedName>
    <definedName name="A2303716W_Latest" localSheetId="7">#REF!</definedName>
    <definedName name="A2303717X" localSheetId="7">#REF!,#REF!</definedName>
    <definedName name="A2303717X_Data" localSheetId="7">#REF!</definedName>
    <definedName name="A2303717X_Latest" localSheetId="7">#REF!</definedName>
    <definedName name="A2303718A" localSheetId="7">#REF!,#REF!</definedName>
    <definedName name="A2303718A_Data" localSheetId="7">#REF!</definedName>
    <definedName name="A2303718A_Latest" localSheetId="7">#REF!</definedName>
    <definedName name="A2303719C" localSheetId="7">#REF!,#REF!</definedName>
    <definedName name="A2303719C_Data" localSheetId="7">#REF!</definedName>
    <definedName name="A2303719C_Latest" localSheetId="7">#REF!</definedName>
    <definedName name="A2303720L" localSheetId="7">#REF!,#REF!</definedName>
    <definedName name="A2303720L_Data" localSheetId="7">#REF!</definedName>
    <definedName name="A2303720L_Latest" localSheetId="7">#REF!</definedName>
    <definedName name="A2303721R" localSheetId="7">#REF!,#REF!</definedName>
    <definedName name="A2303721R_Data" localSheetId="7">#REF!</definedName>
    <definedName name="A2303721R_Latest" localSheetId="7">#REF!</definedName>
    <definedName name="A2303722T" localSheetId="7">#REF!,#REF!</definedName>
    <definedName name="A2303722T_Data" localSheetId="7">#REF!</definedName>
    <definedName name="A2303722T_Latest" localSheetId="7">#REF!</definedName>
    <definedName name="A2303723V" localSheetId="7">#REF!,#REF!</definedName>
    <definedName name="A2303723V_Data" localSheetId="7">#REF!</definedName>
    <definedName name="A2303723V_Latest" localSheetId="7">#REF!</definedName>
    <definedName name="A2303724W" localSheetId="7">#REF!,#REF!</definedName>
    <definedName name="A2303724W_Data" localSheetId="7">#REF!</definedName>
    <definedName name="A2303724W_Latest" localSheetId="7">#REF!</definedName>
    <definedName name="A2303725X" localSheetId="7">#REF!,#REF!</definedName>
    <definedName name="A2303725X_Data" localSheetId="7">#REF!</definedName>
    <definedName name="A2303725X_Latest" localSheetId="7">#REF!</definedName>
    <definedName name="A2303726A" localSheetId="7">#REF!,#REF!</definedName>
    <definedName name="A2303726A_Data" localSheetId="7">#REF!</definedName>
    <definedName name="A2303726A_Latest" localSheetId="7">#REF!</definedName>
    <definedName name="A2303727C" localSheetId="7">#REF!,#REF!</definedName>
    <definedName name="A2303727C_Data" localSheetId="7">#REF!</definedName>
    <definedName name="A2303727C_Latest" localSheetId="7">#REF!</definedName>
    <definedName name="A2303728F" localSheetId="7">#REF!,#REF!</definedName>
    <definedName name="A2303728F_Data" localSheetId="7">#REF!</definedName>
    <definedName name="A2303728F_Latest" localSheetId="7">#REF!</definedName>
    <definedName name="A2303729J" localSheetId="7">#REF!,#REF!</definedName>
    <definedName name="A2303729J_Data" localSheetId="7">#REF!</definedName>
    <definedName name="A2303729J_Latest" localSheetId="7">#REF!</definedName>
    <definedName name="A2303730T" localSheetId="7">#REF!,#REF!</definedName>
    <definedName name="A2303730T_Data" localSheetId="7">#REF!</definedName>
    <definedName name="A2303730T_Latest" localSheetId="7">#REF!</definedName>
    <definedName name="A2303731V" localSheetId="7">#REF!,#REF!</definedName>
    <definedName name="A2303731V_Data" localSheetId="7">#REF!</definedName>
    <definedName name="A2303731V_Latest" localSheetId="7">#REF!</definedName>
    <definedName name="A2303733X" localSheetId="7">#REF!,#REF!</definedName>
    <definedName name="A2303733X_Data" localSheetId="7">#REF!</definedName>
    <definedName name="A2303733X_Latest" localSheetId="7">#REF!</definedName>
    <definedName name="A2303735C" localSheetId="7">#REF!,#REF!</definedName>
    <definedName name="A2303735C_Data" localSheetId="7">#REF!</definedName>
    <definedName name="A2303735C_Latest" localSheetId="7">#REF!</definedName>
    <definedName name="A2303737J" localSheetId="7">#REF!,#REF!</definedName>
    <definedName name="A2303737J_Data" localSheetId="7">#REF!</definedName>
    <definedName name="A2303737J_Latest" localSheetId="7">#REF!</definedName>
    <definedName name="A2303739L" localSheetId="7">#REF!,#REF!</definedName>
    <definedName name="A2303739L_Data" localSheetId="7">#REF!</definedName>
    <definedName name="A2303739L_Latest" localSheetId="7">#REF!</definedName>
    <definedName name="A2303741X" localSheetId="7">#REF!,#REF!</definedName>
    <definedName name="A2303741X_Data" localSheetId="7">#REF!</definedName>
    <definedName name="A2303741X_Latest" localSheetId="7">#REF!</definedName>
    <definedName name="A2303743C" localSheetId="7">#REF!,#REF!</definedName>
    <definedName name="A2303743C_Data" localSheetId="7">#REF!</definedName>
    <definedName name="A2303743C_Latest" localSheetId="7">#REF!</definedName>
    <definedName name="A2303745J" localSheetId="7">#REF!,#REF!</definedName>
    <definedName name="A2303745J_Data" localSheetId="7">#REF!</definedName>
    <definedName name="A2303745J_Latest" localSheetId="7">#REF!</definedName>
    <definedName name="A2303747L" localSheetId="7">#REF!,#REF!</definedName>
    <definedName name="A2303747L_Data" localSheetId="7">#REF!</definedName>
    <definedName name="A2303747L_Latest" localSheetId="7">#REF!</definedName>
    <definedName name="A2303749T" localSheetId="7">#REF!,#REF!</definedName>
    <definedName name="A2303749T_Data" localSheetId="7">#REF!</definedName>
    <definedName name="A2303749T_Latest" localSheetId="7">#REF!</definedName>
    <definedName name="A2303751C" localSheetId="7">#REF!,#REF!</definedName>
    <definedName name="A2303751C_Data" localSheetId="7">#REF!</definedName>
    <definedName name="A2303751C_Latest" localSheetId="7">#REF!</definedName>
    <definedName name="A2303755L" localSheetId="7">#REF!,#REF!</definedName>
    <definedName name="A2303755L_Data" localSheetId="7">#REF!</definedName>
    <definedName name="A2303755L_Latest" localSheetId="7">#REF!</definedName>
    <definedName name="A2303757T" localSheetId="7">#REF!,#REF!</definedName>
    <definedName name="A2303757T_Data" localSheetId="7">#REF!</definedName>
    <definedName name="A2303757T_Latest" localSheetId="7">#REF!</definedName>
    <definedName name="A2303759W" localSheetId="7">#REF!,#REF!</definedName>
    <definedName name="A2303759W_Data" localSheetId="7">#REF!</definedName>
    <definedName name="A2303759W_Latest" localSheetId="7">#REF!</definedName>
    <definedName name="A2303763L" localSheetId="7">#REF!,#REF!</definedName>
    <definedName name="A2303763L_Data" localSheetId="7">#REF!</definedName>
    <definedName name="A2303763L_Latest" localSheetId="7">#REF!</definedName>
    <definedName name="A2303765T" localSheetId="7">#REF!,#REF!</definedName>
    <definedName name="A2303765T_Data" localSheetId="7">#REF!</definedName>
    <definedName name="A2303765T_Latest" localSheetId="7">#REF!</definedName>
    <definedName name="A2303767W" localSheetId="7">#REF!,#REF!</definedName>
    <definedName name="A2303767W_Data" localSheetId="7">#REF!</definedName>
    <definedName name="A2303767W_Latest" localSheetId="7">#REF!</definedName>
    <definedName name="A2303769A" localSheetId="7">#REF!,#REF!</definedName>
    <definedName name="A2303769A_Data" localSheetId="7">#REF!</definedName>
    <definedName name="A2303769A_Latest" localSheetId="7">#REF!</definedName>
    <definedName name="A2303771L" localSheetId="7">#REF!,#REF!</definedName>
    <definedName name="A2303771L_Data" localSheetId="7">#REF!</definedName>
    <definedName name="A2303771L_Latest" localSheetId="7">#REF!</definedName>
    <definedName name="A2303773T" localSheetId="7">#REF!,#REF!</definedName>
    <definedName name="A2303773T_Data" localSheetId="7">#REF!</definedName>
    <definedName name="A2303773T_Latest" localSheetId="7">#REF!</definedName>
    <definedName name="A2303775W" localSheetId="7">#REF!,#REF!</definedName>
    <definedName name="A2303775W_Data" localSheetId="7">#REF!</definedName>
    <definedName name="A2303775W_Latest" localSheetId="7">#REF!</definedName>
    <definedName name="A2303777A" localSheetId="7">#REF!,#REF!</definedName>
    <definedName name="A2303777A_Data" localSheetId="7">#REF!</definedName>
    <definedName name="A2303777A_Latest" localSheetId="7">#REF!</definedName>
    <definedName name="A2303779F" localSheetId="7">#REF!,#REF!</definedName>
    <definedName name="A2303779F_Data" localSheetId="7">#REF!</definedName>
    <definedName name="A2303779F_Latest" localSheetId="7">#REF!</definedName>
    <definedName name="A2303781T" localSheetId="7">#REF!,#REF!</definedName>
    <definedName name="A2303781T_Data" localSheetId="7">#REF!</definedName>
    <definedName name="A2303781T_Latest" localSheetId="7">#REF!</definedName>
    <definedName name="A2303783W" localSheetId="7">#REF!,#REF!</definedName>
    <definedName name="A2303783W_Data" localSheetId="7">#REF!</definedName>
    <definedName name="A2303783W_Latest" localSheetId="7">#REF!</definedName>
    <definedName name="A2303785A" localSheetId="7">#REF!,#REF!</definedName>
    <definedName name="A2303785A_Data" localSheetId="7">#REF!</definedName>
    <definedName name="A2303785A_Latest" localSheetId="7">#REF!</definedName>
    <definedName name="A2303787F" localSheetId="7">#REF!,#REF!</definedName>
    <definedName name="A2303787F_Data" localSheetId="7">#REF!</definedName>
    <definedName name="A2303787F_Latest" localSheetId="7">#REF!</definedName>
    <definedName name="A2303789K" localSheetId="7">#REF!,#REF!</definedName>
    <definedName name="A2303789K_Data" localSheetId="7">#REF!</definedName>
    <definedName name="A2303789K_Latest" localSheetId="7">#REF!</definedName>
    <definedName name="A2303791W" localSheetId="7">#REF!,#REF!</definedName>
    <definedName name="A2303791W_Data" localSheetId="7">#REF!</definedName>
    <definedName name="A2303791W_Latest" localSheetId="7">#REF!</definedName>
    <definedName name="A2303793A" localSheetId="7">#REF!,#REF!</definedName>
    <definedName name="A2303793A_Data" localSheetId="7">#REF!</definedName>
    <definedName name="A2303793A_Latest" localSheetId="7">#REF!</definedName>
    <definedName name="A2303795F" localSheetId="7">#REF!,#REF!</definedName>
    <definedName name="A2303795F_Data" localSheetId="7">#REF!</definedName>
    <definedName name="A2303795F_Latest" localSheetId="7">#REF!</definedName>
    <definedName name="A2303797K" localSheetId="7">#REF!,#REF!</definedName>
    <definedName name="A2303797K_Data" localSheetId="7">#REF!</definedName>
    <definedName name="A2303797K_Latest" localSheetId="7">#REF!</definedName>
    <definedName name="A2303799R" localSheetId="7">#REF!,#REF!</definedName>
    <definedName name="A2303799R_Data" localSheetId="7">#REF!</definedName>
    <definedName name="A2303799R_Latest" localSheetId="7">#REF!</definedName>
    <definedName name="A2303801R" localSheetId="7">#REF!,#REF!</definedName>
    <definedName name="A2303801R_Data" localSheetId="7">#REF!</definedName>
    <definedName name="A2303801R_Latest" localSheetId="7">#REF!</definedName>
    <definedName name="A2303803V" localSheetId="7">#REF!,#REF!</definedName>
    <definedName name="A2303803V_Data" localSheetId="7">#REF!</definedName>
    <definedName name="A2303803V_Latest" localSheetId="7">#REF!</definedName>
    <definedName name="A2303935W" localSheetId="7">#REF!,#REF!</definedName>
    <definedName name="A2303935W_Data" localSheetId="7">#REF!</definedName>
    <definedName name="A2303935W_Latest" localSheetId="7">#REF!</definedName>
    <definedName name="A2303936X" localSheetId="7">#REF!,#REF!</definedName>
    <definedName name="A2303936X_Data" localSheetId="7">#REF!</definedName>
    <definedName name="A2303936X_Latest" localSheetId="7">#REF!</definedName>
    <definedName name="A2303937A" localSheetId="7">#REF!,#REF!</definedName>
    <definedName name="A2303937A_Data" localSheetId="7">#REF!</definedName>
    <definedName name="A2303937A_Latest" localSheetId="7">#REF!</definedName>
    <definedName name="A2303938C" localSheetId="7">#REF!,#REF!</definedName>
    <definedName name="A2303938C_Data" localSheetId="7">#REF!</definedName>
    <definedName name="A2303938C_Latest" localSheetId="7">#REF!</definedName>
    <definedName name="A2303939F" localSheetId="7">#REF!,#REF!</definedName>
    <definedName name="A2303939F_Data" localSheetId="7">#REF!</definedName>
    <definedName name="A2303939F_Latest" localSheetId="7">#REF!</definedName>
    <definedName name="A2303940R" localSheetId="7">#REF!,#REF!</definedName>
    <definedName name="A2303940R_Data" localSheetId="7">#REF!</definedName>
    <definedName name="A2303940R_Latest" localSheetId="7">#REF!</definedName>
    <definedName name="A2303941T" localSheetId="7">#REF!,#REF!</definedName>
    <definedName name="A2303941T_Data" localSheetId="7">#REF!</definedName>
    <definedName name="A2303941T_Latest" localSheetId="7">#REF!</definedName>
    <definedName name="A2303942V" localSheetId="7">#REF!,#REF!</definedName>
    <definedName name="A2303942V_Data" localSheetId="7">#REF!</definedName>
    <definedName name="A2303942V_Latest" localSheetId="7">#REF!</definedName>
    <definedName name="A2303943W" localSheetId="7">#REF!,#REF!</definedName>
    <definedName name="A2303943W_Data" localSheetId="7">#REF!</definedName>
    <definedName name="A2303943W_Latest" localSheetId="7">#REF!</definedName>
    <definedName name="A2303944X" localSheetId="7">#REF!,#REF!</definedName>
    <definedName name="A2303944X_Data" localSheetId="7">#REF!</definedName>
    <definedName name="A2303944X_Latest" localSheetId="7">#REF!</definedName>
    <definedName name="A2303946C" localSheetId="7">#REF!,#REF!</definedName>
    <definedName name="A2303946C_Data" localSheetId="7">#REF!</definedName>
    <definedName name="A2303946C_Latest" localSheetId="7">#REF!</definedName>
    <definedName name="A2303948J" localSheetId="7">#REF!,#REF!</definedName>
    <definedName name="A2303948J_Data" localSheetId="7">#REF!</definedName>
    <definedName name="A2303948J_Latest" localSheetId="7">#REF!</definedName>
    <definedName name="A2303950V" localSheetId="7">#REF!,#REF!</definedName>
    <definedName name="A2303950V_Data" localSheetId="7">#REF!</definedName>
    <definedName name="A2303950V_Latest" localSheetId="7">#REF!</definedName>
    <definedName name="A2303952X" localSheetId="7">#REF!,#REF!</definedName>
    <definedName name="A2303952X_Data" localSheetId="7">#REF!</definedName>
    <definedName name="A2303952X_Latest" localSheetId="7">#REF!</definedName>
    <definedName name="A2303954C" localSheetId="7">#REF!,#REF!</definedName>
    <definedName name="A2303954C_Data" localSheetId="7">#REF!</definedName>
    <definedName name="A2303954C_Latest" localSheetId="7">#REF!</definedName>
    <definedName name="A2303956J" localSheetId="7">#REF!,#REF!</definedName>
    <definedName name="A2303956J_Data" localSheetId="7">#REF!</definedName>
    <definedName name="A2303956J_Latest" localSheetId="7">#REF!</definedName>
    <definedName name="A2303958L" localSheetId="7">#REF!,#REF!</definedName>
    <definedName name="A2303958L_Data" localSheetId="7">#REF!</definedName>
    <definedName name="A2303958L_Latest" localSheetId="7">#REF!</definedName>
    <definedName name="A2303960X" localSheetId="7">#REF!,#REF!</definedName>
    <definedName name="A2303960X_Data" localSheetId="7">#REF!</definedName>
    <definedName name="A2303960X_Latest" localSheetId="7">#REF!</definedName>
    <definedName name="A2303962C" localSheetId="7">#REF!,#REF!</definedName>
    <definedName name="A2303962C_Data" localSheetId="7">#REF!</definedName>
    <definedName name="A2303962C_Latest" localSheetId="7">#REF!</definedName>
    <definedName name="A2303964J" localSheetId="7">#REF!,#REF!</definedName>
    <definedName name="A2303964J_Data" localSheetId="7">#REF!</definedName>
    <definedName name="A2303964J_Latest" localSheetId="7">#REF!</definedName>
    <definedName name="A2303966L" localSheetId="7">#REF!,#REF!</definedName>
    <definedName name="A2303966L_Data" localSheetId="7">#REF!</definedName>
    <definedName name="A2303966L_Latest" localSheetId="7">#REF!</definedName>
    <definedName name="A2303968T" localSheetId="7">#REF!,#REF!</definedName>
    <definedName name="A2303968T_Data" localSheetId="7">#REF!</definedName>
    <definedName name="A2303968T_Latest" localSheetId="7">#REF!</definedName>
    <definedName name="A2303970C" localSheetId="7">#REF!,#REF!</definedName>
    <definedName name="A2303970C_Data" localSheetId="7">#REF!</definedName>
    <definedName name="A2303970C_Latest" localSheetId="7">#REF!</definedName>
    <definedName name="A2303974L" localSheetId="7">#REF!,#REF!</definedName>
    <definedName name="A2303974L_Data" localSheetId="7">#REF!</definedName>
    <definedName name="A2303974L_Latest" localSheetId="7">#REF!</definedName>
    <definedName name="A2303976T" localSheetId="7">#REF!,#REF!</definedName>
    <definedName name="A2303976T_Data" localSheetId="7">#REF!</definedName>
    <definedName name="A2303976T_Latest" localSheetId="7">#REF!</definedName>
    <definedName name="A2303978W" localSheetId="7">#REF!,#REF!</definedName>
    <definedName name="A2303978W_Data" localSheetId="7">#REF!</definedName>
    <definedName name="A2303978W_Latest" localSheetId="7">#REF!</definedName>
    <definedName name="A2303982L" localSheetId="7">#REF!,#REF!</definedName>
    <definedName name="A2303982L_Data" localSheetId="7">#REF!</definedName>
    <definedName name="A2303982L_Latest" localSheetId="7">#REF!</definedName>
    <definedName name="A2303984T" localSheetId="7">#REF!,#REF!</definedName>
    <definedName name="A2303984T_Data" localSheetId="7">#REF!</definedName>
    <definedName name="A2303984T_Latest" localSheetId="7">#REF!</definedName>
    <definedName name="A2303986W" localSheetId="7">#REF!,#REF!</definedName>
    <definedName name="A2303986W_Data" localSheetId="7">#REF!</definedName>
    <definedName name="A2303986W_Latest" localSheetId="7">#REF!</definedName>
    <definedName name="A2303988A" localSheetId="7">#REF!,#REF!</definedName>
    <definedName name="A2303988A_Data" localSheetId="7">#REF!</definedName>
    <definedName name="A2303988A_Latest" localSheetId="7">#REF!</definedName>
    <definedName name="A2303990L" localSheetId="7">#REF!,#REF!</definedName>
    <definedName name="A2303990L_Data" localSheetId="7">#REF!</definedName>
    <definedName name="A2303990L_Latest" localSheetId="7">#REF!</definedName>
    <definedName name="A2303992T" localSheetId="7">#REF!,#REF!</definedName>
    <definedName name="A2303992T_Data" localSheetId="7">#REF!</definedName>
    <definedName name="A2303992T_Latest" localSheetId="7">#REF!</definedName>
    <definedName name="A2303994W" localSheetId="7">#REF!,#REF!</definedName>
    <definedName name="A2303994W_Data" localSheetId="7">#REF!</definedName>
    <definedName name="A2303994W_Latest" localSheetId="7">#REF!</definedName>
    <definedName name="A2303996A" localSheetId="7">#REF!,#REF!</definedName>
    <definedName name="A2303996A_Data" localSheetId="7">#REF!</definedName>
    <definedName name="A2303996A_Latest" localSheetId="7">#REF!</definedName>
    <definedName name="A2303998F" localSheetId="7">#REF!,#REF!</definedName>
    <definedName name="A2303998F_Data" localSheetId="7">#REF!</definedName>
    <definedName name="A2303998F_Latest" localSheetId="7">#REF!</definedName>
    <definedName name="A2304000J" localSheetId="7">#REF!,#REF!</definedName>
    <definedName name="A2304000J_Data" localSheetId="7">#REF!</definedName>
    <definedName name="A2304000J_Latest" localSheetId="7">#REF!</definedName>
    <definedName name="A2304002L" localSheetId="7">#REF!,#REF!</definedName>
    <definedName name="A2304002L_Data" localSheetId="7">#REF!</definedName>
    <definedName name="A2304002L_Latest" localSheetId="7">#REF!</definedName>
    <definedName name="A2304004T" localSheetId="7">#REF!,#REF!</definedName>
    <definedName name="A2304004T_Data" localSheetId="7">#REF!</definedName>
    <definedName name="A2304004T_Latest" localSheetId="7">#REF!</definedName>
    <definedName name="A2304006W" localSheetId="7">#REF!,#REF!</definedName>
    <definedName name="A2304006W_Data" localSheetId="7">#REF!</definedName>
    <definedName name="A2304006W_Latest" localSheetId="7">#REF!</definedName>
    <definedName name="A2304008A" localSheetId="7">#REF!,#REF!</definedName>
    <definedName name="A2304008A_Data" localSheetId="7">#REF!</definedName>
    <definedName name="A2304008A_Latest" localSheetId="7">#REF!</definedName>
    <definedName name="A2304010L" localSheetId="7">#REF!,#REF!</definedName>
    <definedName name="A2304010L_Data" localSheetId="7">#REF!</definedName>
    <definedName name="A2304010L_Latest" localSheetId="7">#REF!</definedName>
    <definedName name="A2304012T" localSheetId="7">#REF!,#REF!</definedName>
    <definedName name="A2304012T_Data" localSheetId="7">#REF!</definedName>
    <definedName name="A2304012T_Latest" localSheetId="7">#REF!</definedName>
    <definedName name="A2304020T" localSheetId="7">#REF!,#REF!</definedName>
    <definedName name="A2304020T_Data" localSheetId="7">#REF!</definedName>
    <definedName name="A2304020T_Latest" localSheetId="7">#REF!</definedName>
    <definedName name="A2304022W" localSheetId="7">#REF!,#REF!</definedName>
    <definedName name="A2304022W_Data" localSheetId="7">#REF!</definedName>
    <definedName name="A2304022W_Latest" localSheetId="7">#REF!</definedName>
    <definedName name="A2304024A" localSheetId="7">#REF!,#REF!</definedName>
    <definedName name="A2304024A_Data" localSheetId="7">#REF!</definedName>
    <definedName name="A2304024A_Latest" localSheetId="7">#REF!</definedName>
    <definedName name="A2304026F" localSheetId="7">#REF!,#REF!</definedName>
    <definedName name="A2304026F_Data" localSheetId="7">#REF!</definedName>
    <definedName name="A2304026F_Latest" localSheetId="7">#REF!</definedName>
    <definedName name="A2304028K" localSheetId="7">#REF!,#REF!</definedName>
    <definedName name="A2304028K_Data" localSheetId="7">#REF!</definedName>
    <definedName name="A2304028K_Latest" localSheetId="7">#REF!</definedName>
    <definedName name="A2304030W" localSheetId="7">#REF!,#REF!</definedName>
    <definedName name="A2304030W_Data" localSheetId="7">#REF!</definedName>
    <definedName name="A2304030W_Latest" localSheetId="7">#REF!</definedName>
    <definedName name="A2304070R" localSheetId="7">#REF!,#REF!</definedName>
    <definedName name="A2304070R_Data" localSheetId="7">#REF!</definedName>
    <definedName name="A2304070R_Latest" localSheetId="7">#REF!</definedName>
    <definedName name="A2304072V" localSheetId="7">#REF!,#REF!</definedName>
    <definedName name="A2304072V_Data" localSheetId="7">#REF!</definedName>
    <definedName name="A2304072V_Latest" localSheetId="7">#REF!</definedName>
    <definedName name="A2304074X" localSheetId="7">#REF!,#REF!</definedName>
    <definedName name="A2304074X_Data" localSheetId="7">#REF!</definedName>
    <definedName name="A2304074X_Latest" localSheetId="7">#REF!</definedName>
    <definedName name="A2304076C" localSheetId="7">#REF!,#REF!</definedName>
    <definedName name="A2304076C_Data" localSheetId="7">#REF!</definedName>
    <definedName name="A2304076C_Latest" localSheetId="7">#REF!</definedName>
    <definedName name="A2304077F" localSheetId="7">#REF!,#REF!</definedName>
    <definedName name="A2304077F_Data" localSheetId="7">#REF!</definedName>
    <definedName name="A2304077F_Latest" localSheetId="7">#REF!</definedName>
    <definedName name="A2304078J" localSheetId="7">#REF!,#REF!</definedName>
    <definedName name="A2304078J_Data" localSheetId="7">#REF!</definedName>
    <definedName name="A2304078J_Latest" localSheetId="7">#REF!</definedName>
    <definedName name="A2304079K" localSheetId="7">#REF!,#REF!</definedName>
    <definedName name="A2304079K_Data" localSheetId="7">#REF!</definedName>
    <definedName name="A2304079K_Latest" localSheetId="7">#REF!</definedName>
    <definedName name="A2304080V" localSheetId="7">#REF!,#REF!</definedName>
    <definedName name="A2304080V_Data" localSheetId="7">#REF!</definedName>
    <definedName name="A2304080V_Latest" localSheetId="7">#REF!</definedName>
    <definedName name="A2304081W" localSheetId="7">#REF!,#REF!</definedName>
    <definedName name="A2304081W_Data" localSheetId="7">#REF!</definedName>
    <definedName name="A2304081W_Latest" localSheetId="7">#REF!</definedName>
    <definedName name="A2304082X" localSheetId="7">#REF!,#REF!</definedName>
    <definedName name="A2304082X_Data" localSheetId="7">#REF!</definedName>
    <definedName name="A2304082X_Latest" localSheetId="7">#REF!</definedName>
    <definedName name="A2304083A" localSheetId="7">#REF!,#REF!</definedName>
    <definedName name="A2304083A_Data" localSheetId="7">#REF!</definedName>
    <definedName name="A2304083A_Latest" localSheetId="7">#REF!</definedName>
    <definedName name="A2304084C" localSheetId="7">#REF!,#REF!</definedName>
    <definedName name="A2304084C_Data" localSheetId="7">#REF!</definedName>
    <definedName name="A2304084C_Latest" localSheetId="7">#REF!</definedName>
    <definedName name="A2304085F" localSheetId="7">#REF!,#REF!</definedName>
    <definedName name="A2304085F_Data" localSheetId="7">#REF!</definedName>
    <definedName name="A2304085F_Latest" localSheetId="7">#REF!</definedName>
    <definedName name="A2304086J" localSheetId="7">#REF!,#REF!</definedName>
    <definedName name="A2304086J_Data" localSheetId="7">#REF!</definedName>
    <definedName name="A2304086J_Latest" localSheetId="7">#REF!</definedName>
    <definedName name="A2304087K" localSheetId="7">#REF!,#REF!</definedName>
    <definedName name="A2304087K_Data" localSheetId="7">#REF!</definedName>
    <definedName name="A2304087K_Latest" localSheetId="7">#REF!</definedName>
    <definedName name="A2304088L" localSheetId="7">#REF!,#REF!</definedName>
    <definedName name="A2304088L_Data" localSheetId="7">#REF!</definedName>
    <definedName name="A2304088L_Latest" localSheetId="7">#REF!</definedName>
    <definedName name="A2304089R" localSheetId="7">#REF!,#REF!</definedName>
    <definedName name="A2304089R_Data" localSheetId="7">#REF!</definedName>
    <definedName name="A2304089R_Latest" localSheetId="7">#REF!</definedName>
    <definedName name="A2304091A" localSheetId="7">#REF!,#REF!</definedName>
    <definedName name="A2304091A_Data" localSheetId="7">#REF!</definedName>
    <definedName name="A2304091A_Latest" localSheetId="7">#REF!</definedName>
    <definedName name="A2304092C" localSheetId="7">#REF!,#REF!</definedName>
    <definedName name="A2304092C_Data" localSheetId="7">#REF!</definedName>
    <definedName name="A2304092C_Latest" localSheetId="7">#REF!</definedName>
    <definedName name="A2304093F" localSheetId="7">#REF!,#REF!</definedName>
    <definedName name="A2304093F_Data" localSheetId="7">#REF!</definedName>
    <definedName name="A2304093F_Latest" localSheetId="7">#REF!</definedName>
    <definedName name="A2304095K" localSheetId="7">#REF!,#REF!</definedName>
    <definedName name="A2304095K_Data" localSheetId="7">#REF!</definedName>
    <definedName name="A2304095K_Latest" localSheetId="7">#REF!</definedName>
    <definedName name="A2304096L" localSheetId="7">#REF!,#REF!</definedName>
    <definedName name="A2304096L_Data" localSheetId="7">#REF!</definedName>
    <definedName name="A2304096L_Latest" localSheetId="7">#REF!</definedName>
    <definedName name="A2304097R" localSheetId="7">#REF!,#REF!</definedName>
    <definedName name="A2304097R_Data" localSheetId="7">#REF!</definedName>
    <definedName name="A2304097R_Latest" localSheetId="7">#REF!</definedName>
    <definedName name="A2304098T" localSheetId="7">#REF!,#REF!</definedName>
    <definedName name="A2304098T_Data" localSheetId="7">#REF!</definedName>
    <definedName name="A2304098T_Latest" localSheetId="7">#REF!</definedName>
    <definedName name="A2304099V" localSheetId="7">#REF!,#REF!</definedName>
    <definedName name="A2304099V_Data" localSheetId="7">#REF!</definedName>
    <definedName name="A2304099V_Latest" localSheetId="7">#REF!</definedName>
    <definedName name="A2304100T" localSheetId="7">#REF!,#REF!</definedName>
    <definedName name="A2304100T_Data" localSheetId="7">#REF!</definedName>
    <definedName name="A2304100T_Latest" localSheetId="7">#REF!</definedName>
    <definedName name="A2304101V" localSheetId="7">#REF!,#REF!</definedName>
    <definedName name="A2304101V_Data" localSheetId="7">#REF!</definedName>
    <definedName name="A2304101V_Latest" localSheetId="7">#REF!</definedName>
    <definedName name="A2304102W" localSheetId="7">#REF!,#REF!</definedName>
    <definedName name="A2304102W_Data" localSheetId="7">#REF!</definedName>
    <definedName name="A2304102W_Latest" localSheetId="7">#REF!</definedName>
    <definedName name="A2304103X" localSheetId="7">#REF!,#REF!</definedName>
    <definedName name="A2304103X_Data" localSheetId="7">#REF!</definedName>
    <definedName name="A2304103X_Latest" localSheetId="7">#REF!</definedName>
    <definedName name="A2304104A" localSheetId="7">#REF!,#REF!</definedName>
    <definedName name="A2304104A_Data" localSheetId="7">#REF!</definedName>
    <definedName name="A2304104A_Latest" localSheetId="7">#REF!</definedName>
    <definedName name="A2304105C" localSheetId="7">#REF!,#REF!</definedName>
    <definedName name="A2304105C_Data" localSheetId="7">#REF!</definedName>
    <definedName name="A2304105C_Latest" localSheetId="7">#REF!</definedName>
    <definedName name="A2304106F" localSheetId="7">#REF!,#REF!</definedName>
    <definedName name="A2304106F_Data" localSheetId="7">#REF!</definedName>
    <definedName name="A2304106F_Latest" localSheetId="7">#REF!</definedName>
    <definedName name="A2304107J" localSheetId="7">#REF!,#REF!</definedName>
    <definedName name="A2304107J_Data" localSheetId="7">#REF!</definedName>
    <definedName name="A2304107J_Latest" localSheetId="7">#REF!</definedName>
    <definedName name="A2304108K" localSheetId="7">#REF!,#REF!</definedName>
    <definedName name="A2304108K_Data" localSheetId="7">#REF!</definedName>
    <definedName name="A2304108K_Latest" localSheetId="7">#REF!</definedName>
    <definedName name="A2304109L" localSheetId="7">#REF!,#REF!</definedName>
    <definedName name="A2304109L_Data" localSheetId="7">#REF!</definedName>
    <definedName name="A2304109L_Latest" localSheetId="7">#REF!</definedName>
    <definedName name="A2304110W" localSheetId="7">#REF!,#REF!</definedName>
    <definedName name="A2304110W_Data" localSheetId="7">#REF!</definedName>
    <definedName name="A2304110W_Latest" localSheetId="7">#REF!</definedName>
    <definedName name="A2304111X" localSheetId="7">#REF!,#REF!</definedName>
    <definedName name="A2304111X_Data" localSheetId="7">#REF!</definedName>
    <definedName name="A2304111X_Latest" localSheetId="7">#REF!</definedName>
    <definedName name="A2304112A" localSheetId="7">#REF!,#REF!</definedName>
    <definedName name="A2304112A_Data" localSheetId="7">#REF!</definedName>
    <definedName name="A2304112A_Latest" localSheetId="7">#REF!</definedName>
    <definedName name="A2304113C" localSheetId="7">#REF!,#REF!</definedName>
    <definedName name="A2304113C_Data" localSheetId="7">#REF!</definedName>
    <definedName name="A2304113C_Latest" localSheetId="7">#REF!</definedName>
    <definedName name="A2304114F" localSheetId="7">#REF!,#REF!</definedName>
    <definedName name="A2304114F_Data" localSheetId="7">#REF!</definedName>
    <definedName name="A2304114F_Latest" localSheetId="7">#REF!</definedName>
    <definedName name="A2304115J" localSheetId="7">#REF!,#REF!</definedName>
    <definedName name="A2304115J_Data" localSheetId="7">#REF!</definedName>
    <definedName name="A2304115J_Latest" localSheetId="7">#REF!</definedName>
    <definedName name="A2304116K" localSheetId="7">#REF!,#REF!</definedName>
    <definedName name="A2304116K_Data" localSheetId="7">#REF!</definedName>
    <definedName name="A2304116K_Latest" localSheetId="7">#REF!</definedName>
    <definedName name="A2304117L" localSheetId="7">#REF!,#REF!</definedName>
    <definedName name="A2304117L_Data" localSheetId="7">#REF!</definedName>
    <definedName name="A2304117L_Latest" localSheetId="7">#REF!</definedName>
    <definedName name="A2304119T" localSheetId="7">#REF!,#REF!</definedName>
    <definedName name="A2304119T_Data" localSheetId="7">#REF!</definedName>
    <definedName name="A2304119T_Latest" localSheetId="7">#REF!</definedName>
    <definedName name="A2304121C" localSheetId="7">#REF!,#REF!</definedName>
    <definedName name="A2304121C_Data" localSheetId="7">#REF!</definedName>
    <definedName name="A2304121C_Latest" localSheetId="7">#REF!</definedName>
    <definedName name="A2304123J" localSheetId="7">#REF!,#REF!</definedName>
    <definedName name="A2304123J_Data" localSheetId="7">#REF!</definedName>
    <definedName name="A2304123J_Latest" localSheetId="7">#REF!</definedName>
    <definedName name="A2304125L" localSheetId="7">#REF!,#REF!</definedName>
    <definedName name="A2304125L_Data" localSheetId="7">#REF!</definedName>
    <definedName name="A2304125L_Latest" localSheetId="7">#REF!</definedName>
    <definedName name="A2304127T" localSheetId="7">#REF!,#REF!</definedName>
    <definedName name="A2304127T_Data" localSheetId="7">#REF!</definedName>
    <definedName name="A2304127T_Latest" localSheetId="7">#REF!</definedName>
    <definedName name="A2304129W" localSheetId="7">#REF!,#REF!</definedName>
    <definedName name="A2304129W_Data" localSheetId="7">#REF!</definedName>
    <definedName name="A2304129W_Latest" localSheetId="7">#REF!</definedName>
    <definedName name="A2304131J" localSheetId="7">#REF!,#REF!</definedName>
    <definedName name="A2304131J_Data" localSheetId="7">#REF!</definedName>
    <definedName name="A2304131J_Latest" localSheetId="7">#REF!</definedName>
    <definedName name="A2304133L" localSheetId="7">#REF!,#REF!</definedName>
    <definedName name="A2304133L_Data" localSheetId="7">#REF!</definedName>
    <definedName name="A2304133L_Latest" localSheetId="7">#REF!</definedName>
    <definedName name="A2304135T" localSheetId="7">#REF!,#REF!</definedName>
    <definedName name="A2304135T_Data" localSheetId="7">#REF!</definedName>
    <definedName name="A2304135T_Latest" localSheetId="7">#REF!</definedName>
    <definedName name="A2304137W" localSheetId="7">#REF!,#REF!</definedName>
    <definedName name="A2304137W_Data" localSheetId="7">#REF!</definedName>
    <definedName name="A2304137W_Latest" localSheetId="7">#REF!</definedName>
    <definedName name="A2304139A" localSheetId="7">#REF!,#REF!</definedName>
    <definedName name="A2304139A_Data" localSheetId="7">#REF!</definedName>
    <definedName name="A2304139A_Latest" localSheetId="7">#REF!</definedName>
    <definedName name="A2304143T" localSheetId="7">#REF!,#REF!</definedName>
    <definedName name="A2304143T_Data" localSheetId="7">#REF!</definedName>
    <definedName name="A2304143T_Latest" localSheetId="7">#REF!</definedName>
    <definedName name="A2304145W" localSheetId="7">#REF!,#REF!</definedName>
    <definedName name="A2304145W_Data" localSheetId="7">#REF!</definedName>
    <definedName name="A2304145W_Latest" localSheetId="7">#REF!</definedName>
    <definedName name="A2304147A" localSheetId="7">#REF!,#REF!</definedName>
    <definedName name="A2304147A_Data" localSheetId="7">#REF!</definedName>
    <definedName name="A2304147A_Latest" localSheetId="7">#REF!</definedName>
    <definedName name="A2304151T" localSheetId="7">#REF!,#REF!</definedName>
    <definedName name="A2304151T_Data" localSheetId="7">#REF!</definedName>
    <definedName name="A2304151T_Latest" localSheetId="7">#REF!</definedName>
    <definedName name="A2304153W" localSheetId="7">#REF!,#REF!</definedName>
    <definedName name="A2304153W_Data" localSheetId="7">#REF!</definedName>
    <definedName name="A2304153W_Latest" localSheetId="7">#REF!</definedName>
    <definedName name="A2304155A" localSheetId="7">#REF!,#REF!</definedName>
    <definedName name="A2304155A_Data" localSheetId="7">#REF!</definedName>
    <definedName name="A2304155A_Latest" localSheetId="7">#REF!</definedName>
    <definedName name="A2304157F" localSheetId="7">#REF!,#REF!</definedName>
    <definedName name="A2304157F_Data" localSheetId="7">#REF!</definedName>
    <definedName name="A2304157F_Latest" localSheetId="7">#REF!</definedName>
    <definedName name="A2304159K" localSheetId="7">#REF!,#REF!</definedName>
    <definedName name="A2304159K_Data" localSheetId="7">#REF!</definedName>
    <definedName name="A2304159K_Latest" localSheetId="7">#REF!</definedName>
    <definedName name="A2304161W" localSheetId="7">#REF!,#REF!</definedName>
    <definedName name="A2304161W_Data" localSheetId="7">#REF!</definedName>
    <definedName name="A2304161W_Latest" localSheetId="7">#REF!</definedName>
    <definedName name="A2304163A" localSheetId="7">#REF!,#REF!</definedName>
    <definedName name="A2304163A_Data" localSheetId="7">#REF!</definedName>
    <definedName name="A2304163A_Latest" localSheetId="7">#REF!</definedName>
    <definedName name="A2304165F" localSheetId="7">#REF!,#REF!</definedName>
    <definedName name="A2304165F_Data" localSheetId="7">#REF!</definedName>
    <definedName name="A2304165F_Latest" localSheetId="7">#REF!</definedName>
    <definedName name="A2304167K" localSheetId="7">#REF!,#REF!</definedName>
    <definedName name="A2304167K_Data" localSheetId="7">#REF!</definedName>
    <definedName name="A2304167K_Latest" localSheetId="7">#REF!</definedName>
    <definedName name="A2304169R" localSheetId="7">#REF!,#REF!</definedName>
    <definedName name="A2304169R_Data" localSheetId="7">#REF!</definedName>
    <definedName name="A2304169R_Latest" localSheetId="7">#REF!</definedName>
    <definedName name="A2304171A" localSheetId="7">#REF!,#REF!</definedName>
    <definedName name="A2304171A_Data" localSheetId="7">#REF!</definedName>
    <definedName name="A2304171A_Latest" localSheetId="7">#REF!</definedName>
    <definedName name="A2304173F" localSheetId="7">#REF!,#REF!</definedName>
    <definedName name="A2304173F_Data" localSheetId="7">#REF!</definedName>
    <definedName name="A2304173F_Latest" localSheetId="7">#REF!</definedName>
    <definedName name="A2304175K" localSheetId="7">#REF!,#REF!</definedName>
    <definedName name="A2304175K_Data" localSheetId="7">#REF!</definedName>
    <definedName name="A2304175K_Latest" localSheetId="7">#REF!</definedName>
    <definedName name="A2304177R" localSheetId="7">#REF!,#REF!</definedName>
    <definedName name="A2304177R_Data" localSheetId="7">#REF!</definedName>
    <definedName name="A2304177R_Latest" localSheetId="7">#REF!</definedName>
    <definedName name="A2304179V" localSheetId="7">#REF!,#REF!</definedName>
    <definedName name="A2304179V_Data" localSheetId="7">#REF!</definedName>
    <definedName name="A2304179V_Latest" localSheetId="7">#REF!</definedName>
    <definedName name="A2304181F" localSheetId="7">#REF!,#REF!</definedName>
    <definedName name="A2304181F_Data" localSheetId="7">#REF!</definedName>
    <definedName name="A2304181F_Latest" localSheetId="7">#REF!</definedName>
    <definedName name="A2304183K" localSheetId="7">#REF!,#REF!</definedName>
    <definedName name="A2304183K_Data" localSheetId="7">#REF!</definedName>
    <definedName name="A2304183K_Latest" localSheetId="7">#REF!</definedName>
    <definedName name="A2304185R" localSheetId="7">#REF!,#REF!</definedName>
    <definedName name="A2304185R_Data" localSheetId="7">#REF!</definedName>
    <definedName name="A2304185R_Latest" localSheetId="7">#REF!</definedName>
    <definedName name="A2304187V" localSheetId="7">#REF!,#REF!</definedName>
    <definedName name="A2304187V_Data" localSheetId="7">#REF!</definedName>
    <definedName name="A2304187V_Latest" localSheetId="7">#REF!</definedName>
    <definedName name="A2304202F" localSheetId="7">#REF!,#REF!</definedName>
    <definedName name="A2304202F_Data" localSheetId="7">#REF!</definedName>
    <definedName name="A2304202F_Latest" localSheetId="7">#REF!</definedName>
    <definedName name="A2304203J" localSheetId="7">#REF!,#REF!</definedName>
    <definedName name="A2304203J_Data" localSheetId="7">#REF!</definedName>
    <definedName name="A2304203J_Latest" localSheetId="7">#REF!</definedName>
    <definedName name="A2304204K" localSheetId="7">#REF!,#REF!</definedName>
    <definedName name="A2304204K_Data" localSheetId="7">#REF!</definedName>
    <definedName name="A2304204K_Latest" localSheetId="7">#REF!</definedName>
    <definedName name="A2304205L" localSheetId="7">#REF!,#REF!</definedName>
    <definedName name="A2304205L_Data" localSheetId="7">#REF!</definedName>
    <definedName name="A2304205L_Latest" localSheetId="7">#REF!</definedName>
    <definedName name="A2304206R" localSheetId="7">#REF!,#REF!</definedName>
    <definedName name="A2304206R_Data" localSheetId="7">#REF!</definedName>
    <definedName name="A2304206R_Latest" localSheetId="7">#REF!</definedName>
    <definedName name="A2304207T" localSheetId="7">#REF!,#REF!</definedName>
    <definedName name="A2304207T_Data" localSheetId="7">#REF!</definedName>
    <definedName name="A2304207T_Latest" localSheetId="7">#REF!</definedName>
    <definedName name="A2304208V" localSheetId="7">#REF!,#REF!</definedName>
    <definedName name="A2304208V_Data" localSheetId="7">#REF!</definedName>
    <definedName name="A2304208V_Latest" localSheetId="7">#REF!</definedName>
    <definedName name="A2304209W" localSheetId="7">#REF!,#REF!</definedName>
    <definedName name="A2304209W_Data" localSheetId="7">#REF!</definedName>
    <definedName name="A2304209W_Latest" localSheetId="7">#REF!</definedName>
    <definedName name="A2304210F" localSheetId="7">#REF!,#REF!</definedName>
    <definedName name="A2304210F_Data" localSheetId="7">#REF!</definedName>
    <definedName name="A2304210F_Latest" localSheetId="7">#REF!</definedName>
    <definedName name="A2304211J" localSheetId="7">#REF!,#REF!</definedName>
    <definedName name="A2304211J_Data" localSheetId="7">#REF!</definedName>
    <definedName name="A2304211J_Latest" localSheetId="7">#REF!</definedName>
    <definedName name="A2304212K" localSheetId="7">#REF!,#REF!</definedName>
    <definedName name="A2304212K_Data" localSheetId="7">#REF!</definedName>
    <definedName name="A2304212K_Latest" localSheetId="7">#REF!</definedName>
    <definedName name="A2304213L" localSheetId="7">#REF!,#REF!</definedName>
    <definedName name="A2304213L_Data" localSheetId="7">#REF!</definedName>
    <definedName name="A2304213L_Latest" localSheetId="7">#REF!</definedName>
    <definedName name="A2304215T" localSheetId="7">#REF!,#REF!</definedName>
    <definedName name="A2304215T_Data" localSheetId="7">#REF!</definedName>
    <definedName name="A2304215T_Latest" localSheetId="7">#REF!</definedName>
    <definedName name="A2304216V" localSheetId="7">#REF!,#REF!</definedName>
    <definedName name="A2304216V_Data" localSheetId="7">#REF!</definedName>
    <definedName name="A2304216V_Latest" localSheetId="7">#REF!</definedName>
    <definedName name="A2304217W" localSheetId="7">#REF!,#REF!</definedName>
    <definedName name="A2304217W_Data" localSheetId="7">#REF!</definedName>
    <definedName name="A2304217W_Latest" localSheetId="7">#REF!</definedName>
    <definedName name="A2304219A" localSheetId="7">#REF!,#REF!</definedName>
    <definedName name="A2304219A_Data" localSheetId="7">#REF!</definedName>
    <definedName name="A2304219A_Latest" localSheetId="7">#REF!</definedName>
    <definedName name="A2304220K" localSheetId="7">#REF!,#REF!</definedName>
    <definedName name="A2304220K_Data" localSheetId="7">#REF!</definedName>
    <definedName name="A2304220K_Latest" localSheetId="7">#REF!</definedName>
    <definedName name="A2304221L" localSheetId="7">#REF!,#REF!</definedName>
    <definedName name="A2304221L_Data" localSheetId="7">#REF!</definedName>
    <definedName name="A2304221L_Latest" localSheetId="7">#REF!</definedName>
    <definedName name="A2304222R" localSheetId="7">#REF!,#REF!</definedName>
    <definedName name="A2304222R_Data" localSheetId="7">#REF!</definedName>
    <definedName name="A2304222R_Latest" localSheetId="7">#REF!</definedName>
    <definedName name="A2304223T" localSheetId="7">#REF!,#REF!</definedName>
    <definedName name="A2304223T_Data" localSheetId="7">#REF!</definedName>
    <definedName name="A2304223T_Latest" localSheetId="7">#REF!</definedName>
    <definedName name="A2304224V" localSheetId="7">#REF!,#REF!</definedName>
    <definedName name="A2304224V_Data" localSheetId="7">#REF!</definedName>
    <definedName name="A2304224V_Latest" localSheetId="7">#REF!</definedName>
    <definedName name="A2304225W" localSheetId="7">#REF!,#REF!</definedName>
    <definedName name="A2304225W_Data" localSheetId="7">#REF!</definedName>
    <definedName name="A2304225W_Latest" localSheetId="7">#REF!</definedName>
    <definedName name="A2304226X" localSheetId="7">#REF!,#REF!</definedName>
    <definedName name="A2304226X_Data" localSheetId="7">#REF!</definedName>
    <definedName name="A2304226X_Latest" localSheetId="7">#REF!</definedName>
    <definedName name="A2304227A" localSheetId="7">#REF!,#REF!</definedName>
    <definedName name="A2304227A_Data" localSheetId="7">#REF!</definedName>
    <definedName name="A2304227A_Latest" localSheetId="7">#REF!</definedName>
    <definedName name="A2304228C" localSheetId="7">#REF!,#REF!</definedName>
    <definedName name="A2304228C_Data" localSheetId="7">#REF!</definedName>
    <definedName name="A2304228C_Latest" localSheetId="7">#REF!</definedName>
    <definedName name="A2304229F" localSheetId="7">#REF!,#REF!</definedName>
    <definedName name="A2304229F_Data" localSheetId="7">#REF!</definedName>
    <definedName name="A2304229F_Latest" localSheetId="7">#REF!</definedName>
    <definedName name="A2304230R" localSheetId="7">#REF!,#REF!</definedName>
    <definedName name="A2304230R_Data" localSheetId="7">#REF!</definedName>
    <definedName name="A2304230R_Latest" localSheetId="7">#REF!</definedName>
    <definedName name="A2304231T" localSheetId="7">#REF!,#REF!</definedName>
    <definedName name="A2304231T_Data" localSheetId="7">#REF!</definedName>
    <definedName name="A2304231T_Latest" localSheetId="7">#REF!</definedName>
    <definedName name="A2304232V" localSheetId="7">#REF!,#REF!</definedName>
    <definedName name="A2304232V_Data" localSheetId="7">#REF!</definedName>
    <definedName name="A2304232V_Latest" localSheetId="7">#REF!</definedName>
    <definedName name="A2304233W" localSheetId="7">#REF!,#REF!</definedName>
    <definedName name="A2304233W_Data" localSheetId="7">#REF!</definedName>
    <definedName name="A2304233W_Latest" localSheetId="7">#REF!</definedName>
    <definedName name="A2304234X" localSheetId="7">#REF!,#REF!</definedName>
    <definedName name="A2304234X_Data" localSheetId="7">#REF!</definedName>
    <definedName name="A2304234X_Latest" localSheetId="7">#REF!</definedName>
    <definedName name="A2304235A" localSheetId="7">#REF!,#REF!</definedName>
    <definedName name="A2304235A_Data" localSheetId="7">#REF!</definedName>
    <definedName name="A2304235A_Latest" localSheetId="7">#REF!</definedName>
    <definedName name="A2304236C" localSheetId="7">#REF!,#REF!</definedName>
    <definedName name="A2304236C_Data" localSheetId="7">#REF!</definedName>
    <definedName name="A2304236C_Latest" localSheetId="7">#REF!</definedName>
    <definedName name="A2304237F" localSheetId="7">#REF!,#REF!</definedName>
    <definedName name="A2304237F_Data" localSheetId="7">#REF!</definedName>
    <definedName name="A2304237F_Latest" localSheetId="7">#REF!</definedName>
    <definedName name="A2304238J" localSheetId="7">#REF!,#REF!</definedName>
    <definedName name="A2304238J_Data" localSheetId="7">#REF!</definedName>
    <definedName name="A2304238J_Latest" localSheetId="7">#REF!</definedName>
    <definedName name="A2304239K" localSheetId="7">#REF!,#REF!</definedName>
    <definedName name="A2304239K_Data" localSheetId="7">#REF!</definedName>
    <definedName name="A2304239K_Latest" localSheetId="7">#REF!</definedName>
    <definedName name="A2304240V" localSheetId="7">#REF!,#REF!</definedName>
    <definedName name="A2304240V_Data" localSheetId="7">#REF!</definedName>
    <definedName name="A2304240V_Latest" localSheetId="7">#REF!</definedName>
    <definedName name="A2304241W" localSheetId="7">#REF!,#REF!</definedName>
    <definedName name="A2304241W_Data" localSheetId="7">#REF!</definedName>
    <definedName name="A2304241W_Latest" localSheetId="7">#REF!</definedName>
    <definedName name="A2304243A" localSheetId="7">#REF!,#REF!</definedName>
    <definedName name="A2304243A_Data" localSheetId="7">#REF!</definedName>
    <definedName name="A2304243A_Latest" localSheetId="7">#REF!</definedName>
    <definedName name="A2304245F" localSheetId="7">#REF!,#REF!</definedName>
    <definedName name="A2304245F_Data" localSheetId="7">#REF!</definedName>
    <definedName name="A2304245F_Latest" localSheetId="7">#REF!</definedName>
    <definedName name="A2304247K" localSheetId="7">#REF!,#REF!</definedName>
    <definedName name="A2304247K_Data" localSheetId="7">#REF!</definedName>
    <definedName name="A2304247K_Latest" localSheetId="7">#REF!</definedName>
    <definedName name="A2304249R" localSheetId="7">#REF!,#REF!</definedName>
    <definedName name="A2304249R_Data" localSheetId="7">#REF!</definedName>
    <definedName name="A2304249R_Latest" localSheetId="7">#REF!</definedName>
    <definedName name="A2304251A" localSheetId="7">#REF!,#REF!</definedName>
    <definedName name="A2304251A_Data" localSheetId="7">#REF!</definedName>
    <definedName name="A2304251A_Latest" localSheetId="7">#REF!</definedName>
    <definedName name="A2304253F" localSheetId="7">#REF!,#REF!</definedName>
    <definedName name="A2304253F_Data" localSheetId="7">#REF!</definedName>
    <definedName name="A2304253F_Latest" localSheetId="7">#REF!</definedName>
    <definedName name="A2304255K" localSheetId="7">#REF!,#REF!</definedName>
    <definedName name="A2304255K_Data" localSheetId="7">#REF!</definedName>
    <definedName name="A2304255K_Latest" localSheetId="7">#REF!</definedName>
    <definedName name="A2304257R" localSheetId="7">#REF!,#REF!</definedName>
    <definedName name="A2304257R_Data" localSheetId="7">#REF!</definedName>
    <definedName name="A2304257R_Latest" localSheetId="7">#REF!</definedName>
    <definedName name="A2304259V" localSheetId="7">#REF!,#REF!</definedName>
    <definedName name="A2304259V_Data" localSheetId="7">#REF!</definedName>
    <definedName name="A2304259V_Latest" localSheetId="7">#REF!</definedName>
    <definedName name="A2304261F" localSheetId="7">#REF!,#REF!</definedName>
    <definedName name="A2304261F_Data" localSheetId="7">#REF!</definedName>
    <definedName name="A2304261F_Latest" localSheetId="7">#REF!</definedName>
    <definedName name="A2304263K" localSheetId="7">#REF!,#REF!</definedName>
    <definedName name="A2304263K_Data" localSheetId="7">#REF!</definedName>
    <definedName name="A2304263K_Latest" localSheetId="7">#REF!</definedName>
    <definedName name="A2304267V" localSheetId="7">#REF!,#REF!</definedName>
    <definedName name="A2304267V_Data" localSheetId="7">#REF!</definedName>
    <definedName name="A2304267V_Latest" localSheetId="7">#REF!</definedName>
    <definedName name="A2304269X" localSheetId="7">#REF!,#REF!</definedName>
    <definedName name="A2304269X_Data" localSheetId="7">#REF!</definedName>
    <definedName name="A2304269X_Latest" localSheetId="7">#REF!</definedName>
    <definedName name="A2304271K" localSheetId="7">#REF!,#REF!</definedName>
    <definedName name="A2304271K_Data" localSheetId="7">#REF!</definedName>
    <definedName name="A2304271K_Latest" localSheetId="7">#REF!</definedName>
    <definedName name="A2304275V" localSheetId="7">#REF!,#REF!</definedName>
    <definedName name="A2304275V_Data" localSheetId="7">#REF!</definedName>
    <definedName name="A2304275V_Latest" localSheetId="7">#REF!</definedName>
    <definedName name="A2304277X" localSheetId="7">#REF!,#REF!</definedName>
    <definedName name="A2304277X_Data" localSheetId="7">#REF!</definedName>
    <definedName name="A2304277X_Latest" localSheetId="7">#REF!</definedName>
    <definedName name="A2304279C" localSheetId="7">#REF!,#REF!</definedName>
    <definedName name="A2304279C_Data" localSheetId="7">#REF!</definedName>
    <definedName name="A2304279C_Latest" localSheetId="7">#REF!</definedName>
    <definedName name="A2304281R" localSheetId="7">#REF!,#REF!</definedName>
    <definedName name="A2304281R_Data" localSheetId="7">#REF!</definedName>
    <definedName name="A2304281R_Latest" localSheetId="7">#REF!</definedName>
    <definedName name="A2304283V" localSheetId="7">#REF!,#REF!</definedName>
    <definedName name="A2304283V_Data" localSheetId="7">#REF!</definedName>
    <definedName name="A2304283V_Latest" localSheetId="7">#REF!</definedName>
    <definedName name="A2304285X" localSheetId="7">#REF!,#REF!</definedName>
    <definedName name="A2304285X_Data" localSheetId="7">#REF!</definedName>
    <definedName name="A2304285X_Latest" localSheetId="7">#REF!</definedName>
    <definedName name="A2304287C" localSheetId="7">#REF!,#REF!</definedName>
    <definedName name="A2304287C_Data" localSheetId="7">#REF!</definedName>
    <definedName name="A2304287C_Latest" localSheetId="7">#REF!</definedName>
    <definedName name="A2304289J" localSheetId="7">#REF!,#REF!</definedName>
    <definedName name="A2304289J_Data" localSheetId="7">#REF!</definedName>
    <definedName name="A2304289J_Latest" localSheetId="7">#REF!</definedName>
    <definedName name="A2304291V" localSheetId="7">#REF!,#REF!</definedName>
    <definedName name="A2304291V_Data" localSheetId="7">#REF!</definedName>
    <definedName name="A2304291V_Latest" localSheetId="7">#REF!</definedName>
    <definedName name="A2304293X" localSheetId="7">#REF!,#REF!</definedName>
    <definedName name="A2304293X_Data" localSheetId="7">#REF!</definedName>
    <definedName name="A2304293X_Latest" localSheetId="7">#REF!</definedName>
    <definedName name="A2304295C" localSheetId="7">#REF!,#REF!</definedName>
    <definedName name="A2304295C_Data" localSheetId="7">#REF!</definedName>
    <definedName name="A2304295C_Latest" localSheetId="7">#REF!</definedName>
    <definedName name="A2304297J" localSheetId="7">#REF!,#REF!</definedName>
    <definedName name="A2304297J_Data" localSheetId="7">#REF!</definedName>
    <definedName name="A2304297J_Latest" localSheetId="7">#REF!</definedName>
    <definedName name="A2304299L" localSheetId="7">#REF!,#REF!</definedName>
    <definedName name="A2304299L_Data" localSheetId="7">#REF!</definedName>
    <definedName name="A2304299L_Latest" localSheetId="7">#REF!</definedName>
    <definedName name="A2304301L" localSheetId="7">#REF!,#REF!</definedName>
    <definedName name="A2304301L_Data" localSheetId="7">#REF!</definedName>
    <definedName name="A2304301L_Latest" localSheetId="7">#REF!</definedName>
    <definedName name="A2304303T" localSheetId="7">#REF!,#REF!</definedName>
    <definedName name="A2304303T_Data" localSheetId="7">#REF!</definedName>
    <definedName name="A2304303T_Latest" localSheetId="7">#REF!</definedName>
    <definedName name="A2304305W" localSheetId="7">#REF!,#REF!</definedName>
    <definedName name="A2304305W_Data" localSheetId="7">#REF!</definedName>
    <definedName name="A2304305W_Latest" localSheetId="7">#REF!</definedName>
    <definedName name="A2304307A" localSheetId="7">#REF!,#REF!</definedName>
    <definedName name="A2304307A_Data" localSheetId="7">#REF!</definedName>
    <definedName name="A2304307A_Latest" localSheetId="7">#REF!</definedName>
    <definedName name="A2304334J" localSheetId="7">#REF!,#REF!</definedName>
    <definedName name="A2304334J_Data" localSheetId="7">#REF!</definedName>
    <definedName name="A2304334J_Latest" localSheetId="7">#REF!</definedName>
    <definedName name="A2304370T" localSheetId="7">#REF!,#REF!</definedName>
    <definedName name="A2304370T_Data" localSheetId="7">#REF!</definedName>
    <definedName name="A2304370T_Latest" localSheetId="7">#REF!</definedName>
    <definedName name="A2304402X" localSheetId="7">#REF!,#REF!</definedName>
    <definedName name="A2304402X_Data" localSheetId="7">#REF!</definedName>
    <definedName name="A2304402X_Latest" localSheetId="7">#REF!</definedName>
    <definedName name="A2304429X" localSheetId="7">#REF!,#REF!</definedName>
    <definedName name="A2304429X_Data" localSheetId="7">#REF!</definedName>
    <definedName name="A2304429X_Latest" localSheetId="7">#REF!</definedName>
    <definedName name="A2304430J" localSheetId="7">#REF!,#REF!</definedName>
    <definedName name="A2304430J_Data" localSheetId="7">#REF!</definedName>
    <definedName name="A2304430J_Latest" localSheetId="7">#REF!</definedName>
    <definedName name="A2304431K" localSheetId="7">#REF!,#REF!</definedName>
    <definedName name="A2304431K_Data" localSheetId="7">#REF!</definedName>
    <definedName name="A2304431K_Latest" localSheetId="7">#REF!</definedName>
    <definedName name="A2304434T" localSheetId="7">#REF!,#REF!</definedName>
    <definedName name="A2304434T_Data" localSheetId="7">#REF!</definedName>
    <definedName name="A2304434T_Latest" localSheetId="7">#REF!</definedName>
    <definedName name="A2304435V" localSheetId="7">#REF!,#REF!</definedName>
    <definedName name="A2304435V_Data" localSheetId="7">#REF!</definedName>
    <definedName name="A2304435V_Latest" localSheetId="7">#REF!</definedName>
    <definedName name="A2304436W" localSheetId="7">#REF!,#REF!</definedName>
    <definedName name="A2304436W_Data" localSheetId="7">#REF!</definedName>
    <definedName name="A2304436W_Latest" localSheetId="7">#REF!</definedName>
    <definedName name="A2304437X" localSheetId="7">#REF!,#REF!</definedName>
    <definedName name="A2304437X_Data" localSheetId="7">#REF!</definedName>
    <definedName name="A2304437X_Latest" localSheetId="7">#REF!</definedName>
    <definedName name="A2304440L" localSheetId="7">#REF!,#REF!</definedName>
    <definedName name="A2304440L_Data" localSheetId="7">#REF!</definedName>
    <definedName name="A2304440L_Latest" localSheetId="7">#REF!</definedName>
    <definedName name="A2304441R" localSheetId="7">#REF!,#REF!</definedName>
    <definedName name="A2304441R_Data" localSheetId="7">#REF!</definedName>
    <definedName name="A2304441R_Latest" localSheetId="7">#REF!</definedName>
    <definedName name="A2304442T" localSheetId="7">#REF!,#REF!</definedName>
    <definedName name="A2304442T_Data" localSheetId="7">#REF!</definedName>
    <definedName name="A2304442T_Latest" localSheetId="7">#REF!</definedName>
    <definedName name="A2304443V" localSheetId="7">#REF!,#REF!</definedName>
    <definedName name="A2304443V_Data" localSheetId="7">#REF!</definedName>
    <definedName name="A2304443V_Latest" localSheetId="7">#REF!</definedName>
    <definedName name="A2304446A" localSheetId="7">#REF!,#REF!</definedName>
    <definedName name="A2304446A_Data" localSheetId="7">#REF!</definedName>
    <definedName name="A2304446A_Latest" localSheetId="7">#REF!</definedName>
    <definedName name="A2304447C" localSheetId="7">#REF!,#REF!</definedName>
    <definedName name="A2304447C_Data" localSheetId="7">#REF!</definedName>
    <definedName name="A2304447C_Latest" localSheetId="7">#REF!</definedName>
    <definedName name="A2304448F" localSheetId="7">#REF!,#REF!</definedName>
    <definedName name="A2304448F_Data" localSheetId="7">#REF!</definedName>
    <definedName name="A2304448F_Latest" localSheetId="7">#REF!</definedName>
    <definedName name="A2304449J" localSheetId="7">#REF!,#REF!</definedName>
    <definedName name="A2304449J_Data" localSheetId="7">#REF!</definedName>
    <definedName name="A2304449J_Latest" localSheetId="7">#REF!</definedName>
    <definedName name="A2304452W" localSheetId="7">#REF!,#REF!</definedName>
    <definedName name="A2304452W_Data" localSheetId="7">#REF!</definedName>
    <definedName name="A2304452W_Latest" localSheetId="7">#REF!</definedName>
    <definedName name="A2304453X" localSheetId="7">#REF!,#REF!</definedName>
    <definedName name="A2304453X_Data" localSheetId="7">#REF!</definedName>
    <definedName name="A2304453X_Latest" localSheetId="7">#REF!</definedName>
    <definedName name="A2304454A" localSheetId="7">#REF!,#REF!</definedName>
    <definedName name="A2304454A_Data" localSheetId="7">#REF!</definedName>
    <definedName name="A2304454A_Latest" localSheetId="7">#REF!</definedName>
    <definedName name="A2304455C" localSheetId="7">#REF!,#REF!</definedName>
    <definedName name="A2304455C_Data" localSheetId="7">#REF!</definedName>
    <definedName name="A2304455C_Latest" localSheetId="7">#REF!</definedName>
    <definedName name="A2304458K" localSheetId="7">#REF!,#REF!</definedName>
    <definedName name="A2304458K_Data" localSheetId="7">#REF!</definedName>
    <definedName name="A2304458K_Latest" localSheetId="7">#REF!</definedName>
    <definedName name="A2304459L" localSheetId="7">#REF!,#REF!</definedName>
    <definedName name="A2304459L_Data" localSheetId="7">#REF!</definedName>
    <definedName name="A2304459L_Latest" localSheetId="7">#REF!</definedName>
    <definedName name="A2304460W" localSheetId="7">#REF!,#REF!</definedName>
    <definedName name="A2304460W_Data" localSheetId="7">#REF!</definedName>
    <definedName name="A2304460W_Latest" localSheetId="7">#REF!</definedName>
    <definedName name="A2304461X" localSheetId="7">#REF!,#REF!</definedName>
    <definedName name="A2304461X_Data" localSheetId="7">#REF!</definedName>
    <definedName name="A2304461X_Latest" localSheetId="7">#REF!</definedName>
    <definedName name="A2304464F" localSheetId="7">#REF!,#REF!</definedName>
    <definedName name="A2304464F_Data" localSheetId="7">#REF!</definedName>
    <definedName name="A2304464F_Latest" localSheetId="7">#REF!</definedName>
    <definedName name="A2304465J" localSheetId="7">#REF!,#REF!</definedName>
    <definedName name="A2304465J_Data" localSheetId="7">#REF!</definedName>
    <definedName name="A2304465J_Latest" localSheetId="7">#REF!</definedName>
    <definedName name="A2304466K" localSheetId="7">#REF!,#REF!</definedName>
    <definedName name="A2304466K_Data" localSheetId="7">#REF!</definedName>
    <definedName name="A2304466K_Latest" localSheetId="7">#REF!</definedName>
    <definedName name="A2304467L" localSheetId="7">#REF!,#REF!</definedName>
    <definedName name="A2304467L_Data" localSheetId="7">#REF!</definedName>
    <definedName name="A2304467L_Latest" localSheetId="7">#REF!</definedName>
    <definedName name="A2304470A" localSheetId="7">#REF!,#REF!</definedName>
    <definedName name="A2304470A_Data" localSheetId="7">#REF!</definedName>
    <definedName name="A2304470A_Latest" localSheetId="7">#REF!</definedName>
    <definedName name="A2304471C" localSheetId="7">#REF!,#REF!</definedName>
    <definedName name="A2304471C_Data" localSheetId="7">#REF!</definedName>
    <definedName name="A2304471C_Latest" localSheetId="7">#REF!</definedName>
    <definedName name="A2304472F" localSheetId="7">#REF!,#REF!</definedName>
    <definedName name="A2304472F_Data" localSheetId="7">#REF!</definedName>
    <definedName name="A2304472F_Latest" localSheetId="7">#REF!</definedName>
    <definedName name="A2304473J" localSheetId="7">#REF!,#REF!</definedName>
    <definedName name="A2304473J_Data" localSheetId="7">#REF!</definedName>
    <definedName name="A2304473J_Latest" localSheetId="7">#REF!</definedName>
    <definedName name="A2304476R" localSheetId="7">#REF!,#REF!</definedName>
    <definedName name="A2304476R_Data" localSheetId="7">#REF!</definedName>
    <definedName name="A2304476R_Latest" localSheetId="7">#REF!</definedName>
    <definedName name="A2304477T" localSheetId="7">#REF!,#REF!</definedName>
    <definedName name="A2304477T_Data" localSheetId="7">#REF!</definedName>
    <definedName name="A2304477T_Latest" localSheetId="7">#REF!</definedName>
    <definedName name="A2304478V" localSheetId="7">#REF!,#REF!</definedName>
    <definedName name="A2304478V_Data" localSheetId="7">#REF!</definedName>
    <definedName name="A2304478V_Latest" localSheetId="7">#REF!</definedName>
    <definedName name="A2304479W" localSheetId="7">#REF!,#REF!</definedName>
    <definedName name="A2304479W_Data" localSheetId="7">#REF!</definedName>
    <definedName name="A2304479W_Latest" localSheetId="7">#REF!</definedName>
    <definedName name="A2304482K" localSheetId="7">#REF!,#REF!</definedName>
    <definedName name="A2304482K_Data" localSheetId="7">#REF!</definedName>
    <definedName name="A2304482K_Latest" localSheetId="7">#REF!</definedName>
    <definedName name="A2304483L" localSheetId="7">#REF!,#REF!</definedName>
    <definedName name="A2304483L_Data" localSheetId="7">#REF!</definedName>
    <definedName name="A2304483L_Latest" localSheetId="7">#REF!</definedName>
    <definedName name="A2304484R" localSheetId="7">#REF!,#REF!</definedName>
    <definedName name="A2304484R_Data" localSheetId="7">#REF!</definedName>
    <definedName name="A2304484R_Latest" localSheetId="7">#REF!</definedName>
    <definedName name="A2304485T" localSheetId="7">#REF!,#REF!</definedName>
    <definedName name="A2304485T_Data" localSheetId="7">#REF!</definedName>
    <definedName name="A2304485T_Latest" localSheetId="7">#REF!</definedName>
    <definedName name="A2304488X" localSheetId="7">#REF!,#REF!</definedName>
    <definedName name="A2304488X_Data" localSheetId="7">#REF!</definedName>
    <definedName name="A2304488X_Latest" localSheetId="7">#REF!</definedName>
    <definedName name="A2304489A" localSheetId="7">#REF!,#REF!</definedName>
    <definedName name="A2304489A_Data" localSheetId="7">#REF!</definedName>
    <definedName name="A2304489A_Latest" localSheetId="7">#REF!</definedName>
    <definedName name="A2304490K" localSheetId="7">#REF!,#REF!</definedName>
    <definedName name="A2304490K_Data" localSheetId="7">#REF!</definedName>
    <definedName name="A2304490K_Latest" localSheetId="7">#REF!</definedName>
    <definedName name="A2304491L" localSheetId="7">#REF!,#REF!</definedName>
    <definedName name="A2304491L_Data" localSheetId="7">#REF!</definedName>
    <definedName name="A2304491L_Latest" localSheetId="7">#REF!</definedName>
    <definedName name="A2304494V" localSheetId="7">#REF!,#REF!</definedName>
    <definedName name="A2304494V_Data" localSheetId="7">#REF!</definedName>
    <definedName name="A2304494V_Latest" localSheetId="7">#REF!</definedName>
    <definedName name="A2304495W" localSheetId="7">#REF!,#REF!</definedName>
    <definedName name="A2304495W_Data" localSheetId="7">#REF!</definedName>
    <definedName name="A2304495W_Latest" localSheetId="7">#REF!</definedName>
    <definedName name="A2304496X" localSheetId="7">#REF!,#REF!</definedName>
    <definedName name="A2304496X_Data" localSheetId="7">#REF!</definedName>
    <definedName name="A2304496X_Latest" localSheetId="7">#REF!</definedName>
    <definedName name="A2304497A" localSheetId="7">#REF!,#REF!</definedName>
    <definedName name="A2304497A_Data" localSheetId="7">#REF!</definedName>
    <definedName name="A2304497A_Latest" localSheetId="7">#REF!</definedName>
    <definedName name="A2304500C" localSheetId="7">#REF!,#REF!</definedName>
    <definedName name="A2304500C_Data" localSheetId="7">#REF!</definedName>
    <definedName name="A2304500C_Latest" localSheetId="7">#REF!</definedName>
    <definedName name="A2304501F" localSheetId="7">#REF!,#REF!</definedName>
    <definedName name="A2304501F_Data" localSheetId="7">#REF!</definedName>
    <definedName name="A2304501F_Latest" localSheetId="7">#REF!</definedName>
    <definedName name="A2304502J" localSheetId="7">#REF!,#REF!</definedName>
    <definedName name="A2304502J_Data" localSheetId="7">#REF!</definedName>
    <definedName name="A2304502J_Latest" localSheetId="7">#REF!</definedName>
    <definedName name="A2304503K" localSheetId="7">#REF!,#REF!</definedName>
    <definedName name="A2304503K_Data" localSheetId="7">#REF!</definedName>
    <definedName name="A2304503K_Latest" localSheetId="7">#REF!</definedName>
    <definedName name="A2304506T" localSheetId="7">#REF!,#REF!</definedName>
    <definedName name="A2304506T_Data" localSheetId="7">#REF!</definedName>
    <definedName name="A2304506T_Latest" localSheetId="7">#REF!</definedName>
    <definedName name="A2304507V" localSheetId="7">#REF!,#REF!</definedName>
    <definedName name="A2304507V_Data" localSheetId="7">#REF!</definedName>
    <definedName name="A2304507V_Latest" localSheetId="7">#REF!</definedName>
    <definedName name="A2304508W" localSheetId="7">#REF!,#REF!</definedName>
    <definedName name="A2304508W_Data" localSheetId="7">#REF!</definedName>
    <definedName name="A2304508W_Latest" localSheetId="7">#REF!</definedName>
    <definedName name="A2304509X" localSheetId="7">#REF!,#REF!</definedName>
    <definedName name="A2304509X_Data" localSheetId="7">#REF!</definedName>
    <definedName name="A2304509X_Latest" localSheetId="7">#REF!</definedName>
    <definedName name="A2304512L" localSheetId="7">#REF!,#REF!</definedName>
    <definedName name="A2304512L_Data" localSheetId="7">#REF!</definedName>
    <definedName name="A2304512L_Latest" localSheetId="7">#REF!</definedName>
    <definedName name="A2304513R" localSheetId="7">#REF!,#REF!</definedName>
    <definedName name="A2304513R_Data" localSheetId="7">#REF!</definedName>
    <definedName name="A2304513R_Latest" localSheetId="7">#REF!</definedName>
    <definedName name="A2304514T" localSheetId="7">#REF!,#REF!</definedName>
    <definedName name="A2304514T_Data" localSheetId="7">#REF!</definedName>
    <definedName name="A2304514T_Latest" localSheetId="7">#REF!</definedName>
    <definedName name="A2304515V" localSheetId="7">#REF!,#REF!</definedName>
    <definedName name="A2304515V_Data" localSheetId="7">#REF!</definedName>
    <definedName name="A2304515V_Latest" localSheetId="7">#REF!</definedName>
    <definedName name="A2304518A" localSheetId="7">#REF!,#REF!</definedName>
    <definedName name="A2304518A_Data" localSheetId="7">#REF!</definedName>
    <definedName name="A2304518A_Latest" localSheetId="7">#REF!</definedName>
    <definedName name="A2333649T" localSheetId="7">#REF!,#REF!</definedName>
    <definedName name="A2333649T_Data" localSheetId="7">#REF!</definedName>
    <definedName name="A2333649T_Latest" localSheetId="7">#REF!</definedName>
    <definedName name="A2333652F" localSheetId="7">#REF!,#REF!</definedName>
    <definedName name="A2333652F_Data" localSheetId="7">#REF!</definedName>
    <definedName name="A2333652F_Latest" localSheetId="7">#REF!</definedName>
    <definedName name="A2333655L" localSheetId="7">#REF!,#REF!</definedName>
    <definedName name="A2333655L_Data" localSheetId="7">#REF!</definedName>
    <definedName name="A2333655L_Latest" localSheetId="7">#REF!</definedName>
    <definedName name="A2333658V" localSheetId="7">#REF!,#REF!</definedName>
    <definedName name="A2333658V_Data" localSheetId="7">#REF!</definedName>
    <definedName name="A2333658V_Latest" localSheetId="7">#REF!</definedName>
    <definedName name="A2333664R" localSheetId="7">#REF!,#REF!</definedName>
    <definedName name="A2333664R_Data" localSheetId="7">#REF!</definedName>
    <definedName name="A2333664R_Latest" localSheetId="7">#REF!</definedName>
    <definedName name="A2333670K" localSheetId="7">#REF!,#REF!</definedName>
    <definedName name="A2333670K_Data" localSheetId="7">#REF!</definedName>
    <definedName name="A2333670K_Latest" localSheetId="7">#REF!</definedName>
    <definedName name="A2333673T" localSheetId="7">#REF!,#REF!</definedName>
    <definedName name="A2333673T_Data" localSheetId="7">#REF!</definedName>
    <definedName name="A2333673T_Latest" localSheetId="7">#REF!</definedName>
    <definedName name="A2333676X" localSheetId="7">#REF!,#REF!</definedName>
    <definedName name="A2333676X_Data" localSheetId="7">#REF!</definedName>
    <definedName name="A2333676X_Latest" localSheetId="7">#REF!</definedName>
    <definedName name="A2333679F" localSheetId="7">#REF!,#REF!</definedName>
    <definedName name="A2333679F_Data" localSheetId="7">#REF!</definedName>
    <definedName name="A2333679F_Latest" localSheetId="7">#REF!</definedName>
    <definedName name="A2333685A" localSheetId="7">#REF!,#REF!</definedName>
    <definedName name="A2333685A_Data" localSheetId="7">#REF!</definedName>
    <definedName name="A2333685A_Latest" localSheetId="7">#REF!</definedName>
    <definedName name="A2333691W" localSheetId="7">#REF!,#REF!</definedName>
    <definedName name="A2333691W_Data" localSheetId="7">#REF!</definedName>
    <definedName name="A2333691W_Latest" localSheetId="7">#REF!</definedName>
    <definedName name="A2333694C" localSheetId="7">#REF!,#REF!</definedName>
    <definedName name="A2333694C_Data" localSheetId="7">#REF!</definedName>
    <definedName name="A2333694C_Latest" localSheetId="7">#REF!</definedName>
    <definedName name="A2333697K" localSheetId="7">#REF!,#REF!</definedName>
    <definedName name="A2333697K_Data" localSheetId="7">#REF!</definedName>
    <definedName name="A2333697K_Latest" localSheetId="7">#REF!</definedName>
    <definedName name="A2333700L" localSheetId="7">#REF!,#REF!</definedName>
    <definedName name="A2333700L_Data" localSheetId="7">#REF!</definedName>
    <definedName name="A2333700L_Latest" localSheetId="7">#REF!</definedName>
    <definedName name="A2333706A" localSheetId="7">#REF!,#REF!</definedName>
    <definedName name="A2333706A_Data" localSheetId="7">#REF!</definedName>
    <definedName name="A2333706A_Latest" localSheetId="7">#REF!</definedName>
    <definedName name="A2333712W" localSheetId="7">#REF!,#REF!</definedName>
    <definedName name="A2333712W_Data" localSheetId="7">#REF!</definedName>
    <definedName name="A2333712W_Latest" localSheetId="7">#REF!</definedName>
    <definedName name="A2333715C" localSheetId="7">#REF!,#REF!</definedName>
    <definedName name="A2333715C_Data" localSheetId="7">#REF!</definedName>
    <definedName name="A2333715C_Latest" localSheetId="7">#REF!</definedName>
    <definedName name="A2333718K" localSheetId="7">#REF!,#REF!</definedName>
    <definedName name="A2333718K_Data" localSheetId="7">#REF!</definedName>
    <definedName name="A2333718K_Latest" localSheetId="7">#REF!</definedName>
    <definedName name="A2333721X" localSheetId="7">#REF!,#REF!</definedName>
    <definedName name="A2333721X_Data" localSheetId="7">#REF!</definedName>
    <definedName name="A2333721X_Latest" localSheetId="7">#REF!</definedName>
    <definedName name="A2333727L" localSheetId="7">#REF!,#REF!</definedName>
    <definedName name="A2333727L_Data" localSheetId="7">#REF!</definedName>
    <definedName name="A2333727L_Latest" localSheetId="7">#REF!</definedName>
    <definedName name="A2333733J" localSheetId="7">#REF!,#REF!</definedName>
    <definedName name="A2333733J_Data" localSheetId="7">#REF!</definedName>
    <definedName name="A2333733J_Latest" localSheetId="7">#REF!</definedName>
    <definedName name="A2333736R" localSheetId="7">#REF!,#REF!</definedName>
    <definedName name="A2333736R_Data" localSheetId="7">#REF!</definedName>
    <definedName name="A2333736R_Latest" localSheetId="7">#REF!</definedName>
    <definedName name="A2333739W" localSheetId="7">#REF!,#REF!</definedName>
    <definedName name="A2333739W_Data" localSheetId="7">#REF!</definedName>
    <definedName name="A2333739W_Latest" localSheetId="7">#REF!</definedName>
    <definedName name="A2333742K" localSheetId="7">#REF!,#REF!</definedName>
    <definedName name="A2333742K_Data" localSheetId="7">#REF!</definedName>
    <definedName name="A2333742K_Latest" localSheetId="7">#REF!</definedName>
    <definedName name="A2333748X" localSheetId="7">#REF!,#REF!</definedName>
    <definedName name="A2333748X_Data" localSheetId="7">#REF!</definedName>
    <definedName name="A2333748X_Latest" localSheetId="7">#REF!</definedName>
    <definedName name="A2333754V" localSheetId="7">#REF!,#REF!</definedName>
    <definedName name="A2333754V_Data" localSheetId="7">#REF!</definedName>
    <definedName name="A2333754V_Latest" localSheetId="7">#REF!</definedName>
    <definedName name="A2333757A" localSheetId="7">#REF!,#REF!</definedName>
    <definedName name="A2333757A_Data" localSheetId="7">#REF!</definedName>
    <definedName name="A2333757A_Latest" localSheetId="7">#REF!</definedName>
    <definedName name="A2333760R" localSheetId="7">#REF!,#REF!</definedName>
    <definedName name="A2333760R_Data" localSheetId="7">#REF!</definedName>
    <definedName name="A2333760R_Latest" localSheetId="7">#REF!</definedName>
    <definedName name="A2333763W" localSheetId="7">#REF!,#REF!</definedName>
    <definedName name="A2333763W_Data" localSheetId="7">#REF!</definedName>
    <definedName name="A2333763W_Latest" localSheetId="7">#REF!</definedName>
    <definedName name="A2333769K" localSheetId="7">#REF!,#REF!</definedName>
    <definedName name="A2333769K_Data" localSheetId="7">#REF!</definedName>
    <definedName name="A2333769K_Latest" localSheetId="7">#REF!</definedName>
    <definedName name="A2333775F" localSheetId="7">#REF!,#REF!</definedName>
    <definedName name="A2333775F_Data" localSheetId="7">#REF!</definedName>
    <definedName name="A2333775F_Latest" localSheetId="7">#REF!</definedName>
    <definedName name="A2333778L" localSheetId="7">#REF!,#REF!</definedName>
    <definedName name="A2333778L_Data" localSheetId="7">#REF!</definedName>
    <definedName name="A2333778L_Latest" localSheetId="7">#REF!</definedName>
    <definedName name="A2333781A" localSheetId="7">#REF!,#REF!</definedName>
    <definedName name="A2333781A_Data" localSheetId="7">#REF!</definedName>
    <definedName name="A2333781A_Latest" localSheetId="7">#REF!</definedName>
    <definedName name="A2333784J" localSheetId="7">#REF!,#REF!</definedName>
    <definedName name="A2333784J_Data" localSheetId="7">#REF!</definedName>
    <definedName name="A2333784J_Latest" localSheetId="7">#REF!</definedName>
    <definedName name="A2333796T" localSheetId="7">#REF!,#REF!</definedName>
    <definedName name="A2333796T_Data" localSheetId="7">#REF!</definedName>
    <definedName name="A2333796T_Latest" localSheetId="7">#REF!</definedName>
    <definedName name="A2333799X" localSheetId="7">#REF!,#REF!</definedName>
    <definedName name="A2333799X_Data" localSheetId="7">#REF!</definedName>
    <definedName name="A2333799X_Latest" localSheetId="7">#REF!</definedName>
    <definedName name="A2333802A" localSheetId="7">#REF!,#REF!</definedName>
    <definedName name="A2333802A_Data" localSheetId="7">#REF!</definedName>
    <definedName name="A2333802A_Latest" localSheetId="7">#REF!</definedName>
    <definedName name="A2333805J" localSheetId="7">#REF!,#REF!</definedName>
    <definedName name="A2333805J_Data" localSheetId="7">#REF!</definedName>
    <definedName name="A2333805J_Latest" localSheetId="7">#REF!</definedName>
    <definedName name="A2333817T" localSheetId="7">#REF!,#REF!</definedName>
    <definedName name="A2333817T_Data" localSheetId="7">#REF!</definedName>
    <definedName name="A2333817T_Latest" localSheetId="7">#REF!</definedName>
    <definedName name="A2333820F" localSheetId="7">#REF!,#REF!</definedName>
    <definedName name="A2333820F_Data" localSheetId="7">#REF!</definedName>
    <definedName name="A2333820F_Latest" localSheetId="7">#REF!</definedName>
    <definedName name="A2333823L" localSheetId="7">#REF!,#REF!</definedName>
    <definedName name="A2333823L_Data" localSheetId="7">#REF!</definedName>
    <definedName name="A2333823L_Latest" localSheetId="7">#REF!</definedName>
    <definedName name="A2333826V" localSheetId="7">#REF!,#REF!</definedName>
    <definedName name="A2333826V_Data" localSheetId="7">#REF!</definedName>
    <definedName name="A2333826V_Latest" localSheetId="7">#REF!</definedName>
    <definedName name="A2389358J" localSheetId="7">#REF!,#REF!</definedName>
    <definedName name="A2389358J_Data" localSheetId="7">#REF!</definedName>
    <definedName name="A2389358J_Latest" localSheetId="7">#REF!</definedName>
    <definedName name="A2389361W" localSheetId="7">#REF!,#REF!</definedName>
    <definedName name="A2389361W_Data" localSheetId="7">#REF!</definedName>
    <definedName name="A2389361W_Latest" localSheetId="7">#REF!</definedName>
    <definedName name="A2389403J" localSheetId="7">#REF!,#REF!</definedName>
    <definedName name="A2389403J_Data" localSheetId="7">#REF!</definedName>
    <definedName name="A2389403J_Latest" localSheetId="7">#REF!</definedName>
    <definedName name="A2389406R" localSheetId="7">#REF!,#REF!</definedName>
    <definedName name="A2389406R_Data" localSheetId="7">#REF!</definedName>
    <definedName name="A2389406R_Latest" localSheetId="7">#REF!</definedName>
    <definedName name="A2389412K" localSheetId="7">#REF!,#REF!</definedName>
    <definedName name="A2389412K_Data" localSheetId="7">#REF!</definedName>
    <definedName name="A2389412K_Latest" localSheetId="7">#REF!</definedName>
    <definedName name="A2389415T" localSheetId="7">#REF!,#REF!</definedName>
    <definedName name="A2389415T_Data" localSheetId="7">#REF!</definedName>
    <definedName name="A2389415T_Latest" localSheetId="7">#REF!</definedName>
    <definedName name="A2389508C" localSheetId="7">#REF!,#REF!</definedName>
    <definedName name="A2389508C_Data" localSheetId="7">#REF!</definedName>
    <definedName name="A2389508C_Latest" localSheetId="7">#REF!</definedName>
    <definedName name="A2389511T" localSheetId="7">#REF!,#REF!</definedName>
    <definedName name="A2389511T_Data" localSheetId="7">#REF!</definedName>
    <definedName name="A2389511T_Latest" localSheetId="7">#REF!</definedName>
    <definedName name="A2389574A" localSheetId="7">#REF!,#REF!</definedName>
    <definedName name="A2389574A_Data" localSheetId="7">#REF!</definedName>
    <definedName name="A2389574A_Latest" localSheetId="7">#REF!</definedName>
    <definedName name="A2389580W" localSheetId="7">#REF!,#REF!</definedName>
    <definedName name="A2389580W_Data" localSheetId="7">#REF!</definedName>
    <definedName name="A2389580W_Latest" localSheetId="7">#REF!</definedName>
    <definedName name="A2389664F" localSheetId="7">#REF!,#REF!</definedName>
    <definedName name="A2389664F_Data" localSheetId="7">#REF!</definedName>
    <definedName name="A2389664F_Latest" localSheetId="7">#REF!</definedName>
    <definedName name="A2389706T" localSheetId="7">#REF!,#REF!</definedName>
    <definedName name="A2389706T_Data" localSheetId="7">#REF!</definedName>
    <definedName name="A2389706T_Latest" localSheetId="7">#REF!</definedName>
    <definedName name="A2389709X" localSheetId="7">#REF!,#REF!</definedName>
    <definedName name="A2389709X_Data" localSheetId="7">#REF!</definedName>
    <definedName name="A2389709X_Latest" localSheetId="7">#REF!</definedName>
    <definedName name="A2389712L" localSheetId="7">#REF!,#REF!</definedName>
    <definedName name="A2389712L_Data" localSheetId="7">#REF!</definedName>
    <definedName name="A2389712L_Latest" localSheetId="7">#REF!</definedName>
    <definedName name="A2389760F" localSheetId="7">#REF!,#REF!</definedName>
    <definedName name="A2389760F_Data" localSheetId="7">#REF!</definedName>
    <definedName name="A2389760F_Latest" localSheetId="7">#REF!</definedName>
    <definedName name="A2389781T" localSheetId="7">#REF!,#REF!</definedName>
    <definedName name="A2389781T_Data" localSheetId="7">#REF!</definedName>
    <definedName name="A2389781T_Latest" localSheetId="7">#REF!</definedName>
    <definedName name="A2389805X" localSheetId="7">#REF!,#REF!</definedName>
    <definedName name="A2389805X_Data" localSheetId="7">#REF!</definedName>
    <definedName name="A2389805X_Latest" localSheetId="7">#REF!</definedName>
    <definedName name="A2389829T" localSheetId="7">#REF!,#REF!</definedName>
    <definedName name="A2389829T_Data" localSheetId="7">#REF!</definedName>
    <definedName name="A2389829T_Latest" localSheetId="7">#REF!</definedName>
    <definedName name="A2389850K" localSheetId="7">#REF!,#REF!</definedName>
    <definedName name="A2389850K_Data" localSheetId="7">#REF!</definedName>
    <definedName name="A2389850K_Latest" localSheetId="7">#REF!</definedName>
    <definedName name="A2389868J" localSheetId="7">#REF!,#REF!</definedName>
    <definedName name="A2389868J_Data" localSheetId="7">#REF!</definedName>
    <definedName name="A2389868J_Latest" localSheetId="7">#REF!</definedName>
    <definedName name="A2389892J" localSheetId="7">#REF!,#REF!</definedName>
    <definedName name="A2389892J_Data" localSheetId="7">#REF!</definedName>
    <definedName name="A2389892J_Latest" localSheetId="7">#REF!</definedName>
    <definedName name="A2389913J" localSheetId="7">#REF!,#REF!</definedName>
    <definedName name="A2389913J_Data" localSheetId="7">#REF!</definedName>
    <definedName name="A2389913J_Latest" localSheetId="7">#REF!</definedName>
    <definedName name="A2389937A" localSheetId="7">#REF!,#REF!</definedName>
    <definedName name="A2389937A_Data" localSheetId="7">#REF!</definedName>
    <definedName name="A2389937A_Latest" localSheetId="7">#REF!</definedName>
    <definedName name="A2389958L" localSheetId="7">#REF!,#REF!</definedName>
    <definedName name="A2389958L_Data" localSheetId="7">#REF!</definedName>
    <definedName name="A2389958L_Latest" localSheetId="7">#REF!</definedName>
    <definedName name="A2389979X" localSheetId="7">#REF!,#REF!</definedName>
    <definedName name="A2389979X_Data" localSheetId="7">#REF!</definedName>
    <definedName name="A2389979X_Latest" localSheetId="7">#REF!</definedName>
    <definedName name="A2390000L" localSheetId="7">#REF!,#REF!</definedName>
    <definedName name="A2390000L_Data" localSheetId="7">#REF!</definedName>
    <definedName name="A2390000L_Latest" localSheetId="7">#REF!</definedName>
    <definedName name="A2390042K" localSheetId="7">#REF!,#REF!</definedName>
    <definedName name="A2390042K_Data" localSheetId="7">#REF!</definedName>
    <definedName name="A2390042K_Latest" localSheetId="7">#REF!</definedName>
    <definedName name="A2390069K" localSheetId="7">#REF!,#REF!</definedName>
    <definedName name="A2390069K_Data" localSheetId="7">#REF!</definedName>
    <definedName name="A2390069K_Latest" localSheetId="7">#REF!</definedName>
    <definedName name="A2390093K" localSheetId="7">#REF!,#REF!</definedName>
    <definedName name="A2390093K_Data" localSheetId="7">#REF!</definedName>
    <definedName name="A2390093K_Latest" localSheetId="7">#REF!</definedName>
    <definedName name="A2390114K" localSheetId="7">#REF!,#REF!</definedName>
    <definedName name="A2390114K_Data" localSheetId="7">#REF!</definedName>
    <definedName name="A2390114K_Latest" localSheetId="7">#REF!</definedName>
    <definedName name="A2390135W" localSheetId="7">#REF!,#REF!</definedName>
    <definedName name="A2390135W_Data" localSheetId="7">#REF!</definedName>
    <definedName name="A2390135W_Latest" localSheetId="7">#REF!</definedName>
    <definedName name="A2390156J" localSheetId="7">#REF!,#REF!</definedName>
    <definedName name="A2390156J_Data" localSheetId="7">#REF!</definedName>
    <definedName name="A2390156J_Latest" localSheetId="7">#REF!</definedName>
    <definedName name="A2390180J" localSheetId="7">#REF!,#REF!</definedName>
    <definedName name="A2390180J_Data" localSheetId="7">#REF!</definedName>
    <definedName name="A2390180J_Latest" localSheetId="7">#REF!</definedName>
    <definedName name="A2390201J" localSheetId="7">#REF!,#REF!</definedName>
    <definedName name="A2390201J_Data" localSheetId="7">#REF!</definedName>
    <definedName name="A2390201J_Latest" localSheetId="7">#REF!</definedName>
    <definedName name="A2390222V" localSheetId="7">#REF!,#REF!</definedName>
    <definedName name="A2390222V_Data" localSheetId="7">#REF!</definedName>
    <definedName name="A2390222V_Latest" localSheetId="7">#REF!</definedName>
    <definedName name="A2390243F" localSheetId="7">#REF!,#REF!</definedName>
    <definedName name="A2390243F_Data" localSheetId="7">#REF!</definedName>
    <definedName name="A2390243F_Latest" localSheetId="7">#REF!</definedName>
    <definedName name="A2390264T" localSheetId="7">#REF!,#REF!</definedName>
    <definedName name="A2390264T_Data" localSheetId="7">#REF!</definedName>
    <definedName name="A2390264T_Latest" localSheetId="7">#REF!</definedName>
    <definedName name="A2390285C" localSheetId="7">#REF!,#REF!</definedName>
    <definedName name="A2390285C_Data" localSheetId="7">#REF!</definedName>
    <definedName name="A2390285C_Latest" localSheetId="7">#REF!</definedName>
    <definedName name="A2390372A" localSheetId="7">#REF!,#REF!</definedName>
    <definedName name="A2390372A_Data" localSheetId="7">#REF!</definedName>
    <definedName name="A2390372A_Latest" localSheetId="7">#REF!</definedName>
    <definedName name="A2390417V" localSheetId="7">#REF!,#REF!</definedName>
    <definedName name="A2390417V_Data" localSheetId="7">#REF!</definedName>
    <definedName name="A2390417V_Latest" localSheetId="7">#REF!</definedName>
    <definedName name="A2390418W" localSheetId="7">#REF!,#REF!</definedName>
    <definedName name="A2390418W_Data" localSheetId="7">#REF!</definedName>
    <definedName name="A2390418W_Latest" localSheetId="7">#REF!</definedName>
    <definedName name="A2390419X" localSheetId="7">#REF!,#REF!</definedName>
    <definedName name="A2390419X_Data" localSheetId="7">#REF!</definedName>
    <definedName name="A2390419X_Latest" localSheetId="7">#REF!</definedName>
    <definedName name="A2390462F" localSheetId="7">#REF!,#REF!</definedName>
    <definedName name="A2390462F_Data" localSheetId="7">#REF!</definedName>
    <definedName name="A2390462F_Latest" localSheetId="7">#REF!</definedName>
    <definedName name="A2390463J" localSheetId="7">#REF!,#REF!</definedName>
    <definedName name="A2390463J_Data" localSheetId="7">#REF!</definedName>
    <definedName name="A2390463J_Latest" localSheetId="7">#REF!</definedName>
    <definedName name="A2390464K" localSheetId="7">#REF!,#REF!</definedName>
    <definedName name="A2390464K_Data" localSheetId="7">#REF!</definedName>
    <definedName name="A2390464K_Latest" localSheetId="7">#REF!</definedName>
    <definedName name="A2390507X" localSheetId="7">#REF!,#REF!</definedName>
    <definedName name="A2390507X_Data" localSheetId="7">#REF!</definedName>
    <definedName name="A2390507X_Latest" localSheetId="7">#REF!</definedName>
    <definedName name="A2390508A" localSheetId="7">#REF!,#REF!</definedName>
    <definedName name="A2390508A_Data" localSheetId="7">#REF!</definedName>
    <definedName name="A2390508A_Latest" localSheetId="7">#REF!</definedName>
    <definedName name="A2390509C" localSheetId="7">#REF!,#REF!</definedName>
    <definedName name="A2390509C_Data" localSheetId="7">#REF!</definedName>
    <definedName name="A2390509C_Latest" localSheetId="7">#REF!</definedName>
    <definedName name="A2390558X" localSheetId="7">#REF!,#REF!</definedName>
    <definedName name="A2390558X_Data" localSheetId="7">#REF!</definedName>
    <definedName name="A2390558X_Latest" localSheetId="7">#REF!</definedName>
    <definedName name="A2390559A" localSheetId="7">#REF!,#REF!</definedName>
    <definedName name="A2390559A_Data" localSheetId="7">#REF!</definedName>
    <definedName name="A2390559A_Latest" localSheetId="7">#REF!</definedName>
    <definedName name="A2390560K" localSheetId="7">#REF!,#REF!</definedName>
    <definedName name="A2390560K_Data" localSheetId="7">#REF!</definedName>
    <definedName name="A2390560K_Latest" localSheetId="7">#REF!</definedName>
    <definedName name="A2390561L" localSheetId="7">#REF!,#REF!</definedName>
    <definedName name="A2390561L_Data" localSheetId="7">#REF!</definedName>
    <definedName name="A2390561L_Latest" localSheetId="7">#REF!</definedName>
    <definedName name="A2390562R" localSheetId="7">#REF!,#REF!</definedName>
    <definedName name="A2390562R_Data" localSheetId="7">#REF!</definedName>
    <definedName name="A2390562R_Latest" localSheetId="7">#REF!</definedName>
    <definedName name="A2390563T" localSheetId="7">#REF!,#REF!</definedName>
    <definedName name="A2390563T_Data" localSheetId="7">#REF!</definedName>
    <definedName name="A2390563T_Latest" localSheetId="7">#REF!</definedName>
    <definedName name="A2390606F" localSheetId="7">#REF!,#REF!</definedName>
    <definedName name="A2390606F_Data" localSheetId="7">#REF!</definedName>
    <definedName name="A2390606F_Latest" localSheetId="7">#REF!</definedName>
    <definedName name="A2390607J" localSheetId="7">#REF!,#REF!</definedName>
    <definedName name="A2390607J_Data" localSheetId="7">#REF!</definedName>
    <definedName name="A2390607J_Latest" localSheetId="7">#REF!</definedName>
    <definedName name="A2390608K" localSheetId="7">#REF!,#REF!</definedName>
    <definedName name="A2390608K_Data" localSheetId="7">#REF!</definedName>
    <definedName name="A2390608K_Latest" localSheetId="7">#REF!</definedName>
    <definedName name="A2390651T" localSheetId="7">#REF!,#REF!</definedName>
    <definedName name="A2390651T_Data" localSheetId="7">#REF!</definedName>
    <definedName name="A2390651T_Latest" localSheetId="7">#REF!</definedName>
    <definedName name="A2390652V" localSheetId="7">#REF!,#REF!</definedName>
    <definedName name="A2390652V_Data" localSheetId="7">#REF!</definedName>
    <definedName name="A2390652V_Latest" localSheetId="7">#REF!</definedName>
    <definedName name="A2390653W" localSheetId="7">#REF!,#REF!</definedName>
    <definedName name="A2390653W_Data" localSheetId="7">#REF!</definedName>
    <definedName name="A2390653W_Latest" localSheetId="7">#REF!</definedName>
    <definedName name="A2390789J" localSheetId="7">#REF!,#REF!</definedName>
    <definedName name="A2390789J_Data" localSheetId="7">#REF!</definedName>
    <definedName name="A2390789J_Latest" localSheetId="7">#REF!</definedName>
    <definedName name="A2390792W" localSheetId="7">#REF!,#REF!</definedName>
    <definedName name="A2390792W_Data" localSheetId="7">#REF!</definedName>
    <definedName name="A2390792W_Latest" localSheetId="7">#REF!</definedName>
    <definedName name="A2390795C" localSheetId="7">#REF!,#REF!</definedName>
    <definedName name="A2390795C_Data" localSheetId="7">#REF!</definedName>
    <definedName name="A2390795C_Latest" localSheetId="7">#REF!</definedName>
    <definedName name="A2390798K" localSheetId="7">#REF!,#REF!</definedName>
    <definedName name="A2390798K_Data" localSheetId="7">#REF!</definedName>
    <definedName name="A2390798K_Latest" localSheetId="7">#REF!</definedName>
    <definedName name="A2390801L" localSheetId="7">#REF!,#REF!</definedName>
    <definedName name="A2390801L_Data" localSheetId="7">#REF!</definedName>
    <definedName name="A2390801L_Latest" localSheetId="7">#REF!</definedName>
    <definedName name="A2390804V" localSheetId="7">#REF!,#REF!</definedName>
    <definedName name="A2390804V_Data" localSheetId="7">#REF!</definedName>
    <definedName name="A2390804V_Latest" localSheetId="7">#REF!</definedName>
    <definedName name="A2390807A" localSheetId="7">#REF!,#REF!</definedName>
    <definedName name="A2390807A_Data" localSheetId="7">#REF!</definedName>
    <definedName name="A2390807A_Latest" localSheetId="7">#REF!</definedName>
    <definedName name="A2390810R" localSheetId="7">#REF!,#REF!</definedName>
    <definedName name="A2390810R_Data" localSheetId="7">#REF!</definedName>
    <definedName name="A2390810R_Latest" localSheetId="7">#REF!</definedName>
    <definedName name="A2390813W" localSheetId="7">#REF!,#REF!</definedName>
    <definedName name="A2390813W_Data" localSheetId="7">#REF!</definedName>
    <definedName name="A2390813W_Latest" localSheetId="7">#REF!</definedName>
    <definedName name="A2390816C" localSheetId="7">#REF!,#REF!</definedName>
    <definedName name="A2390816C_Data" localSheetId="7">#REF!</definedName>
    <definedName name="A2390816C_Latest" localSheetId="7">#REF!</definedName>
    <definedName name="A2390822X" localSheetId="7">#REF!,#REF!</definedName>
    <definedName name="A2390822X_Data" localSheetId="7">#REF!</definedName>
    <definedName name="A2390822X_Latest" localSheetId="7">#REF!</definedName>
    <definedName name="A2390825F" localSheetId="7">#REF!,#REF!</definedName>
    <definedName name="A2390825F_Data" localSheetId="7">#REF!</definedName>
    <definedName name="A2390825F_Latest" localSheetId="7">#REF!</definedName>
    <definedName name="A2390828L" localSheetId="7">#REF!,#REF!</definedName>
    <definedName name="A2390828L_Data" localSheetId="7">#REF!</definedName>
    <definedName name="A2390828L_Latest" localSheetId="7">#REF!</definedName>
    <definedName name="A2390831A" localSheetId="7">#REF!,#REF!</definedName>
    <definedName name="A2390831A_Data" localSheetId="7">#REF!</definedName>
    <definedName name="A2390831A_Latest" localSheetId="7">#REF!</definedName>
    <definedName name="A2390834J" localSheetId="7">#REF!,#REF!</definedName>
    <definedName name="A2390834J_Data" localSheetId="7">#REF!</definedName>
    <definedName name="A2390834J_Latest" localSheetId="7">#REF!</definedName>
    <definedName name="A2390837R" localSheetId="7">#REF!,#REF!</definedName>
    <definedName name="A2390837R_Data" localSheetId="7">#REF!</definedName>
    <definedName name="A2390837R_Latest" localSheetId="7">#REF!</definedName>
    <definedName name="A2390840C" localSheetId="7">#REF!,#REF!</definedName>
    <definedName name="A2390840C_Data" localSheetId="7">#REF!</definedName>
    <definedName name="A2390840C_Latest" localSheetId="7">#REF!</definedName>
    <definedName name="A2390843K" localSheetId="7">#REF!,#REF!</definedName>
    <definedName name="A2390843K_Data" localSheetId="7">#REF!</definedName>
    <definedName name="A2390843K_Latest" localSheetId="7">#REF!</definedName>
    <definedName name="A2390846T" localSheetId="7">#REF!,#REF!</definedName>
    <definedName name="A2390846T_Data" localSheetId="7">#REF!</definedName>
    <definedName name="A2390846T_Latest" localSheetId="7">#REF!</definedName>
    <definedName name="A2390849X" localSheetId="7">#REF!,#REF!</definedName>
    <definedName name="A2390849X_Data" localSheetId="7">#REF!</definedName>
    <definedName name="A2390849X_Latest" localSheetId="7">#REF!</definedName>
    <definedName name="A2390852L" localSheetId="7">#REF!,#REF!</definedName>
    <definedName name="A2390852L_Data" localSheetId="7">#REF!</definedName>
    <definedName name="A2390852L_Latest" localSheetId="7">#REF!</definedName>
    <definedName name="A2390855V" localSheetId="7">#REF!,#REF!</definedName>
    <definedName name="A2390855V_Data" localSheetId="7">#REF!</definedName>
    <definedName name="A2390855V_Latest" localSheetId="7">#REF!</definedName>
    <definedName name="A2390858A" localSheetId="7">#REF!,#REF!</definedName>
    <definedName name="A2390858A_Data" localSheetId="7">#REF!</definedName>
    <definedName name="A2390858A_Latest" localSheetId="7">#REF!</definedName>
    <definedName name="A2390861R" localSheetId="7">#REF!,#REF!</definedName>
    <definedName name="A2390861R_Data" localSheetId="7">#REF!</definedName>
    <definedName name="A2390861R_Latest" localSheetId="7">#REF!</definedName>
    <definedName name="A2390864W" localSheetId="7">#REF!,#REF!</definedName>
    <definedName name="A2390864W_Data" localSheetId="7">#REF!</definedName>
    <definedName name="A2390864W_Latest" localSheetId="7">#REF!</definedName>
    <definedName name="A2390867C" localSheetId="7">#REF!,#REF!</definedName>
    <definedName name="A2390867C_Data" localSheetId="7">#REF!</definedName>
    <definedName name="A2390867C_Latest" localSheetId="7">#REF!</definedName>
    <definedName name="A2390870T" localSheetId="7">#REF!,#REF!</definedName>
    <definedName name="A2390870T_Data" localSheetId="7">#REF!</definedName>
    <definedName name="A2390870T_Latest" localSheetId="7">#REF!</definedName>
    <definedName name="A2390873X" localSheetId="7">#REF!,#REF!</definedName>
    <definedName name="A2390873X_Data" localSheetId="7">#REF!</definedName>
    <definedName name="A2390873X_Latest" localSheetId="7">#REF!</definedName>
    <definedName name="A2390876F" localSheetId="7">#REF!,#REF!</definedName>
    <definedName name="A2390876F_Data" localSheetId="7">#REF!</definedName>
    <definedName name="A2390876F_Latest" localSheetId="7">#REF!</definedName>
    <definedName name="A2390879L" localSheetId="7">#REF!,#REF!</definedName>
    <definedName name="A2390879L_Data" localSheetId="7">#REF!</definedName>
    <definedName name="A2390879L_Latest" localSheetId="7">#REF!</definedName>
    <definedName name="A2390882A" localSheetId="7">#REF!,#REF!</definedName>
    <definedName name="A2390882A_Data" localSheetId="7">#REF!</definedName>
    <definedName name="A2390882A_Latest" localSheetId="7">#REF!</definedName>
    <definedName name="A2390885J" localSheetId="7">#REF!,#REF!</definedName>
    <definedName name="A2390885J_Data" localSheetId="7">#REF!</definedName>
    <definedName name="A2390885J_Latest" localSheetId="7">#REF!</definedName>
    <definedName name="A2390888R" localSheetId="7">#REF!,#REF!</definedName>
    <definedName name="A2390888R_Data" localSheetId="7">#REF!</definedName>
    <definedName name="A2390888R_Latest" localSheetId="7">#REF!</definedName>
    <definedName name="A2390891C" localSheetId="7">#REF!,#REF!</definedName>
    <definedName name="A2390891C_Data" localSheetId="7">#REF!</definedName>
    <definedName name="A2390891C_Latest" localSheetId="7">#REF!</definedName>
    <definedName name="A2390894K" localSheetId="7">#REF!,#REF!</definedName>
    <definedName name="A2390894K_Data" localSheetId="7">#REF!</definedName>
    <definedName name="A2390894K_Latest" localSheetId="7">#REF!</definedName>
    <definedName name="A2390897T" localSheetId="7">#REF!,#REF!</definedName>
    <definedName name="A2390897T_Data" localSheetId="7">#REF!</definedName>
    <definedName name="A2390897T_Latest" localSheetId="7">#REF!</definedName>
    <definedName name="A2390900V" localSheetId="7">#REF!,#REF!</definedName>
    <definedName name="A2390900V_Data" localSheetId="7">#REF!</definedName>
    <definedName name="A2390900V_Latest" localSheetId="7">#REF!</definedName>
    <definedName name="A2390903A" localSheetId="7">#REF!,#REF!</definedName>
    <definedName name="A2390903A_Data" localSheetId="7">#REF!</definedName>
    <definedName name="A2390903A_Latest" localSheetId="7">#REF!</definedName>
    <definedName name="A2390906J" localSheetId="7">#REF!,#REF!</definedName>
    <definedName name="A2390906J_Data" localSheetId="7">#REF!</definedName>
    <definedName name="A2390906J_Latest" localSheetId="7">#REF!</definedName>
    <definedName name="A2390909R" localSheetId="7">#REF!,#REF!</definedName>
    <definedName name="A2390909R_Data" localSheetId="7">#REF!</definedName>
    <definedName name="A2390909R_Latest" localSheetId="7">#REF!</definedName>
    <definedName name="A2390912C" localSheetId="7">#REF!,#REF!</definedName>
    <definedName name="A2390912C_Data" localSheetId="7">#REF!</definedName>
    <definedName name="A2390912C_Latest" localSheetId="7">#REF!</definedName>
    <definedName name="A2390915K" localSheetId="7">#REF!,#REF!</definedName>
    <definedName name="A2390915K_Data" localSheetId="7">#REF!</definedName>
    <definedName name="A2390915K_Latest" localSheetId="7">#REF!</definedName>
    <definedName name="A2390918T" localSheetId="7">#REF!,#REF!</definedName>
    <definedName name="A2390918T_Data" localSheetId="7">#REF!</definedName>
    <definedName name="A2390918T_Latest" localSheetId="7">#REF!</definedName>
    <definedName name="A2390921F" localSheetId="7">#REF!,#REF!</definedName>
    <definedName name="A2390921F_Data" localSheetId="7">#REF!</definedName>
    <definedName name="A2390921F_Latest" localSheetId="7">#REF!</definedName>
    <definedName name="A2390924L" localSheetId="7">#REF!,#REF!</definedName>
    <definedName name="A2390924L_Data" localSheetId="7">#REF!</definedName>
    <definedName name="A2390924L_Latest" localSheetId="7">#REF!</definedName>
    <definedName name="A2390927V" localSheetId="7">#REF!,#REF!</definedName>
    <definedName name="A2390927V_Data" localSheetId="7">#REF!</definedName>
    <definedName name="A2390927V_Latest" localSheetId="7">#REF!</definedName>
    <definedName name="A2390930J" localSheetId="7">#REF!,#REF!</definedName>
    <definedName name="A2390930J_Data" localSheetId="7">#REF!</definedName>
    <definedName name="A2390930J_Latest" localSheetId="7">#REF!</definedName>
    <definedName name="A2390933R" localSheetId="7">#REF!,#REF!</definedName>
    <definedName name="A2390933R_Data" localSheetId="7">#REF!</definedName>
    <definedName name="A2390933R_Latest" localSheetId="7">#REF!</definedName>
    <definedName name="A2390936W" localSheetId="7">#REF!,#REF!</definedName>
    <definedName name="A2390936W_Data" localSheetId="7">#REF!</definedName>
    <definedName name="A2390936W_Latest" localSheetId="7">#REF!</definedName>
    <definedName name="A2390939C" localSheetId="7">#REF!,#REF!</definedName>
    <definedName name="A2390939C_Data" localSheetId="7">#REF!</definedName>
    <definedName name="A2390939C_Latest" localSheetId="7">#REF!</definedName>
    <definedName name="A2390942T" localSheetId="7">#REF!,#REF!</definedName>
    <definedName name="A2390942T_Data" localSheetId="7">#REF!</definedName>
    <definedName name="A2390942T_Latest" localSheetId="7">#REF!</definedName>
    <definedName name="A2390945X" localSheetId="7">#REF!,#REF!</definedName>
    <definedName name="A2390945X_Data" localSheetId="7">#REF!</definedName>
    <definedName name="A2390945X_Latest" localSheetId="7">#REF!</definedName>
    <definedName name="A2390948F" localSheetId="7">#REF!,#REF!</definedName>
    <definedName name="A2390948F_Data" localSheetId="7">#REF!</definedName>
    <definedName name="A2390948F_Latest" localSheetId="7">#REF!</definedName>
    <definedName name="A2390951V" localSheetId="7">#REF!,#REF!</definedName>
    <definedName name="A2390951V_Data" localSheetId="7">#REF!</definedName>
    <definedName name="A2390951V_Latest" localSheetId="7">#REF!</definedName>
    <definedName name="A2390954A" localSheetId="7">#REF!,#REF!</definedName>
    <definedName name="A2390954A_Data" localSheetId="7">#REF!</definedName>
    <definedName name="A2390954A_Latest" localSheetId="7">#REF!</definedName>
    <definedName name="A2390957J" localSheetId="7">#REF!,#REF!</definedName>
    <definedName name="A2390957J_Data" localSheetId="7">#REF!</definedName>
    <definedName name="A2390957J_Latest" localSheetId="7">#REF!</definedName>
    <definedName name="A2390960W" localSheetId="7">#REF!,#REF!</definedName>
    <definedName name="A2390960W_Data" localSheetId="7">#REF!</definedName>
    <definedName name="A2390960W_Latest" localSheetId="7">#REF!</definedName>
    <definedName name="A2390963C" localSheetId="7">#REF!,#REF!</definedName>
    <definedName name="A2390963C_Data" localSheetId="7">#REF!</definedName>
    <definedName name="A2390963C_Latest" localSheetId="7">#REF!</definedName>
    <definedName name="A2390966K" localSheetId="7">#REF!,#REF!</definedName>
    <definedName name="A2390966K_Data" localSheetId="7">#REF!</definedName>
    <definedName name="A2390966K_Latest" localSheetId="7">#REF!</definedName>
    <definedName name="A2390969T" localSheetId="7">#REF!,#REF!</definedName>
    <definedName name="A2390969T_Data" localSheetId="7">#REF!</definedName>
    <definedName name="A2390969T_Latest" localSheetId="7">#REF!</definedName>
    <definedName name="A2390972F" localSheetId="7">#REF!,#REF!</definedName>
    <definedName name="A2390972F_Data" localSheetId="7">#REF!</definedName>
    <definedName name="A2390972F_Latest" localSheetId="7">#REF!</definedName>
    <definedName name="A2390975L" localSheetId="7">#REF!,#REF!</definedName>
    <definedName name="A2390975L_Data" localSheetId="7">#REF!</definedName>
    <definedName name="A2390975L_Latest" localSheetId="7">#REF!</definedName>
    <definedName name="A2390978V" localSheetId="7">#REF!,#REF!</definedName>
    <definedName name="A2390978V_Data" localSheetId="7">#REF!</definedName>
    <definedName name="A2390978V_Latest" localSheetId="7">#REF!</definedName>
    <definedName name="A2390981J" localSheetId="7">#REF!,#REF!</definedName>
    <definedName name="A2390981J_Data" localSheetId="7">#REF!</definedName>
    <definedName name="A2390981J_Latest" localSheetId="7">#REF!</definedName>
    <definedName name="A2390984R" localSheetId="7">#REF!,#REF!</definedName>
    <definedName name="A2390984R_Data" localSheetId="7">#REF!</definedName>
    <definedName name="A2390984R_Latest" localSheetId="7">#REF!</definedName>
    <definedName name="A2390987W" localSheetId="7">#REF!,#REF!</definedName>
    <definedName name="A2390987W_Data" localSheetId="7">#REF!</definedName>
    <definedName name="A2390987W_Latest" localSheetId="7">#REF!</definedName>
    <definedName name="A2390990K" localSheetId="7">#REF!,#REF!</definedName>
    <definedName name="A2390990K_Data" localSheetId="7">#REF!</definedName>
    <definedName name="A2390990K_Latest" localSheetId="7">#REF!</definedName>
    <definedName name="A2390993T" localSheetId="7">#REF!,#REF!</definedName>
    <definedName name="A2390993T_Data" localSheetId="7">#REF!</definedName>
    <definedName name="A2390993T_Latest" localSheetId="7">#REF!</definedName>
    <definedName name="A2390996X" localSheetId="7">#REF!,#REF!</definedName>
    <definedName name="A2390996X_Data" localSheetId="7">#REF!</definedName>
    <definedName name="A2390996X_Latest" localSheetId="7">#REF!</definedName>
    <definedName name="A2390999F" localSheetId="7">#REF!,#REF!</definedName>
    <definedName name="A2390999F_Data" localSheetId="7">#REF!</definedName>
    <definedName name="A2390999F_Latest" localSheetId="7">#REF!</definedName>
    <definedName name="A23offset">23</definedName>
    <definedName name="A23remlife" localSheetId="0">'[3]PTRM input'!$L$29</definedName>
    <definedName name="A23remlife">'[4]PTRM input'!$L$29</definedName>
    <definedName name="A23stdlife" localSheetId="0">'[3]PTRM input'!$M$29</definedName>
    <definedName name="A23stdlife">'[4]PTRM input'!$M$29</definedName>
    <definedName name="A23taxremlife" localSheetId="0">'[3]PTRM input'!$O$29</definedName>
    <definedName name="A23taxremlife">'[4]PTRM input'!$O$29</definedName>
    <definedName name="A23taxstdlife" localSheetId="0">'[3]PTRM input'!$P$29</definedName>
    <definedName name="A23taxstdlife">'[4]PTRM input'!$P$29</definedName>
    <definedName name="A23taxvalue" localSheetId="0">'[3]PTRM input'!$N$29</definedName>
    <definedName name="A23taxvalue">'[4]PTRM input'!$N$29</definedName>
    <definedName name="A23value" localSheetId="0">'[3]PTRM input'!$J$29</definedName>
    <definedName name="A23value">'[4]PTRM input'!$J$29</definedName>
    <definedName name="A24offset">24</definedName>
    <definedName name="A24remlife" localSheetId="0">'[3]PTRM input'!$L$30</definedName>
    <definedName name="A24remlife">'[4]PTRM input'!$L$30</definedName>
    <definedName name="A24stdlife" localSheetId="0">'[3]PTRM input'!$M$30</definedName>
    <definedName name="A24stdlife">'[4]PTRM input'!$M$30</definedName>
    <definedName name="A24taxremlife" localSheetId="0">'[3]PTRM input'!$O$30</definedName>
    <definedName name="A24taxremlife">'[4]PTRM input'!$O$30</definedName>
    <definedName name="A24taxstdlife" localSheetId="0">'[3]PTRM input'!$P$30</definedName>
    <definedName name="A24taxstdlife">'[4]PTRM input'!$P$30</definedName>
    <definedName name="A24taxvalue" localSheetId="0">'[3]PTRM input'!$N$30</definedName>
    <definedName name="A24taxvalue">'[4]PTRM input'!$N$30</definedName>
    <definedName name="A24value" localSheetId="0">'[3]PTRM input'!$J$30</definedName>
    <definedName name="A24value">'[4]PTRM input'!$J$30</definedName>
    <definedName name="A2542794A" localSheetId="7">#REF!,#REF!</definedName>
    <definedName name="A2542794A_Data" localSheetId="7">#REF!</definedName>
    <definedName name="A2542794A_Latest" localSheetId="7">#REF!</definedName>
    <definedName name="A2542795C" localSheetId="7">#REF!,#REF!</definedName>
    <definedName name="A2542795C_Data" localSheetId="7">#REF!</definedName>
    <definedName name="A2542795C_Latest" localSheetId="7">#REF!</definedName>
    <definedName name="A2542796F" localSheetId="7">#REF!,#REF!</definedName>
    <definedName name="A2542796F_Data" localSheetId="7">#REF!</definedName>
    <definedName name="A2542796F_Latest" localSheetId="7">#REF!</definedName>
    <definedName name="A2542797J" localSheetId="7">#REF!,#REF!</definedName>
    <definedName name="A2542797J_Data" localSheetId="7">#REF!</definedName>
    <definedName name="A2542797J_Latest" localSheetId="7">#REF!</definedName>
    <definedName name="A2542798K" localSheetId="7">#REF!,#REF!</definedName>
    <definedName name="A2542798K_Data" localSheetId="7">#REF!</definedName>
    <definedName name="A2542798K_Latest" localSheetId="7">#REF!</definedName>
    <definedName name="A2542799L" localSheetId="7">#REF!,#REF!</definedName>
    <definedName name="A2542799L_Data" localSheetId="7">#REF!</definedName>
    <definedName name="A2542799L_Latest" localSheetId="7">#REF!</definedName>
    <definedName name="A2542800K" localSheetId="7">#REF!,#REF!</definedName>
    <definedName name="A2542800K_Data" localSheetId="7">#REF!</definedName>
    <definedName name="A2542800K_Latest" localSheetId="7">#REF!</definedName>
    <definedName name="A2542801L" localSheetId="7">#REF!,#REF!</definedName>
    <definedName name="A2542801L_Data" localSheetId="7">#REF!</definedName>
    <definedName name="A2542801L_Latest" localSheetId="7">#REF!</definedName>
    <definedName name="A2542802R" localSheetId="7">#REF!,#REF!</definedName>
    <definedName name="A2542802R_Data" localSheetId="7">#REF!</definedName>
    <definedName name="A2542802R_Latest" localSheetId="7">#REF!</definedName>
    <definedName name="A2542803T" localSheetId="7">#REF!,#REF!</definedName>
    <definedName name="A2542803T_Data" localSheetId="7">#REF!</definedName>
    <definedName name="A2542803T_Latest" localSheetId="7">#REF!</definedName>
    <definedName name="A2542804V" localSheetId="7">#REF!,#REF!</definedName>
    <definedName name="A2542804V_Data" localSheetId="7">#REF!</definedName>
    <definedName name="A2542804V_Latest" localSheetId="7">#REF!</definedName>
    <definedName name="A2542805W" localSheetId="7">#REF!,#REF!</definedName>
    <definedName name="A2542805W_Data" localSheetId="7">#REF!</definedName>
    <definedName name="A2542805W_Latest" localSheetId="7">#REF!</definedName>
    <definedName name="A2542806X" localSheetId="7">#REF!,#REF!</definedName>
    <definedName name="A2542806X_Data" localSheetId="7">#REF!</definedName>
    <definedName name="A2542806X_Latest" localSheetId="7">#REF!</definedName>
    <definedName name="A2542807A" localSheetId="7">#REF!,#REF!</definedName>
    <definedName name="A2542807A_Data" localSheetId="7">#REF!</definedName>
    <definedName name="A2542807A_Latest" localSheetId="7">#REF!</definedName>
    <definedName name="A2542808C" localSheetId="7">#REF!,#REF!</definedName>
    <definedName name="A2542808C_Data" localSheetId="7">#REF!</definedName>
    <definedName name="A2542808C_Latest" localSheetId="7">#REF!</definedName>
    <definedName name="A2542809F" localSheetId="7">#REF!,#REF!</definedName>
    <definedName name="A2542809F_Data" localSheetId="7">#REF!</definedName>
    <definedName name="A2542809F_Latest" localSheetId="7">#REF!</definedName>
    <definedName name="A2542810R" localSheetId="7">#REF!,#REF!</definedName>
    <definedName name="A2542810R_Data" localSheetId="7">#REF!</definedName>
    <definedName name="A2542810R_Latest" localSheetId="7">#REF!</definedName>
    <definedName name="A2542811T" localSheetId="7">#REF!,#REF!</definedName>
    <definedName name="A2542811T_Data" localSheetId="7">#REF!</definedName>
    <definedName name="A2542811T_Latest" localSheetId="7">#REF!</definedName>
    <definedName name="A2542812V" localSheetId="7">#REF!,#REF!</definedName>
    <definedName name="A2542812V_Data" localSheetId="7">#REF!</definedName>
    <definedName name="A2542812V_Latest" localSheetId="7">#REF!</definedName>
    <definedName name="A2542813W" localSheetId="7">#REF!,#REF!</definedName>
    <definedName name="A2542813W_Data" localSheetId="7">#REF!</definedName>
    <definedName name="A2542813W_Latest" localSheetId="7">#REF!</definedName>
    <definedName name="A2542814X" localSheetId="7">#REF!,#REF!</definedName>
    <definedName name="A2542814X_Data" localSheetId="7">#REF!</definedName>
    <definedName name="A2542814X_Latest" localSheetId="7">#REF!</definedName>
    <definedName name="A2542815A" localSheetId="7">#REF!,#REF!</definedName>
    <definedName name="A2542815A_Data" localSheetId="7">#REF!</definedName>
    <definedName name="A2542815A_Latest" localSheetId="7">#REF!</definedName>
    <definedName name="A2542816C" localSheetId="7">#REF!,#REF!</definedName>
    <definedName name="A2542816C_Data" localSheetId="7">#REF!</definedName>
    <definedName name="A2542816C_Latest" localSheetId="7">#REF!</definedName>
    <definedName name="A2542817F" localSheetId="7">#REF!,#REF!</definedName>
    <definedName name="A2542817F_Data" localSheetId="7">#REF!</definedName>
    <definedName name="A2542817F_Latest" localSheetId="7">#REF!</definedName>
    <definedName name="A2542818J" localSheetId="7">#REF!,#REF!</definedName>
    <definedName name="A2542818J_Data" localSheetId="7">#REF!</definedName>
    <definedName name="A2542818J_Latest" localSheetId="7">#REF!</definedName>
    <definedName name="A2542819K" localSheetId="7">#REF!,#REF!</definedName>
    <definedName name="A2542819K_Data" localSheetId="7">#REF!</definedName>
    <definedName name="A2542819K_Latest" localSheetId="7">#REF!</definedName>
    <definedName name="A2542820V" localSheetId="7">#REF!,#REF!</definedName>
    <definedName name="A2542820V_Data" localSheetId="7">#REF!</definedName>
    <definedName name="A2542820V_Latest" localSheetId="7">#REF!</definedName>
    <definedName name="A2542821W" localSheetId="7">#REF!,#REF!</definedName>
    <definedName name="A2542821W_Data" localSheetId="7">#REF!</definedName>
    <definedName name="A2542821W_Latest" localSheetId="7">#REF!</definedName>
    <definedName name="A2542822X" localSheetId="7">#REF!,#REF!</definedName>
    <definedName name="A2542822X_Data" localSheetId="7">#REF!</definedName>
    <definedName name="A2542822X_Latest" localSheetId="7">#REF!</definedName>
    <definedName name="A2542823A" localSheetId="7">#REF!,#REF!</definedName>
    <definedName name="A2542823A_Data" localSheetId="7">#REF!</definedName>
    <definedName name="A2542823A_Latest" localSheetId="7">#REF!</definedName>
    <definedName name="A2542824C" localSheetId="7">#REF!,#REF!</definedName>
    <definedName name="A2542824C_Data" localSheetId="7">#REF!</definedName>
    <definedName name="A2542824C_Latest" localSheetId="7">#REF!</definedName>
    <definedName name="A2542825F" localSheetId="7">#REF!,#REF!</definedName>
    <definedName name="A2542825F_Data" localSheetId="7">#REF!</definedName>
    <definedName name="A2542825F_Latest" localSheetId="7">#REF!</definedName>
    <definedName name="A2542826J" localSheetId="7">#REF!,#REF!</definedName>
    <definedName name="A2542826J_Data" localSheetId="7">#REF!</definedName>
    <definedName name="A2542826J_Latest" localSheetId="7">#REF!</definedName>
    <definedName name="A2542827K" localSheetId="7">#REF!,#REF!</definedName>
    <definedName name="A2542827K_Data" localSheetId="7">#REF!</definedName>
    <definedName name="A2542827K_Latest" localSheetId="7">#REF!</definedName>
    <definedName name="A2542828L" localSheetId="7">#REF!,#REF!</definedName>
    <definedName name="A2542828L_Data" localSheetId="7">#REF!</definedName>
    <definedName name="A2542828L_Latest" localSheetId="7">#REF!</definedName>
    <definedName name="A2542829R" localSheetId="7">#REF!,#REF!</definedName>
    <definedName name="A2542829R_Data" localSheetId="7">#REF!</definedName>
    <definedName name="A2542829R_Latest" localSheetId="7">#REF!</definedName>
    <definedName name="A2542830X" localSheetId="7">#REF!,#REF!</definedName>
    <definedName name="A2542830X_Data" localSheetId="7">#REF!</definedName>
    <definedName name="A2542830X_Latest" localSheetId="7">#REF!</definedName>
    <definedName name="A2542831A" localSheetId="7">#REF!,#REF!</definedName>
    <definedName name="A2542831A_Data" localSheetId="7">#REF!</definedName>
    <definedName name="A2542831A_Latest" localSheetId="7">#REF!</definedName>
    <definedName name="A2542832C" localSheetId="7">#REF!,#REF!</definedName>
    <definedName name="A2542832C_Data" localSheetId="7">#REF!</definedName>
    <definedName name="A2542832C_Latest" localSheetId="7">#REF!</definedName>
    <definedName name="A2542833F" localSheetId="7">#REF!,#REF!</definedName>
    <definedName name="A2542833F_Data" localSheetId="7">#REF!</definedName>
    <definedName name="A2542833F_Latest" localSheetId="7">#REF!</definedName>
    <definedName name="A2542834J" localSheetId="7">#REF!,#REF!</definedName>
    <definedName name="A2542834J_Data" localSheetId="7">#REF!</definedName>
    <definedName name="A2542834J_Latest" localSheetId="7">#REF!</definedName>
    <definedName name="A2542835K" localSheetId="7">#REF!,#REF!</definedName>
    <definedName name="A2542835K_Data" localSheetId="7">#REF!</definedName>
    <definedName name="A2542835K_Latest" localSheetId="7">#REF!</definedName>
    <definedName name="A2542836L" localSheetId="7">#REF!,#REF!</definedName>
    <definedName name="A2542836L_Data" localSheetId="7">#REF!</definedName>
    <definedName name="A2542836L_Latest" localSheetId="7">#REF!</definedName>
    <definedName name="A2542837R" localSheetId="7">#REF!,#REF!</definedName>
    <definedName name="A2542837R_Data" localSheetId="7">#REF!</definedName>
    <definedName name="A2542837R_Latest" localSheetId="7">#REF!</definedName>
    <definedName name="A2542838T" localSheetId="7">#REF!,#REF!</definedName>
    <definedName name="A2542838T_Data" localSheetId="7">#REF!</definedName>
    <definedName name="A2542838T_Latest" localSheetId="7">#REF!</definedName>
    <definedName name="A2542839V" localSheetId="7">#REF!,#REF!</definedName>
    <definedName name="A2542839V_Data" localSheetId="7">#REF!</definedName>
    <definedName name="A2542839V_Latest" localSheetId="7">#REF!</definedName>
    <definedName name="A2542840C" localSheetId="7">#REF!,#REF!</definedName>
    <definedName name="A2542840C_Data" localSheetId="7">#REF!</definedName>
    <definedName name="A2542840C_Latest" localSheetId="7">#REF!</definedName>
    <definedName name="A2542841F" localSheetId="7">#REF!,#REF!</definedName>
    <definedName name="A2542841F_Data" localSheetId="7">#REF!</definedName>
    <definedName name="A2542841F_Latest" localSheetId="7">#REF!</definedName>
    <definedName name="A2542842J" localSheetId="7">#REF!,#REF!</definedName>
    <definedName name="A2542842J_Data" localSheetId="7">#REF!</definedName>
    <definedName name="A2542842J_Latest" localSheetId="7">#REF!</definedName>
    <definedName name="A2542843K" localSheetId="7">#REF!,#REF!</definedName>
    <definedName name="A2542843K_Data" localSheetId="7">#REF!</definedName>
    <definedName name="A2542843K_Latest" localSheetId="7">#REF!</definedName>
    <definedName name="A2542844L" localSheetId="7">#REF!,#REF!</definedName>
    <definedName name="A2542844L_Data" localSheetId="7">#REF!</definedName>
    <definedName name="A2542844L_Latest" localSheetId="7">#REF!</definedName>
    <definedName name="A2542845R" localSheetId="7">#REF!,#REF!</definedName>
    <definedName name="A2542845R_Data" localSheetId="7">#REF!</definedName>
    <definedName name="A2542845R_Latest" localSheetId="7">#REF!</definedName>
    <definedName name="A2542846T" localSheetId="7">#REF!,#REF!</definedName>
    <definedName name="A2542846T_Data" localSheetId="7">#REF!</definedName>
    <definedName name="A2542846T_Latest" localSheetId="7">#REF!</definedName>
    <definedName name="A2542847V" localSheetId="7">#REF!,#REF!</definedName>
    <definedName name="A2542847V_Data" localSheetId="7">#REF!</definedName>
    <definedName name="A2542847V_Latest" localSheetId="7">#REF!</definedName>
    <definedName name="A2542848W" localSheetId="7">#REF!,#REF!</definedName>
    <definedName name="A2542848W_Data" localSheetId="7">#REF!</definedName>
    <definedName name="A2542848W_Latest" localSheetId="7">#REF!</definedName>
    <definedName name="A2542849X" localSheetId="7">#REF!,#REF!</definedName>
    <definedName name="A2542849X_Data" localSheetId="7">#REF!</definedName>
    <definedName name="A2542849X_Latest" localSheetId="7">#REF!</definedName>
    <definedName name="A2542850J" localSheetId="7">#REF!,#REF!</definedName>
    <definedName name="A2542850J_Data" localSheetId="7">#REF!</definedName>
    <definedName name="A2542850J_Latest" localSheetId="7">#REF!</definedName>
    <definedName name="A2542851K" localSheetId="7">#REF!,#REF!</definedName>
    <definedName name="A2542851K_Data" localSheetId="7">#REF!</definedName>
    <definedName name="A2542851K_Latest" localSheetId="7">#REF!</definedName>
    <definedName name="A2542852L" localSheetId="7">#REF!,#REF!</definedName>
    <definedName name="A2542852L_Data" localSheetId="7">#REF!</definedName>
    <definedName name="A2542852L_Latest" localSheetId="7">#REF!</definedName>
    <definedName name="A2542853R" localSheetId="7">#REF!,#REF!</definedName>
    <definedName name="A2542853R_Data" localSheetId="7">#REF!</definedName>
    <definedName name="A2542853R_Latest" localSheetId="7">#REF!</definedName>
    <definedName name="A2542854T" localSheetId="7">#REF!,#REF!</definedName>
    <definedName name="A2542854T_Data" localSheetId="7">#REF!</definedName>
    <definedName name="A2542854T_Latest" localSheetId="7">#REF!</definedName>
    <definedName name="A2542855V" localSheetId="7">#REF!,#REF!</definedName>
    <definedName name="A2542855V_Data" localSheetId="7">#REF!</definedName>
    <definedName name="A2542855V_Latest" localSheetId="7">#REF!</definedName>
    <definedName name="A2542856W" localSheetId="7">#REF!,#REF!</definedName>
    <definedName name="A2542856W_Data" localSheetId="7">#REF!</definedName>
    <definedName name="A2542856W_Latest" localSheetId="7">#REF!</definedName>
    <definedName name="A2542857X" localSheetId="7">#REF!,#REF!</definedName>
    <definedName name="A2542857X_Data" localSheetId="7">#REF!</definedName>
    <definedName name="A2542857X_Latest" localSheetId="7">#REF!</definedName>
    <definedName name="A2542858A" localSheetId="7">#REF!,#REF!</definedName>
    <definedName name="A2542858A_Data" localSheetId="7">#REF!</definedName>
    <definedName name="A2542858A_Latest" localSheetId="7">#REF!</definedName>
    <definedName name="A2542859C" localSheetId="7">#REF!,#REF!</definedName>
    <definedName name="A2542859C_Data" localSheetId="7">#REF!</definedName>
    <definedName name="A2542859C_Latest" localSheetId="7">#REF!</definedName>
    <definedName name="A2542860L" localSheetId="7">#REF!,#REF!</definedName>
    <definedName name="A2542860L_Data" localSheetId="7">#REF!</definedName>
    <definedName name="A2542860L_Latest" localSheetId="7">#REF!</definedName>
    <definedName name="A2542861R" localSheetId="7">#REF!,#REF!</definedName>
    <definedName name="A2542861R_Data" localSheetId="7">#REF!</definedName>
    <definedName name="A2542861R_Latest" localSheetId="7">#REF!</definedName>
    <definedName name="A2542862T" localSheetId="7">#REF!,#REF!</definedName>
    <definedName name="A2542862T_Data" localSheetId="7">#REF!</definedName>
    <definedName name="A2542862T_Latest" localSheetId="7">#REF!</definedName>
    <definedName name="A2542863V" localSheetId="7">#REF!,#REF!</definedName>
    <definedName name="A2542863V_Data" localSheetId="7">#REF!</definedName>
    <definedName name="A2542863V_Latest" localSheetId="7">#REF!</definedName>
    <definedName name="A2542864W" localSheetId="7">#REF!,#REF!</definedName>
    <definedName name="A2542864W_Data" localSheetId="7">#REF!</definedName>
    <definedName name="A2542864W_Latest" localSheetId="7">#REF!</definedName>
    <definedName name="A2542865X" localSheetId="7">#REF!,#REF!</definedName>
    <definedName name="A2542865X_Data" localSheetId="7">#REF!</definedName>
    <definedName name="A2542865X_Latest" localSheetId="7">#REF!</definedName>
    <definedName name="A2542866A" localSheetId="7">#REF!,#REF!</definedName>
    <definedName name="A2542866A_Data" localSheetId="7">#REF!</definedName>
    <definedName name="A2542866A_Latest" localSheetId="7">#REF!</definedName>
    <definedName name="A2542867C" localSheetId="7">#REF!,#REF!</definedName>
    <definedName name="A2542867C_Data" localSheetId="7">#REF!</definedName>
    <definedName name="A2542867C_Latest" localSheetId="7">#REF!</definedName>
    <definedName name="A2542868F" localSheetId="7">#REF!,#REF!</definedName>
    <definedName name="A2542868F_Data" localSheetId="7">#REF!</definedName>
    <definedName name="A2542868F_Latest" localSheetId="7">#REF!</definedName>
    <definedName name="A2542869J" localSheetId="7">#REF!,#REF!</definedName>
    <definedName name="A2542869J_Data" localSheetId="7">#REF!</definedName>
    <definedName name="A2542869J_Latest" localSheetId="7">#REF!</definedName>
    <definedName name="A2542870T" localSheetId="7">#REF!,#REF!</definedName>
    <definedName name="A2542870T_Data" localSheetId="7">#REF!</definedName>
    <definedName name="A2542870T_Latest" localSheetId="7">#REF!</definedName>
    <definedName name="A2542871V" localSheetId="7">#REF!,#REF!</definedName>
    <definedName name="A2542871V_Data" localSheetId="7">#REF!</definedName>
    <definedName name="A2542871V_Latest" localSheetId="7">#REF!</definedName>
    <definedName name="A2542872W" localSheetId="7">#REF!,#REF!</definedName>
    <definedName name="A2542872W_Data" localSheetId="7">#REF!</definedName>
    <definedName name="A2542872W_Latest" localSheetId="7">#REF!</definedName>
    <definedName name="A2542873X" localSheetId="7">#REF!,#REF!</definedName>
    <definedName name="A2542873X_Data" localSheetId="7">#REF!</definedName>
    <definedName name="A2542873X_Latest" localSheetId="7">#REF!</definedName>
    <definedName name="A2542874A" localSheetId="7">#REF!,#REF!</definedName>
    <definedName name="A2542874A_Data" localSheetId="7">#REF!</definedName>
    <definedName name="A2542874A_Latest" localSheetId="7">#REF!</definedName>
    <definedName name="A2542875C" localSheetId="7">#REF!,#REF!</definedName>
    <definedName name="A2542875C_Data" localSheetId="7">#REF!</definedName>
    <definedName name="A2542875C_Latest" localSheetId="7">#REF!</definedName>
    <definedName name="A2542876F" localSheetId="7">#REF!,#REF!</definedName>
    <definedName name="A2542876F_Data" localSheetId="7">#REF!</definedName>
    <definedName name="A2542876F_Latest" localSheetId="7">#REF!</definedName>
    <definedName name="A2542877J" localSheetId="7">#REF!,#REF!</definedName>
    <definedName name="A2542877J_Data" localSheetId="7">#REF!</definedName>
    <definedName name="A2542877J_Latest" localSheetId="7">#REF!</definedName>
    <definedName name="A2542878K" localSheetId="7">#REF!,#REF!</definedName>
    <definedName name="A2542878K_Data" localSheetId="7">#REF!</definedName>
    <definedName name="A2542878K_Latest" localSheetId="7">#REF!</definedName>
    <definedName name="A2542879L" localSheetId="7">#REF!,#REF!</definedName>
    <definedName name="A2542879L_Data" localSheetId="7">#REF!</definedName>
    <definedName name="A2542879L_Latest" localSheetId="7">#REF!</definedName>
    <definedName name="A2542880W" localSheetId="7">#REF!,#REF!</definedName>
    <definedName name="A2542880W_Data" localSheetId="7">#REF!</definedName>
    <definedName name="A2542880W_Latest" localSheetId="7">#REF!</definedName>
    <definedName name="A2542881X" localSheetId="7">#REF!,#REF!</definedName>
    <definedName name="A2542881X_Data" localSheetId="7">#REF!</definedName>
    <definedName name="A2542881X_Latest" localSheetId="7">#REF!</definedName>
    <definedName name="A2542882A" localSheetId="7">#REF!,#REF!</definedName>
    <definedName name="A2542882A_Data" localSheetId="7">#REF!</definedName>
    <definedName name="A2542882A_Latest" localSheetId="7">#REF!</definedName>
    <definedName name="A2542883C" localSheetId="7">#REF!,#REF!</definedName>
    <definedName name="A2542883C_Data" localSheetId="7">#REF!</definedName>
    <definedName name="A2542883C_Latest" localSheetId="7">#REF!</definedName>
    <definedName name="A2542884F" localSheetId="7">#REF!,#REF!</definedName>
    <definedName name="A2542884F_Data" localSheetId="7">#REF!</definedName>
    <definedName name="A2542884F_Latest" localSheetId="7">#REF!</definedName>
    <definedName name="A2542885J" localSheetId="7">#REF!,#REF!</definedName>
    <definedName name="A2542885J_Data" localSheetId="7">#REF!</definedName>
    <definedName name="A2542885J_Latest" localSheetId="7">#REF!</definedName>
    <definedName name="A2542886K" localSheetId="7">#REF!,#REF!</definedName>
    <definedName name="A2542886K_Data" localSheetId="7">#REF!</definedName>
    <definedName name="A2542886K_Latest" localSheetId="7">#REF!</definedName>
    <definedName name="A2542887L" localSheetId="7">#REF!,#REF!</definedName>
    <definedName name="A2542887L_Data" localSheetId="7">#REF!</definedName>
    <definedName name="A2542887L_Latest" localSheetId="7">#REF!</definedName>
    <definedName name="A2542888R" localSheetId="7">#REF!,#REF!</definedName>
    <definedName name="A2542888R_Data" localSheetId="7">#REF!</definedName>
    <definedName name="A2542888R_Latest" localSheetId="7">#REF!</definedName>
    <definedName name="A2542889T" localSheetId="7">#REF!,#REF!</definedName>
    <definedName name="A2542889T_Data" localSheetId="7">#REF!</definedName>
    <definedName name="A2542889T_Latest" localSheetId="7">#REF!</definedName>
    <definedName name="A2542890A" localSheetId="7">#REF!,#REF!</definedName>
    <definedName name="A2542890A_Data" localSheetId="7">#REF!</definedName>
    <definedName name="A2542890A_Latest" localSheetId="7">#REF!</definedName>
    <definedName name="A2542891C" localSheetId="7">#REF!,#REF!</definedName>
    <definedName name="A2542891C_Data" localSheetId="7">#REF!</definedName>
    <definedName name="A2542891C_Latest" localSheetId="7">#REF!</definedName>
    <definedName name="A2542892F" localSheetId="7">#REF!,#REF!</definedName>
    <definedName name="A2542892F_Data" localSheetId="7">#REF!</definedName>
    <definedName name="A2542892F_Latest" localSheetId="7">#REF!</definedName>
    <definedName name="A2542893J" localSheetId="7">#REF!,#REF!</definedName>
    <definedName name="A2542893J_Data" localSheetId="7">#REF!</definedName>
    <definedName name="A2542893J_Latest" localSheetId="7">#REF!</definedName>
    <definedName name="A2542894K" localSheetId="7">#REF!,#REF!</definedName>
    <definedName name="A2542894K_Data" localSheetId="7">#REF!</definedName>
    <definedName name="A2542894K_Latest" localSheetId="7">#REF!</definedName>
    <definedName name="A2542895L" localSheetId="7">#REF!,#REF!</definedName>
    <definedName name="A2542895L_Data" localSheetId="7">#REF!</definedName>
    <definedName name="A2542895L_Latest" localSheetId="7">#REF!</definedName>
    <definedName name="A2542896R" localSheetId="7">#REF!,#REF!</definedName>
    <definedName name="A2542896R_Data" localSheetId="7">#REF!</definedName>
    <definedName name="A2542896R_Latest" localSheetId="7">#REF!</definedName>
    <definedName name="A2542897T" localSheetId="7">#REF!,#REF!</definedName>
    <definedName name="A2542897T_Data" localSheetId="7">#REF!</definedName>
    <definedName name="A2542897T_Latest" localSheetId="7">#REF!</definedName>
    <definedName name="A2542898V" localSheetId="7">#REF!,#REF!</definedName>
    <definedName name="A2542898V_Data" localSheetId="7">#REF!</definedName>
    <definedName name="A2542898V_Latest" localSheetId="7">#REF!</definedName>
    <definedName name="A2542899W" localSheetId="7">#REF!,#REF!</definedName>
    <definedName name="A2542899W_Data" localSheetId="7">#REF!</definedName>
    <definedName name="A2542899W_Latest" localSheetId="7">#REF!</definedName>
    <definedName name="A2542900V" localSheetId="7">#REF!,#REF!</definedName>
    <definedName name="A2542900V_Data" localSheetId="7">#REF!</definedName>
    <definedName name="A2542900V_Latest" localSheetId="7">#REF!</definedName>
    <definedName name="A2542901W" localSheetId="7">#REF!,#REF!</definedName>
    <definedName name="A2542901W_Data" localSheetId="7">#REF!</definedName>
    <definedName name="A2542901W_Latest" localSheetId="7">#REF!</definedName>
    <definedName name="A2542902X" localSheetId="7">#REF!,#REF!</definedName>
    <definedName name="A2542902X_Data" localSheetId="7">#REF!</definedName>
    <definedName name="A2542902X_Latest" localSheetId="7">#REF!</definedName>
    <definedName name="A2542903A" localSheetId="7">#REF!,#REF!</definedName>
    <definedName name="A2542903A_Data" localSheetId="7">#REF!</definedName>
    <definedName name="A2542903A_Latest" localSheetId="7">#REF!</definedName>
    <definedName name="A2542904C" localSheetId="7">#REF!,#REF!</definedName>
    <definedName name="A2542904C_Data" localSheetId="7">#REF!</definedName>
    <definedName name="A2542904C_Latest" localSheetId="7">#REF!</definedName>
    <definedName name="A2542905F" localSheetId="7">#REF!,#REF!</definedName>
    <definedName name="A2542905F_Data" localSheetId="7">#REF!</definedName>
    <definedName name="A2542905F_Latest" localSheetId="7">#REF!</definedName>
    <definedName name="A2542906J" localSheetId="7">#REF!,#REF!</definedName>
    <definedName name="A2542906J_Data" localSheetId="7">#REF!</definedName>
    <definedName name="A2542906J_Latest" localSheetId="7">#REF!</definedName>
    <definedName name="A2542907K" localSheetId="7">#REF!,#REF!</definedName>
    <definedName name="A2542907K_Data" localSheetId="7">#REF!</definedName>
    <definedName name="A2542907K_Latest" localSheetId="7">#REF!</definedName>
    <definedName name="A2542908L" localSheetId="7">#REF!,#REF!</definedName>
    <definedName name="A2542908L_Data" localSheetId="7">#REF!</definedName>
    <definedName name="A2542908L_Latest" localSheetId="7">#REF!</definedName>
    <definedName name="A2542909R" localSheetId="7">#REF!,#REF!</definedName>
    <definedName name="A2542909R_Data" localSheetId="7">#REF!</definedName>
    <definedName name="A2542909R_Latest" localSheetId="7">#REF!</definedName>
    <definedName name="A2542910X" localSheetId="7">#REF!,#REF!</definedName>
    <definedName name="A2542910X_Data" localSheetId="7">#REF!</definedName>
    <definedName name="A2542910X_Latest" localSheetId="7">#REF!</definedName>
    <definedName name="A2542911A" localSheetId="7">#REF!,#REF!</definedName>
    <definedName name="A2542911A_Data" localSheetId="7">#REF!</definedName>
    <definedName name="A2542911A_Latest" localSheetId="7">#REF!</definedName>
    <definedName name="A2542912C" localSheetId="7">#REF!,#REF!</definedName>
    <definedName name="A2542912C_Data" localSheetId="7">#REF!</definedName>
    <definedName name="A2542912C_Latest" localSheetId="7">#REF!</definedName>
    <definedName name="A2542913F" localSheetId="7">#REF!,#REF!</definedName>
    <definedName name="A2542913F_Data" localSheetId="7">#REF!</definedName>
    <definedName name="A2542913F_Latest" localSheetId="7">#REF!</definedName>
    <definedName name="A2542914J" localSheetId="7">#REF!,#REF!</definedName>
    <definedName name="A2542914J_Data" localSheetId="7">#REF!</definedName>
    <definedName name="A2542914J_Latest" localSheetId="7">#REF!</definedName>
    <definedName name="A2542915K" localSheetId="7">#REF!,#REF!</definedName>
    <definedName name="A2542915K_Data" localSheetId="7">#REF!</definedName>
    <definedName name="A2542915K_Latest" localSheetId="7">#REF!</definedName>
    <definedName name="A2542916L" localSheetId="7">#REF!,#REF!</definedName>
    <definedName name="A2542916L_Data" localSheetId="7">#REF!</definedName>
    <definedName name="A2542916L_Latest" localSheetId="7">#REF!</definedName>
    <definedName name="A2542917R" localSheetId="7">#REF!,#REF!</definedName>
    <definedName name="A2542917R_Data" localSheetId="7">#REF!</definedName>
    <definedName name="A2542917R_Latest" localSheetId="7">#REF!</definedName>
    <definedName name="A2542918T" localSheetId="7">#REF!,#REF!</definedName>
    <definedName name="A2542918T_Data" localSheetId="7">#REF!</definedName>
    <definedName name="A2542918T_Latest" localSheetId="7">#REF!</definedName>
    <definedName name="A2542919V" localSheetId="7">#REF!,#REF!</definedName>
    <definedName name="A2542919V_Data" localSheetId="7">#REF!</definedName>
    <definedName name="A2542919V_Latest" localSheetId="7">#REF!</definedName>
    <definedName name="A2542920C" localSheetId="7">#REF!,#REF!</definedName>
    <definedName name="A2542920C_Data" localSheetId="7">#REF!</definedName>
    <definedName name="A2542920C_Latest" localSheetId="7">#REF!</definedName>
    <definedName name="A2542921F" localSheetId="7">#REF!,#REF!</definedName>
    <definedName name="A2542921F_Data" localSheetId="7">#REF!</definedName>
    <definedName name="A2542921F_Latest" localSheetId="7">#REF!</definedName>
    <definedName name="A2542922J" localSheetId="7">#REF!,#REF!</definedName>
    <definedName name="A2542922J_Data" localSheetId="7">#REF!</definedName>
    <definedName name="A2542922J_Latest" localSheetId="7">#REF!</definedName>
    <definedName name="A2542923K" localSheetId="7">#REF!,#REF!</definedName>
    <definedName name="A2542923K_Data" localSheetId="7">#REF!</definedName>
    <definedName name="A2542923K_Latest" localSheetId="7">#REF!</definedName>
    <definedName name="A2542924L" localSheetId="7">#REF!,#REF!</definedName>
    <definedName name="A2542924L_Data" localSheetId="7">#REF!</definedName>
    <definedName name="A2542924L_Latest" localSheetId="7">#REF!</definedName>
    <definedName name="A2542925R" localSheetId="7">#REF!,#REF!</definedName>
    <definedName name="A2542925R_Data" localSheetId="7">#REF!</definedName>
    <definedName name="A2542925R_Latest" localSheetId="7">#REF!</definedName>
    <definedName name="A2542926T" localSheetId="7">#REF!,#REF!</definedName>
    <definedName name="A2542926T_Data" localSheetId="7">#REF!</definedName>
    <definedName name="A2542926T_Latest" localSheetId="7">#REF!</definedName>
    <definedName name="A2542927V" localSheetId="7">#REF!,#REF!</definedName>
    <definedName name="A2542927V_Data" localSheetId="7">#REF!</definedName>
    <definedName name="A2542927V_Latest" localSheetId="7">#REF!</definedName>
    <definedName name="A2542928W" localSheetId="7">#REF!,#REF!</definedName>
    <definedName name="A2542928W_Data" localSheetId="7">#REF!</definedName>
    <definedName name="A2542928W_Latest" localSheetId="7">#REF!</definedName>
    <definedName name="A2542929X" localSheetId="7">#REF!,#REF!</definedName>
    <definedName name="A2542929X_Data" localSheetId="7">#REF!</definedName>
    <definedName name="A2542929X_Latest" localSheetId="7">#REF!</definedName>
    <definedName name="A2542930J" localSheetId="7">#REF!,#REF!</definedName>
    <definedName name="A2542930J_Data" localSheetId="7">#REF!</definedName>
    <definedName name="A2542930J_Latest" localSheetId="7">#REF!</definedName>
    <definedName name="A2542931K" localSheetId="7">#REF!,#REF!</definedName>
    <definedName name="A2542931K_Data" localSheetId="7">#REF!</definedName>
    <definedName name="A2542931K_Latest" localSheetId="7">#REF!</definedName>
    <definedName name="A2542932L" localSheetId="7">#REF!,#REF!</definedName>
    <definedName name="A2542932L_Data" localSheetId="7">#REF!</definedName>
    <definedName name="A2542932L_Latest" localSheetId="7">#REF!</definedName>
    <definedName name="A2542933R" localSheetId="7">#REF!,#REF!</definedName>
    <definedName name="A2542933R_Data" localSheetId="7">#REF!</definedName>
    <definedName name="A2542933R_Latest" localSheetId="7">#REF!</definedName>
    <definedName name="A2542934T" localSheetId="7">#REF!,#REF!</definedName>
    <definedName name="A2542934T_Data" localSheetId="7">#REF!</definedName>
    <definedName name="A2542934T_Latest" localSheetId="7">#REF!</definedName>
    <definedName name="A2542935V" localSheetId="7">#REF!,#REF!</definedName>
    <definedName name="A2542935V_Data" localSheetId="7">#REF!</definedName>
    <definedName name="A2542935V_Latest" localSheetId="7">#REF!</definedName>
    <definedName name="A2542936W" localSheetId="7">#REF!,#REF!</definedName>
    <definedName name="A2542936W_Data" localSheetId="7">#REF!</definedName>
    <definedName name="A2542936W_Latest" localSheetId="7">#REF!</definedName>
    <definedName name="A2542937X" localSheetId="7">#REF!,#REF!</definedName>
    <definedName name="A2542937X_Data" localSheetId="7">#REF!</definedName>
    <definedName name="A2542937X_Latest" localSheetId="7">#REF!</definedName>
    <definedName name="A2542938A" localSheetId="7">#REF!,#REF!</definedName>
    <definedName name="A2542938A_Data" localSheetId="7">#REF!</definedName>
    <definedName name="A2542938A_Latest" localSheetId="7">#REF!</definedName>
    <definedName name="A2542939C" localSheetId="7">#REF!,#REF!</definedName>
    <definedName name="A2542939C_Data" localSheetId="7">#REF!</definedName>
    <definedName name="A2542939C_Latest" localSheetId="7">#REF!</definedName>
    <definedName name="A2542940L" localSheetId="7">#REF!,#REF!</definedName>
    <definedName name="A2542940L_Data" localSheetId="7">#REF!</definedName>
    <definedName name="A2542940L_Latest" localSheetId="7">#REF!</definedName>
    <definedName name="A2542941R" localSheetId="7">#REF!,#REF!</definedName>
    <definedName name="A2542941R_Data" localSheetId="7">#REF!</definedName>
    <definedName name="A2542941R_Latest" localSheetId="7">#REF!</definedName>
    <definedName name="A2542942T" localSheetId="7">#REF!,#REF!</definedName>
    <definedName name="A2542942T_Data" localSheetId="7">#REF!</definedName>
    <definedName name="A2542942T_Latest" localSheetId="7">#REF!</definedName>
    <definedName name="A2542943V" localSheetId="7">#REF!,#REF!</definedName>
    <definedName name="A2542943V_Data" localSheetId="7">#REF!</definedName>
    <definedName name="A2542943V_Latest" localSheetId="7">#REF!</definedName>
    <definedName name="A2542944W" localSheetId="7">#REF!,#REF!</definedName>
    <definedName name="A2542944W_Data" localSheetId="7">#REF!</definedName>
    <definedName name="A2542944W_Latest" localSheetId="7">#REF!</definedName>
    <definedName name="A2542945X" localSheetId="7">#REF!,#REF!</definedName>
    <definedName name="A2542945X_Data" localSheetId="7">#REF!</definedName>
    <definedName name="A2542945X_Latest" localSheetId="7">#REF!</definedName>
    <definedName name="A2542946A" localSheetId="7">#REF!,#REF!</definedName>
    <definedName name="A2542946A_Data" localSheetId="7">#REF!</definedName>
    <definedName name="A2542946A_Latest" localSheetId="7">#REF!</definedName>
    <definedName name="A2542947C" localSheetId="7">#REF!,#REF!</definedName>
    <definedName name="A2542947C_Data" localSheetId="7">#REF!</definedName>
    <definedName name="A2542947C_Latest" localSheetId="7">#REF!</definedName>
    <definedName name="A2542948F" localSheetId="7">#REF!,#REF!</definedName>
    <definedName name="A2542948F_Data" localSheetId="7">#REF!</definedName>
    <definedName name="A2542948F_Latest" localSheetId="7">#REF!</definedName>
    <definedName name="A2542949J" localSheetId="7">#REF!,#REF!</definedName>
    <definedName name="A2542949J_Data" localSheetId="7">#REF!</definedName>
    <definedName name="A2542949J_Latest" localSheetId="7">#REF!</definedName>
    <definedName name="A2542950T" localSheetId="7">#REF!,#REF!</definedName>
    <definedName name="A2542950T_Data" localSheetId="7">#REF!</definedName>
    <definedName name="A2542950T_Latest" localSheetId="7">#REF!</definedName>
    <definedName name="A2542951V" localSheetId="7">#REF!,#REF!</definedName>
    <definedName name="A2542951V_Data" localSheetId="7">#REF!</definedName>
    <definedName name="A2542951V_Latest" localSheetId="7">#REF!</definedName>
    <definedName name="A2542952W" localSheetId="7">#REF!,#REF!</definedName>
    <definedName name="A2542952W_Data" localSheetId="7">#REF!</definedName>
    <definedName name="A2542952W_Latest" localSheetId="7">#REF!</definedName>
    <definedName name="A2542953X" localSheetId="7">#REF!,#REF!</definedName>
    <definedName name="A2542953X_Data" localSheetId="7">#REF!</definedName>
    <definedName name="A2542953X_Latest" localSheetId="7">#REF!</definedName>
    <definedName name="A2542954A" localSheetId="7">#REF!,#REF!</definedName>
    <definedName name="A2542954A_Data" localSheetId="7">#REF!</definedName>
    <definedName name="A2542954A_Latest" localSheetId="7">#REF!</definedName>
    <definedName name="A2542955C" localSheetId="7">#REF!,#REF!</definedName>
    <definedName name="A2542955C_Data" localSheetId="7">#REF!</definedName>
    <definedName name="A2542955C_Latest" localSheetId="7">#REF!</definedName>
    <definedName name="A2542956F" localSheetId="7">#REF!,#REF!</definedName>
    <definedName name="A2542956F_Data" localSheetId="7">#REF!</definedName>
    <definedName name="A2542956F_Latest" localSheetId="7">#REF!</definedName>
    <definedName name="A2542957J" localSheetId="7">#REF!,#REF!</definedName>
    <definedName name="A2542957J_Data" localSheetId="7">#REF!</definedName>
    <definedName name="A2542957J_Latest" localSheetId="7">#REF!</definedName>
    <definedName name="A2542958K" localSheetId="7">#REF!,#REF!</definedName>
    <definedName name="A2542958K_Data" localSheetId="7">#REF!</definedName>
    <definedName name="A2542958K_Latest" localSheetId="7">#REF!</definedName>
    <definedName name="A2542959L" localSheetId="7">#REF!,#REF!</definedName>
    <definedName name="A2542959L_Data" localSheetId="7">#REF!</definedName>
    <definedName name="A2542959L_Latest" localSheetId="7">#REF!</definedName>
    <definedName name="A2542960W" localSheetId="7">#REF!,#REF!</definedName>
    <definedName name="A2542960W_Data" localSheetId="7">#REF!</definedName>
    <definedName name="A2542960W_Latest" localSheetId="7">#REF!</definedName>
    <definedName name="A2542961X" localSheetId="7">#REF!,#REF!</definedName>
    <definedName name="A2542961X_Data" localSheetId="7">#REF!</definedName>
    <definedName name="A2542961X_Latest" localSheetId="7">#REF!</definedName>
    <definedName name="A2542962A" localSheetId="7">#REF!,#REF!</definedName>
    <definedName name="A2542962A_Data" localSheetId="7">#REF!</definedName>
    <definedName name="A2542962A_Latest" localSheetId="7">#REF!</definedName>
    <definedName name="A2542963C" localSheetId="7">#REF!,#REF!</definedName>
    <definedName name="A2542963C_Data" localSheetId="7">#REF!</definedName>
    <definedName name="A2542963C_Latest" localSheetId="7">#REF!</definedName>
    <definedName name="A2542964F" localSheetId="7">#REF!,#REF!</definedName>
    <definedName name="A2542964F_Data" localSheetId="7">#REF!</definedName>
    <definedName name="A2542964F_Latest" localSheetId="7">#REF!</definedName>
    <definedName name="A2542965J" localSheetId="7">#REF!,#REF!</definedName>
    <definedName name="A2542965J_Data" localSheetId="7">#REF!</definedName>
    <definedName name="A2542965J_Latest" localSheetId="7">#REF!</definedName>
    <definedName name="A2542966K" localSheetId="7">#REF!,#REF!</definedName>
    <definedName name="A2542966K_Data" localSheetId="7">#REF!</definedName>
    <definedName name="A2542966K_Latest" localSheetId="7">#REF!</definedName>
    <definedName name="A2542967L" localSheetId="7">#REF!,#REF!</definedName>
    <definedName name="A2542967L_Data" localSheetId="7">#REF!</definedName>
    <definedName name="A2542967L_Latest" localSheetId="7">#REF!</definedName>
    <definedName name="A2542968R" localSheetId="7">#REF!,#REF!</definedName>
    <definedName name="A2542968R_Data" localSheetId="7">#REF!</definedName>
    <definedName name="A2542968R_Latest" localSheetId="7">#REF!</definedName>
    <definedName name="A2542969T" localSheetId="7">#REF!,#REF!</definedName>
    <definedName name="A2542969T_Data" localSheetId="7">#REF!</definedName>
    <definedName name="A2542969T_Latest" localSheetId="7">#REF!</definedName>
    <definedName name="A2542970A" localSheetId="7">#REF!,#REF!</definedName>
    <definedName name="A2542970A_Data" localSheetId="7">#REF!</definedName>
    <definedName name="A2542970A_Latest" localSheetId="7">#REF!</definedName>
    <definedName name="A2542971C" localSheetId="7">#REF!,#REF!</definedName>
    <definedName name="A2542971C_Data" localSheetId="7">#REF!</definedName>
    <definedName name="A2542971C_Latest" localSheetId="7">#REF!</definedName>
    <definedName name="A2542972F" localSheetId="7">#REF!,#REF!</definedName>
    <definedName name="A2542972F_Data" localSheetId="7">#REF!</definedName>
    <definedName name="A2542972F_Latest" localSheetId="7">#REF!</definedName>
    <definedName name="A2542973J" localSheetId="7">#REF!,#REF!</definedName>
    <definedName name="A2542973J_Data" localSheetId="7">#REF!</definedName>
    <definedName name="A2542973J_Latest" localSheetId="7">#REF!</definedName>
    <definedName name="A2542974K" localSheetId="7">#REF!,#REF!</definedName>
    <definedName name="A2542974K_Data" localSheetId="7">#REF!</definedName>
    <definedName name="A2542974K_Latest" localSheetId="7">#REF!</definedName>
    <definedName name="A2542975L" localSheetId="7">#REF!,#REF!</definedName>
    <definedName name="A2542975L_Data" localSheetId="7">#REF!</definedName>
    <definedName name="A2542975L_Latest" localSheetId="7">#REF!</definedName>
    <definedName name="A2542976R" localSheetId="7">#REF!,#REF!</definedName>
    <definedName name="A2542976R_Data" localSheetId="7">#REF!</definedName>
    <definedName name="A2542976R_Latest" localSheetId="7">#REF!</definedName>
    <definedName name="A2542977T" localSheetId="7">#REF!,#REF!</definedName>
    <definedName name="A2542977T_Data" localSheetId="7">#REF!</definedName>
    <definedName name="A2542977T_Latest" localSheetId="7">#REF!</definedName>
    <definedName name="A2542978V" localSheetId="7">#REF!,#REF!</definedName>
    <definedName name="A2542978V_Data" localSheetId="7">#REF!</definedName>
    <definedName name="A2542978V_Latest" localSheetId="7">#REF!</definedName>
    <definedName name="A2542979W" localSheetId="7">#REF!,#REF!</definedName>
    <definedName name="A2542979W_Data" localSheetId="7">#REF!</definedName>
    <definedName name="A2542979W_Latest" localSheetId="7">#REF!</definedName>
    <definedName name="A2542980F" localSheetId="7">#REF!,#REF!</definedName>
    <definedName name="A2542980F_Data" localSheetId="7">#REF!</definedName>
    <definedName name="A2542980F_Latest" localSheetId="7">#REF!</definedName>
    <definedName name="A2542981J" localSheetId="7">#REF!,#REF!</definedName>
    <definedName name="A2542981J_Data" localSheetId="7">#REF!</definedName>
    <definedName name="A2542981J_Latest" localSheetId="7">#REF!</definedName>
    <definedName name="A2542982K" localSheetId="7">#REF!,#REF!</definedName>
    <definedName name="A2542982K_Data" localSheetId="7">#REF!</definedName>
    <definedName name="A2542982K_Latest" localSheetId="7">#REF!</definedName>
    <definedName name="A2542983L" localSheetId="7">#REF!,#REF!</definedName>
    <definedName name="A2542983L_Data" localSheetId="7">#REF!</definedName>
    <definedName name="A2542983L_Latest" localSheetId="7">#REF!</definedName>
    <definedName name="A2542984R" localSheetId="7">#REF!,#REF!</definedName>
    <definedName name="A2542984R_Data" localSheetId="7">#REF!</definedName>
    <definedName name="A2542984R_Latest" localSheetId="7">#REF!</definedName>
    <definedName name="A2542985T" localSheetId="7">#REF!,#REF!</definedName>
    <definedName name="A2542985T_Data" localSheetId="7">#REF!</definedName>
    <definedName name="A2542985T_Latest" localSheetId="7">#REF!</definedName>
    <definedName name="A2542986V" localSheetId="7">#REF!,#REF!</definedName>
    <definedName name="A2542986V_Data" localSheetId="7">#REF!</definedName>
    <definedName name="A2542986V_Latest" localSheetId="7">#REF!</definedName>
    <definedName name="A2542987W" localSheetId="7">#REF!,#REF!</definedName>
    <definedName name="A2542987W_Data" localSheetId="7">#REF!</definedName>
    <definedName name="A2542987W_Latest" localSheetId="7">#REF!</definedName>
    <definedName name="A2542988X" localSheetId="7">#REF!,#REF!</definedName>
    <definedName name="A2542988X_Data" localSheetId="7">#REF!</definedName>
    <definedName name="A2542988X_Latest" localSheetId="7">#REF!</definedName>
    <definedName name="A2542989A" localSheetId="7">#REF!,#REF!</definedName>
    <definedName name="A2542989A_Data" localSheetId="7">#REF!</definedName>
    <definedName name="A2542989A_Latest" localSheetId="7">#REF!</definedName>
    <definedName name="A2542990K" localSheetId="7">#REF!,#REF!</definedName>
    <definedName name="A2542990K_Data" localSheetId="7">#REF!</definedName>
    <definedName name="A2542990K_Latest" localSheetId="7">#REF!</definedName>
    <definedName name="A2542991L" localSheetId="7">#REF!,#REF!</definedName>
    <definedName name="A2542991L_Data" localSheetId="7">#REF!</definedName>
    <definedName name="A2542991L_Latest" localSheetId="7">#REF!</definedName>
    <definedName name="A2542992R" localSheetId="7">#REF!,#REF!</definedName>
    <definedName name="A2542992R_Data" localSheetId="7">#REF!</definedName>
    <definedName name="A2542992R_Latest" localSheetId="7">#REF!</definedName>
    <definedName name="A2542993T" localSheetId="7">#REF!,#REF!</definedName>
    <definedName name="A2542993T_Data" localSheetId="7">#REF!</definedName>
    <definedName name="A2542993T_Latest" localSheetId="7">#REF!</definedName>
    <definedName name="A2542994V" localSheetId="7">#REF!,#REF!</definedName>
    <definedName name="A2542994V_Data" localSheetId="7">#REF!</definedName>
    <definedName name="A2542994V_Latest" localSheetId="7">#REF!</definedName>
    <definedName name="A2542995W" localSheetId="7">#REF!,#REF!</definedName>
    <definedName name="A2542995W_Data" localSheetId="7">#REF!</definedName>
    <definedName name="A2542995W_Latest" localSheetId="7">#REF!</definedName>
    <definedName name="A2542996X" localSheetId="7">#REF!,#REF!</definedName>
    <definedName name="A2542996X_Data" localSheetId="7">#REF!</definedName>
    <definedName name="A2542996X_Latest" localSheetId="7">#REF!</definedName>
    <definedName name="A2542997A" localSheetId="7">#REF!,#REF!</definedName>
    <definedName name="A2542997A_Data" localSheetId="7">#REF!</definedName>
    <definedName name="A2542997A_Latest" localSheetId="7">#REF!</definedName>
    <definedName name="A2542998C" localSheetId="7">#REF!,#REF!</definedName>
    <definedName name="A2542998C_Data" localSheetId="7">#REF!</definedName>
    <definedName name="A2542998C_Latest" localSheetId="7">#REF!</definedName>
    <definedName name="A2542999F" localSheetId="7">#REF!,#REF!</definedName>
    <definedName name="A2542999F_Data" localSheetId="7">#REF!</definedName>
    <definedName name="A2542999F_Latest" localSheetId="7">#REF!</definedName>
    <definedName name="A2543000F" localSheetId="7">#REF!,#REF!</definedName>
    <definedName name="A2543000F_Data" localSheetId="7">#REF!</definedName>
    <definedName name="A2543000F_Latest" localSheetId="7">#REF!</definedName>
    <definedName name="A2543001J" localSheetId="7">#REF!,#REF!</definedName>
    <definedName name="A2543001J_Data" localSheetId="7">#REF!</definedName>
    <definedName name="A2543001J_Latest" localSheetId="7">#REF!</definedName>
    <definedName name="A2543002K" localSheetId="7">#REF!,#REF!</definedName>
    <definedName name="A2543002K_Data" localSheetId="7">#REF!</definedName>
    <definedName name="A2543002K_Latest" localSheetId="7">#REF!</definedName>
    <definedName name="A2543003L" localSheetId="7">#REF!,#REF!</definedName>
    <definedName name="A2543003L_Data" localSheetId="7">#REF!</definedName>
    <definedName name="A2543003L_Latest" localSheetId="7">#REF!</definedName>
    <definedName name="A2543004R" localSheetId="7">#REF!,#REF!</definedName>
    <definedName name="A2543004R_Data" localSheetId="7">#REF!</definedName>
    <definedName name="A2543004R_Latest" localSheetId="7">#REF!</definedName>
    <definedName name="A2543005T" localSheetId="7">#REF!,#REF!</definedName>
    <definedName name="A2543005T_Data" localSheetId="7">#REF!</definedName>
    <definedName name="A2543005T_Latest" localSheetId="7">#REF!</definedName>
    <definedName name="A2543006V" localSheetId="7">#REF!,#REF!</definedName>
    <definedName name="A2543006V_Data" localSheetId="7">#REF!</definedName>
    <definedName name="A2543006V_Latest" localSheetId="7">#REF!</definedName>
    <definedName name="A2543007W" localSheetId="7">#REF!,#REF!</definedName>
    <definedName name="A2543007W_Data" localSheetId="7">#REF!</definedName>
    <definedName name="A2543007W_Latest" localSheetId="7">#REF!</definedName>
    <definedName name="A2543008X" localSheetId="7">#REF!,#REF!</definedName>
    <definedName name="A2543008X_Data" localSheetId="7">#REF!</definedName>
    <definedName name="A2543008X_Latest" localSheetId="7">#REF!</definedName>
    <definedName name="A2543009A" localSheetId="7">#REF!,#REF!</definedName>
    <definedName name="A2543009A_Data" localSheetId="7">#REF!</definedName>
    <definedName name="A2543009A_Latest" localSheetId="7">#REF!</definedName>
    <definedName name="A2543010K" localSheetId="7">#REF!,#REF!</definedName>
    <definedName name="A2543010K_Data" localSheetId="7">#REF!</definedName>
    <definedName name="A2543010K_Latest" localSheetId="7">#REF!</definedName>
    <definedName name="A2543011L" localSheetId="7">#REF!,#REF!</definedName>
    <definedName name="A2543011L_Data" localSheetId="7">#REF!</definedName>
    <definedName name="A2543011L_Latest" localSheetId="7">#REF!</definedName>
    <definedName name="A2543012R" localSheetId="7">#REF!,#REF!</definedName>
    <definedName name="A2543012R_Data" localSheetId="7">#REF!</definedName>
    <definedName name="A2543012R_Latest" localSheetId="7">#REF!</definedName>
    <definedName name="A2543013T" localSheetId="7">#REF!,#REF!</definedName>
    <definedName name="A2543013T_Data" localSheetId="7">#REF!</definedName>
    <definedName name="A2543013T_Latest" localSheetId="7">#REF!</definedName>
    <definedName name="A2543014V" localSheetId="7">#REF!,#REF!</definedName>
    <definedName name="A2543014V_Data" localSheetId="7">#REF!</definedName>
    <definedName name="A2543014V_Latest" localSheetId="7">#REF!</definedName>
    <definedName name="A2543015W" localSheetId="7">#REF!,#REF!</definedName>
    <definedName name="A2543015W_Data" localSheetId="7">#REF!</definedName>
    <definedName name="A2543015W_Latest" localSheetId="7">#REF!</definedName>
    <definedName name="A2543016X" localSheetId="7">#REF!,#REF!</definedName>
    <definedName name="A2543016X_Data" localSheetId="7">#REF!</definedName>
    <definedName name="A2543016X_Latest" localSheetId="7">#REF!</definedName>
    <definedName name="A2543017A" localSheetId="7">#REF!,#REF!</definedName>
    <definedName name="A2543017A_Data" localSheetId="7">#REF!</definedName>
    <definedName name="A2543017A_Latest" localSheetId="7">#REF!</definedName>
    <definedName name="A2543018C" localSheetId="7">#REF!,#REF!</definedName>
    <definedName name="A2543018C_Data" localSheetId="7">#REF!</definedName>
    <definedName name="A2543018C_Latest" localSheetId="7">#REF!</definedName>
    <definedName name="A2543019F" localSheetId="7">#REF!,#REF!</definedName>
    <definedName name="A2543019F_Data" localSheetId="7">#REF!</definedName>
    <definedName name="A2543019F_Latest" localSheetId="7">#REF!</definedName>
    <definedName name="A2543020R" localSheetId="7">#REF!,#REF!</definedName>
    <definedName name="A2543020R_Data" localSheetId="7">#REF!</definedName>
    <definedName name="A2543020R_Latest" localSheetId="7">#REF!</definedName>
    <definedName name="A2543021T" localSheetId="7">#REF!,#REF!</definedName>
    <definedName name="A2543021T_Data" localSheetId="7">#REF!</definedName>
    <definedName name="A2543021T_Latest" localSheetId="7">#REF!</definedName>
    <definedName name="A2543022V" localSheetId="7">#REF!,#REF!</definedName>
    <definedName name="A2543022V_Data" localSheetId="7">#REF!</definedName>
    <definedName name="A2543022V_Latest" localSheetId="7">#REF!</definedName>
    <definedName name="A2543023W" localSheetId="7">#REF!,#REF!</definedName>
    <definedName name="A2543023W_Data" localSheetId="7">#REF!</definedName>
    <definedName name="A2543023W_Latest" localSheetId="7">#REF!</definedName>
    <definedName name="A2543024X" localSheetId="7">#REF!,#REF!</definedName>
    <definedName name="A2543024X_Data" localSheetId="7">#REF!</definedName>
    <definedName name="A2543024X_Latest" localSheetId="7">#REF!</definedName>
    <definedName name="A2543025A" localSheetId="7">#REF!,#REF!</definedName>
    <definedName name="A2543025A_Data" localSheetId="7">#REF!</definedName>
    <definedName name="A2543025A_Latest" localSheetId="7">#REF!</definedName>
    <definedName name="A2543026C" localSheetId="7">#REF!,#REF!</definedName>
    <definedName name="A2543026C_Data" localSheetId="7">#REF!</definedName>
    <definedName name="A2543026C_Latest" localSheetId="7">#REF!</definedName>
    <definedName name="A2543027F" localSheetId="7">#REF!,#REF!</definedName>
    <definedName name="A2543027F_Data" localSheetId="7">#REF!</definedName>
    <definedName name="A2543027F_Latest" localSheetId="7">#REF!</definedName>
    <definedName name="A2543028J" localSheetId="7">#REF!,#REF!</definedName>
    <definedName name="A2543028J_Data" localSheetId="7">#REF!</definedName>
    <definedName name="A2543028J_Latest" localSheetId="7">#REF!</definedName>
    <definedName name="A2543029K" localSheetId="7">#REF!,#REF!</definedName>
    <definedName name="A2543029K_Data" localSheetId="7">#REF!</definedName>
    <definedName name="A2543029K_Latest" localSheetId="7">#REF!</definedName>
    <definedName name="A2543030V" localSheetId="7">#REF!,#REF!</definedName>
    <definedName name="A2543030V_Data" localSheetId="7">#REF!</definedName>
    <definedName name="A2543030V_Latest" localSheetId="7">#REF!</definedName>
    <definedName name="A2543031W" localSheetId="7">#REF!,#REF!</definedName>
    <definedName name="A2543031W_Data" localSheetId="7">#REF!</definedName>
    <definedName name="A2543031W_Latest" localSheetId="7">#REF!</definedName>
    <definedName name="A2543032X" localSheetId="7">#REF!,#REF!</definedName>
    <definedName name="A2543032X_Data" localSheetId="7">#REF!</definedName>
    <definedName name="A2543032X_Latest" localSheetId="7">#REF!</definedName>
    <definedName name="A2543033A" localSheetId="7">#REF!,#REF!</definedName>
    <definedName name="A2543033A_Data" localSheetId="7">#REF!</definedName>
    <definedName name="A2543033A_Latest" localSheetId="7">#REF!</definedName>
    <definedName name="A2543034C" localSheetId="7">#REF!,#REF!</definedName>
    <definedName name="A2543034C_Data" localSheetId="7">#REF!</definedName>
    <definedName name="A2543034C_Latest" localSheetId="7">#REF!</definedName>
    <definedName name="A2543035F" localSheetId="7">#REF!,#REF!</definedName>
    <definedName name="A2543035F_Data" localSheetId="7">#REF!</definedName>
    <definedName name="A2543035F_Latest" localSheetId="7">#REF!</definedName>
    <definedName name="A2543036J" localSheetId="7">#REF!,#REF!</definedName>
    <definedName name="A2543036J_Data" localSheetId="7">#REF!</definedName>
    <definedName name="A2543036J_Latest" localSheetId="7">#REF!</definedName>
    <definedName name="A2543037K" localSheetId="7">#REF!,#REF!</definedName>
    <definedName name="A2543037K_Data" localSheetId="7">#REF!</definedName>
    <definedName name="A2543037K_Latest" localSheetId="7">#REF!</definedName>
    <definedName name="A2543038L" localSheetId="7">#REF!,#REF!</definedName>
    <definedName name="A2543038L_Data" localSheetId="7">#REF!</definedName>
    <definedName name="A2543038L_Latest" localSheetId="7">#REF!</definedName>
    <definedName name="A2543039R" localSheetId="7">#REF!,#REF!</definedName>
    <definedName name="A2543039R_Data" localSheetId="7">#REF!</definedName>
    <definedName name="A2543039R_Latest" localSheetId="7">#REF!</definedName>
    <definedName name="A2543040X" localSheetId="7">#REF!,#REF!</definedName>
    <definedName name="A2543040X_Data" localSheetId="7">#REF!</definedName>
    <definedName name="A2543040X_Latest" localSheetId="7">#REF!</definedName>
    <definedName name="A2543041A" localSheetId="7">#REF!,#REF!</definedName>
    <definedName name="A2543041A_Data" localSheetId="7">#REF!</definedName>
    <definedName name="A2543041A_Latest" localSheetId="7">#REF!</definedName>
    <definedName name="A2543042C" localSheetId="7">#REF!,#REF!</definedName>
    <definedName name="A2543042C_Data" localSheetId="7">#REF!</definedName>
    <definedName name="A2543042C_Latest" localSheetId="7">#REF!</definedName>
    <definedName name="A2543043F" localSheetId="7">#REF!,#REF!</definedName>
    <definedName name="A2543043F_Data" localSheetId="7">#REF!</definedName>
    <definedName name="A2543043F_Latest" localSheetId="7">#REF!</definedName>
    <definedName name="A2543044J" localSheetId="7">#REF!,#REF!</definedName>
    <definedName name="A2543044J_Data" localSheetId="7">#REF!</definedName>
    <definedName name="A2543044J_Latest" localSheetId="7">#REF!</definedName>
    <definedName name="A2543045K" localSheetId="7">#REF!,#REF!</definedName>
    <definedName name="A2543045K_Data" localSheetId="7">#REF!</definedName>
    <definedName name="A2543045K_Latest" localSheetId="7">#REF!</definedName>
    <definedName name="A2543046L" localSheetId="7">#REF!,#REF!</definedName>
    <definedName name="A2543046L_Data" localSheetId="7">#REF!</definedName>
    <definedName name="A2543046L_Latest" localSheetId="7">#REF!</definedName>
    <definedName name="A2543047R" localSheetId="7">#REF!,#REF!</definedName>
    <definedName name="A2543047R_Data" localSheetId="7">#REF!</definedName>
    <definedName name="A2543047R_Latest" localSheetId="7">#REF!</definedName>
    <definedName name="A2543048T" localSheetId="7">#REF!,#REF!</definedName>
    <definedName name="A2543048T_Data" localSheetId="7">#REF!</definedName>
    <definedName name="A2543048T_Latest" localSheetId="7">#REF!</definedName>
    <definedName name="A2543049V" localSheetId="7">#REF!,#REF!</definedName>
    <definedName name="A2543049V_Data" localSheetId="7">#REF!</definedName>
    <definedName name="A2543049V_Latest" localSheetId="7">#REF!</definedName>
    <definedName name="A2543050C" localSheetId="7">#REF!,#REF!</definedName>
    <definedName name="A2543050C_Data" localSheetId="7">#REF!</definedName>
    <definedName name="A2543050C_Latest" localSheetId="7">#REF!</definedName>
    <definedName name="A2543051F" localSheetId="7">#REF!,#REF!</definedName>
    <definedName name="A2543051F_Data" localSheetId="7">#REF!</definedName>
    <definedName name="A2543051F_Latest" localSheetId="7">#REF!</definedName>
    <definedName name="A2543052J" localSheetId="7">#REF!,#REF!</definedName>
    <definedName name="A2543052J_Data" localSheetId="7">#REF!</definedName>
    <definedName name="A2543052J_Latest" localSheetId="7">#REF!</definedName>
    <definedName name="A2543053K" localSheetId="7">#REF!,#REF!</definedName>
    <definedName name="A2543053K_Data" localSheetId="7">#REF!</definedName>
    <definedName name="A2543053K_Latest" localSheetId="7">#REF!</definedName>
    <definedName name="A2543054L" localSheetId="7">#REF!,#REF!</definedName>
    <definedName name="A2543054L_Data" localSheetId="7">#REF!</definedName>
    <definedName name="A2543054L_Latest" localSheetId="7">#REF!</definedName>
    <definedName name="A2543055R" localSheetId="7">#REF!,#REF!</definedName>
    <definedName name="A2543055R_Data" localSheetId="7">#REF!</definedName>
    <definedName name="A2543055R_Latest" localSheetId="7">#REF!</definedName>
    <definedName name="A2543056T" localSheetId="7">#REF!,#REF!</definedName>
    <definedName name="A2543056T_Data" localSheetId="7">#REF!</definedName>
    <definedName name="A2543056T_Latest" localSheetId="7">#REF!</definedName>
    <definedName name="A2543057V" localSheetId="7">#REF!,#REF!</definedName>
    <definedName name="A2543057V_Data" localSheetId="7">#REF!</definedName>
    <definedName name="A2543057V_Latest" localSheetId="7">#REF!</definedName>
    <definedName name="A2543058W" localSheetId="7">#REF!,#REF!</definedName>
    <definedName name="A2543058W_Data" localSheetId="7">#REF!</definedName>
    <definedName name="A2543058W_Latest" localSheetId="7">#REF!</definedName>
    <definedName name="A2543059X" localSheetId="7">#REF!,#REF!</definedName>
    <definedName name="A2543059X_Data" localSheetId="7">#REF!</definedName>
    <definedName name="A2543059X_Latest" localSheetId="7">#REF!</definedName>
    <definedName name="A2543060J" localSheetId="7">#REF!,#REF!</definedName>
    <definedName name="A2543060J_Data" localSheetId="7">#REF!</definedName>
    <definedName name="A2543060J_Latest" localSheetId="7">#REF!</definedName>
    <definedName name="A2543061K" localSheetId="7">#REF!,#REF!</definedName>
    <definedName name="A2543061K_Data" localSheetId="7">#REF!</definedName>
    <definedName name="A2543061K_Latest" localSheetId="7">#REF!</definedName>
    <definedName name="A2543062L" localSheetId="7">#REF!,#REF!</definedName>
    <definedName name="A2543062L_Data" localSheetId="7">#REF!</definedName>
    <definedName name="A2543062L_Latest" localSheetId="7">#REF!</definedName>
    <definedName name="A2543063R" localSheetId="7">#REF!,#REF!</definedName>
    <definedName name="A2543063R_Data" localSheetId="7">#REF!</definedName>
    <definedName name="A2543063R_Latest" localSheetId="7">#REF!</definedName>
    <definedName name="A2543064T" localSheetId="7">#REF!,#REF!</definedName>
    <definedName name="A2543064T_Data" localSheetId="7">#REF!</definedName>
    <definedName name="A2543064T_Latest" localSheetId="7">#REF!</definedName>
    <definedName name="A2543065V" localSheetId="7">#REF!,#REF!</definedName>
    <definedName name="A2543065V_Data" localSheetId="7">#REF!</definedName>
    <definedName name="A2543065V_Latest" localSheetId="7">#REF!</definedName>
    <definedName name="A2543066W" localSheetId="7">#REF!,#REF!</definedName>
    <definedName name="A2543066W_Data" localSheetId="7">#REF!</definedName>
    <definedName name="A2543066W_Latest" localSheetId="7">#REF!</definedName>
    <definedName name="A2543067X" localSheetId="7">#REF!,#REF!</definedName>
    <definedName name="A2543067X_Data" localSheetId="7">#REF!</definedName>
    <definedName name="A2543067X_Latest" localSheetId="7">#REF!</definedName>
    <definedName name="A2543068A" localSheetId="7">#REF!,#REF!</definedName>
    <definedName name="A2543068A_Data" localSheetId="7">#REF!</definedName>
    <definedName name="A2543068A_Latest" localSheetId="7">#REF!</definedName>
    <definedName name="A2543069C" localSheetId="7">#REF!,#REF!</definedName>
    <definedName name="A2543069C_Data" localSheetId="7">#REF!</definedName>
    <definedName name="A2543069C_Latest" localSheetId="7">#REF!</definedName>
    <definedName name="A2543070L" localSheetId="7">#REF!,#REF!</definedName>
    <definedName name="A2543070L_Data" localSheetId="7">#REF!</definedName>
    <definedName name="A2543070L_Latest" localSheetId="7">#REF!</definedName>
    <definedName name="A2543071R" localSheetId="7">#REF!,#REF!</definedName>
    <definedName name="A2543071R_Data" localSheetId="7">#REF!</definedName>
    <definedName name="A2543071R_Latest" localSheetId="7">#REF!</definedName>
    <definedName name="A2543072T" localSheetId="7">#REF!,#REF!</definedName>
    <definedName name="A2543072T_Data" localSheetId="7">#REF!</definedName>
    <definedName name="A2543072T_Latest" localSheetId="7">#REF!</definedName>
    <definedName name="A2543073V" localSheetId="7">#REF!,#REF!</definedName>
    <definedName name="A2543073V_Data" localSheetId="7">#REF!</definedName>
    <definedName name="A2543073V_Latest" localSheetId="7">#REF!</definedName>
    <definedName name="A2543074W" localSheetId="7">#REF!,#REF!</definedName>
    <definedName name="A2543074W_Data" localSheetId="7">#REF!</definedName>
    <definedName name="A2543074W_Latest" localSheetId="7">#REF!</definedName>
    <definedName name="A2543075X" localSheetId="7">#REF!,#REF!</definedName>
    <definedName name="A2543075X_Data" localSheetId="7">#REF!</definedName>
    <definedName name="A2543075X_Latest" localSheetId="7">#REF!</definedName>
    <definedName name="A2543076A" localSheetId="7">#REF!,#REF!</definedName>
    <definedName name="A2543076A_Data" localSheetId="7">#REF!</definedName>
    <definedName name="A2543076A_Latest" localSheetId="7">#REF!</definedName>
    <definedName name="A2543077C" localSheetId="7">#REF!,#REF!</definedName>
    <definedName name="A2543077C_Data" localSheetId="7">#REF!</definedName>
    <definedName name="A2543077C_Latest" localSheetId="7">#REF!</definedName>
    <definedName name="A2543078F" localSheetId="7">#REF!,#REF!</definedName>
    <definedName name="A2543078F_Data" localSheetId="7">#REF!</definedName>
    <definedName name="A2543078F_Latest" localSheetId="7">#REF!</definedName>
    <definedName name="A2543079J" localSheetId="7">#REF!,#REF!</definedName>
    <definedName name="A2543079J_Data" localSheetId="7">#REF!</definedName>
    <definedName name="A2543079J_Latest" localSheetId="7">#REF!</definedName>
    <definedName name="A2543080T" localSheetId="7">#REF!,#REF!</definedName>
    <definedName name="A2543080T_Data" localSheetId="7">#REF!</definedName>
    <definedName name="A2543080T_Latest" localSheetId="7">#REF!</definedName>
    <definedName name="A2543081V" localSheetId="7">#REF!,#REF!</definedName>
    <definedName name="A2543081V_Data" localSheetId="7">#REF!</definedName>
    <definedName name="A2543081V_Latest" localSheetId="7">#REF!</definedName>
    <definedName name="A2543082W" localSheetId="7">#REF!,#REF!</definedName>
    <definedName name="A2543082W_Data" localSheetId="7">#REF!</definedName>
    <definedName name="A2543082W_Latest" localSheetId="7">#REF!</definedName>
    <definedName name="A2543083X" localSheetId="7">#REF!,#REF!</definedName>
    <definedName name="A2543083X_Data" localSheetId="7">#REF!</definedName>
    <definedName name="A2543083X_Latest" localSheetId="7">#REF!</definedName>
    <definedName name="A2543084A" localSheetId="7">#REF!,#REF!</definedName>
    <definedName name="A2543084A_Data" localSheetId="7">#REF!</definedName>
    <definedName name="A2543084A_Latest" localSheetId="7">#REF!</definedName>
    <definedName name="A2543085C" localSheetId="7">#REF!,#REF!</definedName>
    <definedName name="A2543085C_Data" localSheetId="7">#REF!</definedName>
    <definedName name="A2543085C_Latest" localSheetId="7">#REF!</definedName>
    <definedName name="A2543086F" localSheetId="7">#REF!,#REF!</definedName>
    <definedName name="A2543086F_Data" localSheetId="7">#REF!</definedName>
    <definedName name="A2543086F_Latest" localSheetId="7">#REF!</definedName>
    <definedName name="A2543087J" localSheetId="7">#REF!,#REF!</definedName>
    <definedName name="A2543087J_Data" localSheetId="7">#REF!</definedName>
    <definedName name="A2543087J_Latest" localSheetId="7">#REF!</definedName>
    <definedName name="A2543088K" localSheetId="7">#REF!,#REF!</definedName>
    <definedName name="A2543088K_Data" localSheetId="7">#REF!</definedName>
    <definedName name="A2543088K_Latest" localSheetId="7">#REF!</definedName>
    <definedName name="A2543089L" localSheetId="7">#REF!,#REF!</definedName>
    <definedName name="A2543089L_Data" localSheetId="7">#REF!</definedName>
    <definedName name="A2543089L_Latest" localSheetId="7">#REF!</definedName>
    <definedName name="A2543090W" localSheetId="7">#REF!,#REF!</definedName>
    <definedName name="A2543090W_Data" localSheetId="7">#REF!</definedName>
    <definedName name="A2543090W_Latest" localSheetId="7">#REF!</definedName>
    <definedName name="A2543091X" localSheetId="7">#REF!,#REF!</definedName>
    <definedName name="A2543091X_Data" localSheetId="7">#REF!</definedName>
    <definedName name="A2543091X_Latest" localSheetId="7">#REF!</definedName>
    <definedName name="A2543092A" localSheetId="7">#REF!,#REF!</definedName>
    <definedName name="A2543092A_Data" localSheetId="7">#REF!</definedName>
    <definedName name="A2543092A_Latest" localSheetId="7">#REF!</definedName>
    <definedName name="A2543093C" localSheetId="7">#REF!,#REF!</definedName>
    <definedName name="A2543093C_Data" localSheetId="7">#REF!</definedName>
    <definedName name="A2543093C_Latest" localSheetId="7">#REF!</definedName>
    <definedName name="A2543094F" localSheetId="7">#REF!,#REF!</definedName>
    <definedName name="A2543094F_Data" localSheetId="7">#REF!</definedName>
    <definedName name="A2543094F_Latest" localSheetId="7">#REF!</definedName>
    <definedName name="A2543095J" localSheetId="7">#REF!,#REF!</definedName>
    <definedName name="A2543095J_Data" localSheetId="7">#REF!</definedName>
    <definedName name="A2543095J_Latest" localSheetId="7">#REF!</definedName>
    <definedName name="A2543096K" localSheetId="7">#REF!,#REF!</definedName>
    <definedName name="A2543096K_Data" localSheetId="7">#REF!</definedName>
    <definedName name="A2543096K_Latest" localSheetId="7">#REF!</definedName>
    <definedName name="A2543097L" localSheetId="7">#REF!,#REF!</definedName>
    <definedName name="A2543097L_Data" localSheetId="7">#REF!</definedName>
    <definedName name="A2543097L_Latest" localSheetId="7">#REF!</definedName>
    <definedName name="A2543098R" localSheetId="7">#REF!,#REF!</definedName>
    <definedName name="A2543098R_Data" localSheetId="7">#REF!</definedName>
    <definedName name="A2543098R_Latest" localSheetId="7">#REF!</definedName>
    <definedName name="A2543099T" localSheetId="7">#REF!,#REF!</definedName>
    <definedName name="A2543099T_Data" localSheetId="7">#REF!</definedName>
    <definedName name="A2543099T_Latest" localSheetId="7">#REF!</definedName>
    <definedName name="A2543100R" localSheetId="7">#REF!,#REF!</definedName>
    <definedName name="A2543100R_Data" localSheetId="7">#REF!</definedName>
    <definedName name="A2543100R_Latest" localSheetId="7">#REF!</definedName>
    <definedName name="A2543101T" localSheetId="7">#REF!,#REF!</definedName>
    <definedName name="A2543101T_Data" localSheetId="7">#REF!</definedName>
    <definedName name="A2543101T_Latest" localSheetId="7">#REF!</definedName>
    <definedName name="A2543102V" localSheetId="7">#REF!,#REF!</definedName>
    <definedName name="A2543102V_Data" localSheetId="7">#REF!</definedName>
    <definedName name="A2543102V_Latest" localSheetId="7">#REF!</definedName>
    <definedName name="A2543103W" localSheetId="7">#REF!,#REF!</definedName>
    <definedName name="A2543103W_Data" localSheetId="7">#REF!</definedName>
    <definedName name="A2543103W_Latest" localSheetId="7">#REF!</definedName>
    <definedName name="A2543104X" localSheetId="7">#REF!,#REF!</definedName>
    <definedName name="A2543104X_Data" localSheetId="7">#REF!</definedName>
    <definedName name="A2543104X_Latest" localSheetId="7">#REF!</definedName>
    <definedName name="A2543105A" localSheetId="7">#REF!,#REF!</definedName>
    <definedName name="A2543105A_Data" localSheetId="7">#REF!</definedName>
    <definedName name="A2543105A_Latest" localSheetId="7">#REF!</definedName>
    <definedName name="A2543106C" localSheetId="7">#REF!,#REF!</definedName>
    <definedName name="A2543106C_Data" localSheetId="7">#REF!</definedName>
    <definedName name="A2543106C_Latest" localSheetId="7">#REF!</definedName>
    <definedName name="A2543107F" localSheetId="7">#REF!,#REF!</definedName>
    <definedName name="A2543107F_Data" localSheetId="7">#REF!</definedName>
    <definedName name="A2543107F_Latest" localSheetId="7">#REF!</definedName>
    <definedName name="A2543108J" localSheetId="7">#REF!,#REF!</definedName>
    <definedName name="A2543108J_Data" localSheetId="7">#REF!</definedName>
    <definedName name="A2543108J_Latest" localSheetId="7">#REF!</definedName>
    <definedName name="A2543109K" localSheetId="7">#REF!,#REF!</definedName>
    <definedName name="A2543109K_Data" localSheetId="7">#REF!</definedName>
    <definedName name="A2543109K_Latest" localSheetId="7">#REF!</definedName>
    <definedName name="A2543110V" localSheetId="7">#REF!,#REF!</definedName>
    <definedName name="A2543110V_Data" localSheetId="7">#REF!</definedName>
    <definedName name="A2543110V_Latest" localSheetId="7">#REF!</definedName>
    <definedName name="A2543111W" localSheetId="7">#REF!,#REF!</definedName>
    <definedName name="A2543111W_Data" localSheetId="7">#REF!</definedName>
    <definedName name="A2543111W_Latest" localSheetId="7">#REF!</definedName>
    <definedName name="A2543112X" localSheetId="7">#REF!,#REF!</definedName>
    <definedName name="A2543112X_Data" localSheetId="7">#REF!</definedName>
    <definedName name="A2543112X_Latest" localSheetId="7">#REF!</definedName>
    <definedName name="A2543113A" localSheetId="7">#REF!,#REF!</definedName>
    <definedName name="A2543113A_Data" localSheetId="7">#REF!</definedName>
    <definedName name="A2543113A_Latest" localSheetId="7">#REF!</definedName>
    <definedName name="A2543114C" localSheetId="7">#REF!,#REF!</definedName>
    <definedName name="A2543114C_Data" localSheetId="7">#REF!</definedName>
    <definedName name="A2543114C_Latest" localSheetId="7">#REF!</definedName>
    <definedName name="A2543115F" localSheetId="7">#REF!,#REF!</definedName>
    <definedName name="A2543115F_Data" localSheetId="7">#REF!</definedName>
    <definedName name="A2543115F_Latest" localSheetId="7">#REF!</definedName>
    <definedName name="A2543116J" localSheetId="7">#REF!,#REF!</definedName>
    <definedName name="A2543116J_Data" localSheetId="7">#REF!</definedName>
    <definedName name="A2543116J_Latest" localSheetId="7">#REF!</definedName>
    <definedName name="A2543117K" localSheetId="7">#REF!,#REF!</definedName>
    <definedName name="A2543117K_Data" localSheetId="7">#REF!</definedName>
    <definedName name="A2543117K_Latest" localSheetId="7">#REF!</definedName>
    <definedName name="A2543118L" localSheetId="7">#REF!,#REF!</definedName>
    <definedName name="A2543118L_Data" localSheetId="7">#REF!</definedName>
    <definedName name="A2543118L_Latest" localSheetId="7">#REF!</definedName>
    <definedName name="A2543119R" localSheetId="7">#REF!,#REF!</definedName>
    <definedName name="A2543119R_Data" localSheetId="7">#REF!</definedName>
    <definedName name="A2543119R_Latest" localSheetId="7">#REF!</definedName>
    <definedName name="A2543120X" localSheetId="7">#REF!,#REF!</definedName>
    <definedName name="A2543120X_Data" localSheetId="7">#REF!</definedName>
    <definedName name="A2543120X_Latest" localSheetId="7">#REF!</definedName>
    <definedName name="A2543121A" localSheetId="7">#REF!,#REF!</definedName>
    <definedName name="A2543121A_Data" localSheetId="7">#REF!</definedName>
    <definedName name="A2543121A_Latest" localSheetId="7">#REF!</definedName>
    <definedName name="A2543122C" localSheetId="7">#REF!,#REF!</definedName>
    <definedName name="A2543122C_Data" localSheetId="7">#REF!</definedName>
    <definedName name="A2543122C_Latest" localSheetId="7">#REF!</definedName>
    <definedName name="A2543123F" localSheetId="7">#REF!,#REF!</definedName>
    <definedName name="A2543123F_Data" localSheetId="7">#REF!</definedName>
    <definedName name="A2543123F_Latest" localSheetId="7">#REF!</definedName>
    <definedName name="A2543124J" localSheetId="7">#REF!,#REF!</definedName>
    <definedName name="A2543124J_Data" localSheetId="7">#REF!</definedName>
    <definedName name="A2543124J_Latest" localSheetId="7">#REF!</definedName>
    <definedName name="A2543125K" localSheetId="7">#REF!,#REF!</definedName>
    <definedName name="A2543125K_Data" localSheetId="7">#REF!</definedName>
    <definedName name="A2543125K_Latest" localSheetId="7">#REF!</definedName>
    <definedName name="A2543126L" localSheetId="7">#REF!,#REF!</definedName>
    <definedName name="A2543126L_Data" localSheetId="7">#REF!</definedName>
    <definedName name="A2543126L_Latest" localSheetId="7">#REF!</definedName>
    <definedName name="A2543127R" localSheetId="7">#REF!,#REF!</definedName>
    <definedName name="A2543127R_Data" localSheetId="7">#REF!</definedName>
    <definedName name="A2543127R_Latest" localSheetId="7">#REF!</definedName>
    <definedName name="A2543128T" localSheetId="7">#REF!,#REF!</definedName>
    <definedName name="A2543128T_Data" localSheetId="7">#REF!</definedName>
    <definedName name="A2543128T_Latest" localSheetId="7">#REF!</definedName>
    <definedName name="A2543129V" localSheetId="7">#REF!,#REF!</definedName>
    <definedName name="A2543129V_Data" localSheetId="7">#REF!</definedName>
    <definedName name="A2543129V_Latest" localSheetId="7">#REF!</definedName>
    <definedName name="A2543130C" localSheetId="7">#REF!,#REF!</definedName>
    <definedName name="A2543130C_Data" localSheetId="7">#REF!</definedName>
    <definedName name="A2543130C_Latest" localSheetId="7">#REF!</definedName>
    <definedName name="A2543131F" localSheetId="7">#REF!,#REF!</definedName>
    <definedName name="A2543131F_Data" localSheetId="7">#REF!</definedName>
    <definedName name="A2543131F_Latest" localSheetId="7">#REF!</definedName>
    <definedName name="A2543132J" localSheetId="7">#REF!,#REF!</definedName>
    <definedName name="A2543132J_Data" localSheetId="7">#REF!</definedName>
    <definedName name="A2543132J_Latest" localSheetId="7">#REF!</definedName>
    <definedName name="A2543133K" localSheetId="7">#REF!,#REF!</definedName>
    <definedName name="A2543133K_Data" localSheetId="7">#REF!</definedName>
    <definedName name="A2543133K_Latest" localSheetId="7">#REF!</definedName>
    <definedName name="A2543134L" localSheetId="7">#REF!,#REF!</definedName>
    <definedName name="A2543134L_Data" localSheetId="7">#REF!</definedName>
    <definedName name="A2543134L_Latest" localSheetId="7">#REF!</definedName>
    <definedName name="A2543135R" localSheetId="7">#REF!,#REF!</definedName>
    <definedName name="A2543135R_Data" localSheetId="7">#REF!</definedName>
    <definedName name="A2543135R_Latest" localSheetId="7">#REF!</definedName>
    <definedName name="A2543136T" localSheetId="7">#REF!,#REF!</definedName>
    <definedName name="A2543136T_Data" localSheetId="7">#REF!</definedName>
    <definedName name="A2543136T_Latest" localSheetId="7">#REF!</definedName>
    <definedName name="A2543137V" localSheetId="7">#REF!,#REF!</definedName>
    <definedName name="A2543137V_Data" localSheetId="7">#REF!</definedName>
    <definedName name="A2543137V_Latest" localSheetId="7">#REF!</definedName>
    <definedName name="A2543138W" localSheetId="7">#REF!,#REF!</definedName>
    <definedName name="A2543138W_Data" localSheetId="7">#REF!</definedName>
    <definedName name="A2543138W_Latest" localSheetId="7">#REF!</definedName>
    <definedName name="A2543139X" localSheetId="7">#REF!,#REF!</definedName>
    <definedName name="A2543139X_Data" localSheetId="7">#REF!</definedName>
    <definedName name="A2543139X_Latest" localSheetId="7">#REF!</definedName>
    <definedName name="A2543140J" localSheetId="7">#REF!,#REF!</definedName>
    <definedName name="A2543140J_Data" localSheetId="7">#REF!</definedName>
    <definedName name="A2543140J_Latest" localSheetId="7">#REF!</definedName>
    <definedName name="A2543141K" localSheetId="7">#REF!,#REF!</definedName>
    <definedName name="A2543141K_Data" localSheetId="7">#REF!</definedName>
    <definedName name="A2543141K_Latest" localSheetId="7">#REF!</definedName>
    <definedName name="A2543142L" localSheetId="7">#REF!,#REF!</definedName>
    <definedName name="A2543142L_Data" localSheetId="7">#REF!</definedName>
    <definedName name="A2543142L_Latest" localSheetId="7">#REF!</definedName>
    <definedName name="A2543143R" localSheetId="7">#REF!,#REF!</definedName>
    <definedName name="A2543143R_Data" localSheetId="7">#REF!</definedName>
    <definedName name="A2543143R_Latest" localSheetId="7">#REF!</definedName>
    <definedName name="A2543144T" localSheetId="7">#REF!,#REF!</definedName>
    <definedName name="A2543144T_Data" localSheetId="7">#REF!</definedName>
    <definedName name="A2543144T_Latest" localSheetId="7">#REF!</definedName>
    <definedName name="A2543145V" localSheetId="7">#REF!,#REF!</definedName>
    <definedName name="A2543145V_Data" localSheetId="7">#REF!</definedName>
    <definedName name="A2543145V_Latest" localSheetId="7">#REF!</definedName>
    <definedName name="A2543146W" localSheetId="7">#REF!,#REF!</definedName>
    <definedName name="A2543146W_Data" localSheetId="7">#REF!</definedName>
    <definedName name="A2543146W_Latest" localSheetId="7">#REF!</definedName>
    <definedName name="A2543147X" localSheetId="7">#REF!,#REF!</definedName>
    <definedName name="A2543147X_Data" localSheetId="7">#REF!</definedName>
    <definedName name="A2543147X_Latest" localSheetId="7">#REF!</definedName>
    <definedName name="A2543148A" localSheetId="7">#REF!,#REF!</definedName>
    <definedName name="A2543148A_Data" localSheetId="7">#REF!</definedName>
    <definedName name="A2543148A_Latest" localSheetId="7">#REF!</definedName>
    <definedName name="A2543149C" localSheetId="7">#REF!,#REF!</definedName>
    <definedName name="A2543149C_Data" localSheetId="7">#REF!</definedName>
    <definedName name="A2543149C_Latest" localSheetId="7">#REF!</definedName>
    <definedName name="A2543150L" localSheetId="7">#REF!,#REF!</definedName>
    <definedName name="A2543150L_Data" localSheetId="7">#REF!</definedName>
    <definedName name="A2543150L_Latest" localSheetId="7">#REF!</definedName>
    <definedName name="A2543151R" localSheetId="7">#REF!,#REF!</definedName>
    <definedName name="A2543151R_Data" localSheetId="7">#REF!</definedName>
    <definedName name="A2543151R_Latest" localSheetId="7">#REF!</definedName>
    <definedName name="A2543152T" localSheetId="7">#REF!,#REF!</definedName>
    <definedName name="A2543152T_Data" localSheetId="7">#REF!</definedName>
    <definedName name="A2543152T_Latest" localSheetId="7">#REF!</definedName>
    <definedName name="A2543153V" localSheetId="7">#REF!,#REF!</definedName>
    <definedName name="A2543153V_Data" localSheetId="7">#REF!</definedName>
    <definedName name="A2543153V_Latest" localSheetId="7">#REF!</definedName>
    <definedName name="A2543154W" localSheetId="7">#REF!,#REF!</definedName>
    <definedName name="A2543154W_Data" localSheetId="7">#REF!</definedName>
    <definedName name="A2543154W_Latest" localSheetId="7">#REF!</definedName>
    <definedName name="A2543155X" localSheetId="7">#REF!,#REF!</definedName>
    <definedName name="A2543155X_Data" localSheetId="7">#REF!</definedName>
    <definedName name="A2543155X_Latest" localSheetId="7">#REF!</definedName>
    <definedName name="A2543156A" localSheetId="7">#REF!,#REF!</definedName>
    <definedName name="A2543156A_Data" localSheetId="7">#REF!</definedName>
    <definedName name="A2543156A_Latest" localSheetId="7">#REF!</definedName>
    <definedName name="A2543157C" localSheetId="7">#REF!,#REF!</definedName>
    <definedName name="A2543157C_Data" localSheetId="7">#REF!</definedName>
    <definedName name="A2543157C_Latest" localSheetId="7">#REF!</definedName>
    <definedName name="A2543158F" localSheetId="7">#REF!,#REF!</definedName>
    <definedName name="A2543158F_Data" localSheetId="7">#REF!</definedName>
    <definedName name="A2543158F_Latest" localSheetId="7">#REF!</definedName>
    <definedName name="A2543159J" localSheetId="7">#REF!,#REF!</definedName>
    <definedName name="A2543159J_Data" localSheetId="7">#REF!</definedName>
    <definedName name="A2543159J_Latest" localSheetId="7">#REF!</definedName>
    <definedName name="A2543160T" localSheetId="7">#REF!,#REF!</definedName>
    <definedName name="A2543160T_Data" localSheetId="7">#REF!</definedName>
    <definedName name="A2543160T_Latest" localSheetId="7">#REF!</definedName>
    <definedName name="A2543161V" localSheetId="7">#REF!,#REF!</definedName>
    <definedName name="A2543161V_Data" localSheetId="7">#REF!</definedName>
    <definedName name="A2543161V_Latest" localSheetId="7">#REF!</definedName>
    <definedName name="A2543162W" localSheetId="7">#REF!,#REF!</definedName>
    <definedName name="A2543162W_Data" localSheetId="7">#REF!</definedName>
    <definedName name="A2543162W_Latest" localSheetId="7">#REF!</definedName>
    <definedName name="A2543163X" localSheetId="7">#REF!,#REF!</definedName>
    <definedName name="A2543163X_Data" localSheetId="7">#REF!</definedName>
    <definedName name="A2543163X_Latest" localSheetId="7">#REF!</definedName>
    <definedName name="A2543164A" localSheetId="7">#REF!,#REF!</definedName>
    <definedName name="A2543164A_Data" localSheetId="7">#REF!</definedName>
    <definedName name="A2543164A_Latest" localSheetId="7">#REF!</definedName>
    <definedName name="A2543165C" localSheetId="7">#REF!,#REF!</definedName>
    <definedName name="A2543165C_Data" localSheetId="7">#REF!</definedName>
    <definedName name="A2543165C_Latest" localSheetId="7">#REF!</definedName>
    <definedName name="A2543166F" localSheetId="7">#REF!,#REF!</definedName>
    <definedName name="A2543166F_Data" localSheetId="7">#REF!</definedName>
    <definedName name="A2543166F_Latest" localSheetId="7">#REF!</definedName>
    <definedName name="A2543167J" localSheetId="7">#REF!,#REF!</definedName>
    <definedName name="A2543167J_Data" localSheetId="7">#REF!</definedName>
    <definedName name="A2543167J_Latest" localSheetId="7">#REF!</definedName>
    <definedName name="A2543168K" localSheetId="7">#REF!,#REF!</definedName>
    <definedName name="A2543168K_Data" localSheetId="7">#REF!</definedName>
    <definedName name="A2543168K_Latest" localSheetId="7">#REF!</definedName>
    <definedName name="A2543169L" localSheetId="7">#REF!,#REF!</definedName>
    <definedName name="A2543169L_Data" localSheetId="7">#REF!</definedName>
    <definedName name="A2543169L_Latest" localSheetId="7">#REF!</definedName>
    <definedName name="A2543170W" localSheetId="7">#REF!,#REF!</definedName>
    <definedName name="A2543170W_Data" localSheetId="7">#REF!</definedName>
    <definedName name="A2543170W_Latest" localSheetId="7">#REF!</definedName>
    <definedName name="A2543171X" localSheetId="7">#REF!,#REF!</definedName>
    <definedName name="A2543171X_Data" localSheetId="7">#REF!</definedName>
    <definedName name="A2543171X_Latest" localSheetId="7">#REF!</definedName>
    <definedName name="A2543172A" localSheetId="7">#REF!,#REF!</definedName>
    <definedName name="A2543172A_Data" localSheetId="7">#REF!</definedName>
    <definedName name="A2543172A_Latest" localSheetId="7">#REF!</definedName>
    <definedName name="A2543173C" localSheetId="7">#REF!,#REF!</definedName>
    <definedName name="A2543173C_Data" localSheetId="7">#REF!</definedName>
    <definedName name="A2543173C_Latest" localSheetId="7">#REF!</definedName>
    <definedName name="A2543174F" localSheetId="7">#REF!,#REF!</definedName>
    <definedName name="A2543174F_Data" localSheetId="7">#REF!</definedName>
    <definedName name="A2543174F_Latest" localSheetId="7">#REF!</definedName>
    <definedName name="A2543175J" localSheetId="7">#REF!,#REF!</definedName>
    <definedName name="A2543175J_Data" localSheetId="7">#REF!</definedName>
    <definedName name="A2543175J_Latest" localSheetId="7">#REF!</definedName>
    <definedName name="A2543176K" localSheetId="7">#REF!,#REF!</definedName>
    <definedName name="A2543176K_Data" localSheetId="7">#REF!</definedName>
    <definedName name="A2543176K_Latest" localSheetId="7">#REF!</definedName>
    <definedName name="A2543177L" localSheetId="7">#REF!,#REF!</definedName>
    <definedName name="A2543177L_Data" localSheetId="7">#REF!</definedName>
    <definedName name="A2543177L_Latest" localSheetId="7">#REF!</definedName>
    <definedName name="A2543178R" localSheetId="7">#REF!,#REF!</definedName>
    <definedName name="A2543178R_Data" localSheetId="7">#REF!</definedName>
    <definedName name="A2543178R_Latest" localSheetId="7">#REF!</definedName>
    <definedName name="A2543179T" localSheetId="7">#REF!,#REF!</definedName>
    <definedName name="A2543179T_Data" localSheetId="7">#REF!</definedName>
    <definedName name="A2543179T_Latest" localSheetId="7">#REF!</definedName>
    <definedName name="A2543180A" localSheetId="7">#REF!,#REF!</definedName>
    <definedName name="A2543180A_Data" localSheetId="7">#REF!</definedName>
    <definedName name="A2543180A_Latest" localSheetId="7">#REF!</definedName>
    <definedName name="A2543181C" localSheetId="7">#REF!,#REF!</definedName>
    <definedName name="A2543181C_Data" localSheetId="7">#REF!</definedName>
    <definedName name="A2543181C_Latest" localSheetId="7">#REF!</definedName>
    <definedName name="A2543182F" localSheetId="7">#REF!,#REF!</definedName>
    <definedName name="A2543182F_Data" localSheetId="7">#REF!</definedName>
    <definedName name="A2543182F_Latest" localSheetId="7">#REF!</definedName>
    <definedName name="A2543183J" localSheetId="7">#REF!,#REF!</definedName>
    <definedName name="A2543183J_Data" localSheetId="7">#REF!</definedName>
    <definedName name="A2543183J_Latest" localSheetId="7">#REF!</definedName>
    <definedName name="A2543184K" localSheetId="7">#REF!,#REF!</definedName>
    <definedName name="A2543184K_Data" localSheetId="7">#REF!</definedName>
    <definedName name="A2543184K_Latest" localSheetId="7">#REF!</definedName>
    <definedName name="A2543185L" localSheetId="7">#REF!,#REF!</definedName>
    <definedName name="A2543185L_Data" localSheetId="7">#REF!</definedName>
    <definedName name="A2543185L_Latest" localSheetId="7">#REF!</definedName>
    <definedName name="A2543186R" localSheetId="7">#REF!,#REF!</definedName>
    <definedName name="A2543186R_Data" localSheetId="7">#REF!</definedName>
    <definedName name="A2543186R_Latest" localSheetId="7">#REF!</definedName>
    <definedName name="A2543187T" localSheetId="7">#REF!,#REF!</definedName>
    <definedName name="A2543187T_Data" localSheetId="7">#REF!</definedName>
    <definedName name="A2543187T_Latest" localSheetId="7">#REF!</definedName>
    <definedName name="A2543188V" localSheetId="7">#REF!,#REF!</definedName>
    <definedName name="A2543188V_Data" localSheetId="7">#REF!</definedName>
    <definedName name="A2543188V_Latest" localSheetId="7">#REF!</definedName>
    <definedName name="A2543189W" localSheetId="7">#REF!,#REF!</definedName>
    <definedName name="A2543189W_Data" localSheetId="7">#REF!</definedName>
    <definedName name="A2543189W_Latest" localSheetId="7">#REF!</definedName>
    <definedName name="A2543190F" localSheetId="7">#REF!,#REF!</definedName>
    <definedName name="A2543190F_Data" localSheetId="7">#REF!</definedName>
    <definedName name="A2543190F_Latest" localSheetId="7">#REF!</definedName>
    <definedName name="A2543191J" localSheetId="7">#REF!,#REF!</definedName>
    <definedName name="A2543191J_Data" localSheetId="7">#REF!</definedName>
    <definedName name="A2543191J_Latest" localSheetId="7">#REF!</definedName>
    <definedName name="A2543192K" localSheetId="7">#REF!,#REF!</definedName>
    <definedName name="A2543192K_Data" localSheetId="7">#REF!</definedName>
    <definedName name="A2543192K_Latest" localSheetId="7">#REF!</definedName>
    <definedName name="A2543193L" localSheetId="7">#REF!,#REF!</definedName>
    <definedName name="A2543193L_Data" localSheetId="7">#REF!</definedName>
    <definedName name="A2543193L_Latest" localSheetId="7">#REF!</definedName>
    <definedName name="A2543194R" localSheetId="7">#REF!,#REF!</definedName>
    <definedName name="A2543194R_Data" localSheetId="7">#REF!</definedName>
    <definedName name="A2543194R_Latest" localSheetId="7">#REF!</definedName>
    <definedName name="A2543195T" localSheetId="7">#REF!,#REF!</definedName>
    <definedName name="A2543195T_Data" localSheetId="7">#REF!</definedName>
    <definedName name="A2543195T_Latest" localSheetId="7">#REF!</definedName>
    <definedName name="A2543196V" localSheetId="7">#REF!,#REF!</definedName>
    <definedName name="A2543196V_Data" localSheetId="7">#REF!</definedName>
    <definedName name="A2543196V_Latest" localSheetId="7">#REF!</definedName>
    <definedName name="A2543197W" localSheetId="7">#REF!,#REF!</definedName>
    <definedName name="A2543197W_Data" localSheetId="7">#REF!</definedName>
    <definedName name="A2543197W_Latest" localSheetId="7">#REF!</definedName>
    <definedName name="A2543198X" localSheetId="7">#REF!,#REF!</definedName>
    <definedName name="A2543198X_Data" localSheetId="7">#REF!</definedName>
    <definedName name="A2543198X_Latest" localSheetId="7">#REF!</definedName>
    <definedName name="A2543199A" localSheetId="7">#REF!,#REF!</definedName>
    <definedName name="A2543199A_Data" localSheetId="7">#REF!</definedName>
    <definedName name="A2543199A_Latest" localSheetId="7">#REF!</definedName>
    <definedName name="A2543200X" localSheetId="7">#REF!,#REF!</definedName>
    <definedName name="A2543200X_Data" localSheetId="7">#REF!</definedName>
    <definedName name="A2543200X_Latest" localSheetId="7">#REF!</definedName>
    <definedName name="A2543201A" localSheetId="7">#REF!,#REF!</definedName>
    <definedName name="A2543201A_Data" localSheetId="7">#REF!</definedName>
    <definedName name="A2543201A_Latest" localSheetId="7">#REF!</definedName>
    <definedName name="A2543202C" localSheetId="7">#REF!,#REF!</definedName>
    <definedName name="A2543202C_Data" localSheetId="7">#REF!</definedName>
    <definedName name="A2543202C_Latest" localSheetId="7">#REF!</definedName>
    <definedName name="A2543203F" localSheetId="7">#REF!,#REF!</definedName>
    <definedName name="A2543203F_Data" localSheetId="7">#REF!</definedName>
    <definedName name="A2543203F_Latest" localSheetId="7">#REF!</definedName>
    <definedName name="A2543204J" localSheetId="7">#REF!,#REF!</definedName>
    <definedName name="A2543204J_Data" localSheetId="7">#REF!</definedName>
    <definedName name="A2543204J_Latest" localSheetId="7">#REF!</definedName>
    <definedName name="A2543205K" localSheetId="7">#REF!,#REF!</definedName>
    <definedName name="A2543205K_Data" localSheetId="7">#REF!</definedName>
    <definedName name="A2543205K_Latest" localSheetId="7">#REF!</definedName>
    <definedName name="A2543206L" localSheetId="7">#REF!,#REF!</definedName>
    <definedName name="A2543206L_Data" localSheetId="7">#REF!</definedName>
    <definedName name="A2543206L_Latest" localSheetId="7">#REF!</definedName>
    <definedName name="A2543207R" localSheetId="7">#REF!,#REF!</definedName>
    <definedName name="A2543207R_Data" localSheetId="7">#REF!</definedName>
    <definedName name="A2543207R_Latest" localSheetId="7">#REF!</definedName>
    <definedName name="A2543208T" localSheetId="7">#REF!,#REF!</definedName>
    <definedName name="A2543208T_Data" localSheetId="7">#REF!</definedName>
    <definedName name="A2543208T_Latest" localSheetId="7">#REF!</definedName>
    <definedName name="A2543209V" localSheetId="7">#REF!,#REF!</definedName>
    <definedName name="A2543209V_Data" localSheetId="7">#REF!</definedName>
    <definedName name="A2543209V_Latest" localSheetId="7">#REF!</definedName>
    <definedName name="A2543210C" localSheetId="7">#REF!,#REF!</definedName>
    <definedName name="A2543210C_Data" localSheetId="7">#REF!</definedName>
    <definedName name="A2543210C_Latest" localSheetId="7">#REF!</definedName>
    <definedName name="A2543211F" localSheetId="7">#REF!,#REF!</definedName>
    <definedName name="A2543211F_Data" localSheetId="7">#REF!</definedName>
    <definedName name="A2543211F_Latest" localSheetId="7">#REF!</definedName>
    <definedName name="A2543212J" localSheetId="7">#REF!,#REF!</definedName>
    <definedName name="A2543212J_Data" localSheetId="7">#REF!</definedName>
    <definedName name="A2543212J_Latest" localSheetId="7">#REF!</definedName>
    <definedName name="A2543213K" localSheetId="7">#REF!,#REF!</definedName>
    <definedName name="A2543213K_Data" localSheetId="7">#REF!</definedName>
    <definedName name="A2543213K_Latest" localSheetId="7">#REF!</definedName>
    <definedName name="A2543214L" localSheetId="7">#REF!,#REF!</definedName>
    <definedName name="A2543214L_Data" localSheetId="7">#REF!</definedName>
    <definedName name="A2543214L_Latest" localSheetId="7">#REF!</definedName>
    <definedName name="A2543215R" localSheetId="7">#REF!,#REF!</definedName>
    <definedName name="A2543215R_Data" localSheetId="7">#REF!</definedName>
    <definedName name="A2543215R_Latest" localSheetId="7">#REF!</definedName>
    <definedName name="A2543216T" localSheetId="7">#REF!,#REF!</definedName>
    <definedName name="A2543216T_Data" localSheetId="7">#REF!</definedName>
    <definedName name="A2543216T_Latest" localSheetId="7">#REF!</definedName>
    <definedName name="A2543217V" localSheetId="7">#REF!,#REF!</definedName>
    <definedName name="A2543217V_Data" localSheetId="7">#REF!</definedName>
    <definedName name="A2543217V_Latest" localSheetId="7">#REF!</definedName>
    <definedName name="A2543218W" localSheetId="7">#REF!,#REF!</definedName>
    <definedName name="A2543218W_Data" localSheetId="7">#REF!</definedName>
    <definedName name="A2543218W_Latest" localSheetId="7">#REF!</definedName>
    <definedName name="A2543219X" localSheetId="7">#REF!,#REF!</definedName>
    <definedName name="A2543219X_Data" localSheetId="7">#REF!</definedName>
    <definedName name="A2543219X_Latest" localSheetId="7">#REF!</definedName>
    <definedName name="A2543220J" localSheetId="7">#REF!,#REF!</definedName>
    <definedName name="A2543220J_Data" localSheetId="7">#REF!</definedName>
    <definedName name="A2543220J_Latest" localSheetId="7">#REF!</definedName>
    <definedName name="A2543221K" localSheetId="7">#REF!,#REF!</definedName>
    <definedName name="A2543221K_Data" localSheetId="7">#REF!</definedName>
    <definedName name="A2543221K_Latest" localSheetId="7">#REF!</definedName>
    <definedName name="A2543222L" localSheetId="7">#REF!,#REF!</definedName>
    <definedName name="A2543222L_Data" localSheetId="7">#REF!</definedName>
    <definedName name="A2543222L_Latest" localSheetId="7">#REF!</definedName>
    <definedName name="A2543223R" localSheetId="7">#REF!,#REF!</definedName>
    <definedName name="A2543223R_Data" localSheetId="7">#REF!</definedName>
    <definedName name="A2543223R_Latest" localSheetId="7">#REF!</definedName>
    <definedName name="A2543224T" localSheetId="7">#REF!,#REF!</definedName>
    <definedName name="A2543224T_Data" localSheetId="7">#REF!</definedName>
    <definedName name="A2543224T_Latest" localSheetId="7">#REF!</definedName>
    <definedName name="A2543225V" localSheetId="7">#REF!,#REF!</definedName>
    <definedName name="A2543225V_Data" localSheetId="7">#REF!</definedName>
    <definedName name="A2543225V_Latest" localSheetId="7">#REF!</definedName>
    <definedName name="A2543226W" localSheetId="7">#REF!,#REF!</definedName>
    <definedName name="A2543226W_Data" localSheetId="7">#REF!</definedName>
    <definedName name="A2543226W_Latest" localSheetId="7">#REF!</definedName>
    <definedName name="A2543227X" localSheetId="7">#REF!,#REF!</definedName>
    <definedName name="A2543227X_Data" localSheetId="7">#REF!</definedName>
    <definedName name="A2543227X_Latest" localSheetId="7">#REF!</definedName>
    <definedName name="A2543228A" localSheetId="7">#REF!,#REF!</definedName>
    <definedName name="A2543228A_Data" localSheetId="7">#REF!</definedName>
    <definedName name="A2543228A_Latest" localSheetId="7">#REF!</definedName>
    <definedName name="A2543229C" localSheetId="7">#REF!,#REF!</definedName>
    <definedName name="A2543229C_Data" localSheetId="7">#REF!</definedName>
    <definedName name="A2543229C_Latest" localSheetId="7">#REF!</definedName>
    <definedName name="A2543230L" localSheetId="7">#REF!,#REF!</definedName>
    <definedName name="A2543230L_Data" localSheetId="7">#REF!</definedName>
    <definedName name="A2543230L_Latest" localSheetId="7">#REF!</definedName>
    <definedName name="A2543231R" localSheetId="7">#REF!,#REF!</definedName>
    <definedName name="A2543231R_Data" localSheetId="7">#REF!</definedName>
    <definedName name="A2543231R_Latest" localSheetId="7">#REF!</definedName>
    <definedName name="A2543232T" localSheetId="7">#REF!,#REF!</definedName>
    <definedName name="A2543232T_Data" localSheetId="7">#REF!</definedName>
    <definedName name="A2543232T_Latest" localSheetId="7">#REF!</definedName>
    <definedName name="A2543233V" localSheetId="7">#REF!,#REF!</definedName>
    <definedName name="A2543233V_Data" localSheetId="7">#REF!</definedName>
    <definedName name="A2543233V_Latest" localSheetId="7">#REF!</definedName>
    <definedName name="A2543234W" localSheetId="7">#REF!,#REF!</definedName>
    <definedName name="A2543234W_Data" localSheetId="7">#REF!</definedName>
    <definedName name="A2543234W_Latest" localSheetId="7">#REF!</definedName>
    <definedName name="A2543235X" localSheetId="7">#REF!,#REF!</definedName>
    <definedName name="A2543235X_Data" localSheetId="7">#REF!</definedName>
    <definedName name="A2543235X_Latest" localSheetId="7">#REF!</definedName>
    <definedName name="A2543236A" localSheetId="7">#REF!,#REF!</definedName>
    <definedName name="A2543236A_Data" localSheetId="7">#REF!</definedName>
    <definedName name="A2543236A_Latest" localSheetId="7">#REF!</definedName>
    <definedName name="A2543237C" localSheetId="7">#REF!,#REF!</definedName>
    <definedName name="A2543237C_Data" localSheetId="7">#REF!</definedName>
    <definedName name="A2543237C_Latest" localSheetId="7">#REF!</definedName>
    <definedName name="A2543238F" localSheetId="7">#REF!,#REF!</definedName>
    <definedName name="A2543238F_Data" localSheetId="7">#REF!</definedName>
    <definedName name="A2543238F_Latest" localSheetId="7">#REF!</definedName>
    <definedName name="A2543239J" localSheetId="7">#REF!,#REF!</definedName>
    <definedName name="A2543239J_Data" localSheetId="7">#REF!</definedName>
    <definedName name="A2543239J_Latest" localSheetId="7">#REF!</definedName>
    <definedName name="A2543240T" localSheetId="7">#REF!,#REF!</definedName>
    <definedName name="A2543240T_Data" localSheetId="7">#REF!</definedName>
    <definedName name="A2543240T_Latest" localSheetId="7">#REF!</definedName>
    <definedName name="A2543241V" localSheetId="7">#REF!,#REF!</definedName>
    <definedName name="A2543241V_Data" localSheetId="7">#REF!</definedName>
    <definedName name="A2543241V_Latest" localSheetId="7">#REF!</definedName>
    <definedName name="A2543242W" localSheetId="7">#REF!,#REF!</definedName>
    <definedName name="A2543242W_Data" localSheetId="7">#REF!</definedName>
    <definedName name="A2543242W_Latest" localSheetId="7">#REF!</definedName>
    <definedName name="A2543243X" localSheetId="7">#REF!,#REF!</definedName>
    <definedName name="A2543243X_Data" localSheetId="7">#REF!</definedName>
    <definedName name="A2543243X_Latest" localSheetId="7">#REF!</definedName>
    <definedName name="A2543244A" localSheetId="7">#REF!,#REF!</definedName>
    <definedName name="A2543244A_Data" localSheetId="7">#REF!</definedName>
    <definedName name="A2543244A_Latest" localSheetId="7">#REF!</definedName>
    <definedName name="A2543245C" localSheetId="7">#REF!,#REF!</definedName>
    <definedName name="A2543245C_Data" localSheetId="7">#REF!</definedName>
    <definedName name="A2543245C_Latest" localSheetId="7">#REF!</definedName>
    <definedName name="A2543246F" localSheetId="7">#REF!,#REF!</definedName>
    <definedName name="A2543246F_Data" localSheetId="7">#REF!</definedName>
    <definedName name="A2543246F_Latest" localSheetId="7">#REF!</definedName>
    <definedName name="A2543247J" localSheetId="7">#REF!,#REF!</definedName>
    <definedName name="A2543247J_Data" localSheetId="7">#REF!</definedName>
    <definedName name="A2543247J_Latest" localSheetId="7">#REF!</definedName>
    <definedName name="A2543248K" localSheetId="7">#REF!,#REF!</definedName>
    <definedName name="A2543248K_Data" localSheetId="7">#REF!</definedName>
    <definedName name="A2543248K_Latest" localSheetId="7">#REF!</definedName>
    <definedName name="A2543249L" localSheetId="7">#REF!,#REF!</definedName>
    <definedName name="A2543249L_Data" localSheetId="7">#REF!</definedName>
    <definedName name="A2543249L_Latest" localSheetId="7">#REF!</definedName>
    <definedName name="A2543250W" localSheetId="7">#REF!,#REF!</definedName>
    <definedName name="A2543250W_Data" localSheetId="7">#REF!</definedName>
    <definedName name="A2543250W_Latest" localSheetId="7">#REF!</definedName>
    <definedName name="A2543251X" localSheetId="7">#REF!,#REF!</definedName>
    <definedName name="A2543251X_Data" localSheetId="7">#REF!</definedName>
    <definedName name="A2543251X_Latest" localSheetId="7">#REF!</definedName>
    <definedName name="A2543252A" localSheetId="7">#REF!,#REF!</definedName>
    <definedName name="A2543252A_Data" localSheetId="7">#REF!</definedName>
    <definedName name="A2543252A_Latest" localSheetId="7">#REF!</definedName>
    <definedName name="A2543253C" localSheetId="7">#REF!,#REF!</definedName>
    <definedName name="A2543253C_Data" localSheetId="7">#REF!</definedName>
    <definedName name="A2543253C_Latest" localSheetId="7">#REF!</definedName>
    <definedName name="A2543254F" localSheetId="7">#REF!,#REF!</definedName>
    <definedName name="A2543254F_Data" localSheetId="7">#REF!</definedName>
    <definedName name="A2543254F_Latest" localSheetId="7">#REF!</definedName>
    <definedName name="A2543255J" localSheetId="7">#REF!,#REF!</definedName>
    <definedName name="A2543255J_Data" localSheetId="7">#REF!</definedName>
    <definedName name="A2543255J_Latest" localSheetId="7">#REF!</definedName>
    <definedName name="A2543256K" localSheetId="7">#REF!,#REF!</definedName>
    <definedName name="A2543256K_Data" localSheetId="7">#REF!</definedName>
    <definedName name="A2543256K_Latest" localSheetId="7">#REF!</definedName>
    <definedName name="A2543257L" localSheetId="7">#REF!,#REF!</definedName>
    <definedName name="A2543257L_Data" localSheetId="7">#REF!</definedName>
    <definedName name="A2543257L_Latest" localSheetId="7">#REF!</definedName>
    <definedName name="A2543258R" localSheetId="7">#REF!,#REF!</definedName>
    <definedName name="A2543258R_Data" localSheetId="7">#REF!</definedName>
    <definedName name="A2543258R_Latest" localSheetId="7">#REF!</definedName>
    <definedName name="A2543259T" localSheetId="7">#REF!,#REF!</definedName>
    <definedName name="A2543259T_Data" localSheetId="7">#REF!</definedName>
    <definedName name="A2543259T_Latest" localSheetId="7">#REF!</definedName>
    <definedName name="A2543260A" localSheetId="7">#REF!,#REF!</definedName>
    <definedName name="A2543260A_Data" localSheetId="7">#REF!</definedName>
    <definedName name="A2543260A_Latest" localSheetId="7">#REF!</definedName>
    <definedName name="A2543261C" localSheetId="7">#REF!,#REF!</definedName>
    <definedName name="A2543261C_Data" localSheetId="7">#REF!</definedName>
    <definedName name="A2543261C_Latest" localSheetId="7">#REF!</definedName>
    <definedName name="A2543262F" localSheetId="7">#REF!,#REF!</definedName>
    <definedName name="A2543262F_Data" localSheetId="7">#REF!</definedName>
    <definedName name="A2543262F_Latest" localSheetId="7">#REF!</definedName>
    <definedName name="A2543263J" localSheetId="7">#REF!,#REF!</definedName>
    <definedName name="A2543263J_Data" localSheetId="7">#REF!</definedName>
    <definedName name="A2543263J_Latest" localSheetId="7">#REF!</definedName>
    <definedName name="A2543264K" localSheetId="7">#REF!,#REF!</definedName>
    <definedName name="A2543264K_Data" localSheetId="7">#REF!</definedName>
    <definedName name="A2543264K_Latest" localSheetId="7">#REF!</definedName>
    <definedName name="A2543265L" localSheetId="7">#REF!,#REF!</definedName>
    <definedName name="A2543265L_Data" localSheetId="7">#REF!</definedName>
    <definedName name="A2543265L_Latest" localSheetId="7">#REF!</definedName>
    <definedName name="A2543266R" localSheetId="7">#REF!,#REF!</definedName>
    <definedName name="A2543266R_Data" localSheetId="7">#REF!</definedName>
    <definedName name="A2543266R_Latest" localSheetId="7">#REF!</definedName>
    <definedName name="A2543267T" localSheetId="7">#REF!,#REF!</definedName>
    <definedName name="A2543267T_Data" localSheetId="7">#REF!</definedName>
    <definedName name="A2543267T_Latest" localSheetId="7">#REF!</definedName>
    <definedName name="A2543268V" localSheetId="7">#REF!,#REF!</definedName>
    <definedName name="A2543268V_Data" localSheetId="7">#REF!</definedName>
    <definedName name="A2543268V_Latest" localSheetId="7">#REF!</definedName>
    <definedName name="A2543269W" localSheetId="7">#REF!,#REF!</definedName>
    <definedName name="A2543269W_Data" localSheetId="7">#REF!</definedName>
    <definedName name="A2543269W_Latest" localSheetId="7">#REF!</definedName>
    <definedName name="A2543270F" localSheetId="7">#REF!,#REF!</definedName>
    <definedName name="A2543270F_Data" localSheetId="7">#REF!</definedName>
    <definedName name="A2543270F_Latest" localSheetId="7">#REF!</definedName>
    <definedName name="A2543271J" localSheetId="7">#REF!,#REF!</definedName>
    <definedName name="A2543271J_Data" localSheetId="7">#REF!</definedName>
    <definedName name="A2543271J_Latest" localSheetId="7">#REF!</definedName>
    <definedName name="A2543272K" localSheetId="7">#REF!,#REF!</definedName>
    <definedName name="A2543272K_Data" localSheetId="7">#REF!</definedName>
    <definedName name="A2543272K_Latest" localSheetId="7">#REF!</definedName>
    <definedName name="A2543273L" localSheetId="7">#REF!,#REF!</definedName>
    <definedName name="A2543273L_Data" localSheetId="7">#REF!</definedName>
    <definedName name="A2543273L_Latest" localSheetId="7">#REF!</definedName>
    <definedName name="A2543274R" localSheetId="7">#REF!,#REF!</definedName>
    <definedName name="A2543274R_Data" localSheetId="7">#REF!</definedName>
    <definedName name="A2543274R_Latest" localSheetId="7">#REF!</definedName>
    <definedName name="A2543275T" localSheetId="7">#REF!,#REF!</definedName>
    <definedName name="A2543275T_Data" localSheetId="7">#REF!</definedName>
    <definedName name="A2543275T_Latest" localSheetId="7">#REF!</definedName>
    <definedName name="A2543276V" localSheetId="7">#REF!,#REF!</definedName>
    <definedName name="A2543276V_Data" localSheetId="7">#REF!</definedName>
    <definedName name="A2543276V_Latest" localSheetId="7">#REF!</definedName>
    <definedName name="A2543277W" localSheetId="7">#REF!,#REF!</definedName>
    <definedName name="A2543277W_Data" localSheetId="7">#REF!</definedName>
    <definedName name="A2543277W_Latest" localSheetId="7">#REF!</definedName>
    <definedName name="A2543278X" localSheetId="7">#REF!,#REF!</definedName>
    <definedName name="A2543278X_Data" localSheetId="7">#REF!</definedName>
    <definedName name="A2543278X_Latest" localSheetId="7">#REF!</definedName>
    <definedName name="A2543279A" localSheetId="7">#REF!,#REF!</definedName>
    <definedName name="A2543279A_Data" localSheetId="7">#REF!</definedName>
    <definedName name="A2543279A_Latest" localSheetId="7">#REF!</definedName>
    <definedName name="A2543280K" localSheetId="7">#REF!,#REF!</definedName>
    <definedName name="A2543280K_Data" localSheetId="7">#REF!</definedName>
    <definedName name="A2543280K_Latest" localSheetId="7">#REF!</definedName>
    <definedName name="A2543281L" localSheetId="7">#REF!,#REF!</definedName>
    <definedName name="A2543281L_Data" localSheetId="7">#REF!</definedName>
    <definedName name="A2543281L_Latest" localSheetId="7">#REF!</definedName>
    <definedName name="A2543282R" localSheetId="7">#REF!,#REF!</definedName>
    <definedName name="A2543282R_Data" localSheetId="7">#REF!</definedName>
    <definedName name="A2543282R_Latest" localSheetId="7">#REF!</definedName>
    <definedName name="A2543283T" localSheetId="7">#REF!,#REF!</definedName>
    <definedName name="A2543283T_Data" localSheetId="7">#REF!</definedName>
    <definedName name="A2543283T_Latest" localSheetId="7">#REF!</definedName>
    <definedName name="A2543284V" localSheetId="7">#REF!,#REF!</definedName>
    <definedName name="A2543284V_Data" localSheetId="7">#REF!</definedName>
    <definedName name="A2543284V_Latest" localSheetId="7">#REF!</definedName>
    <definedName name="A2543285W" localSheetId="7">#REF!,#REF!</definedName>
    <definedName name="A2543285W_Data" localSheetId="7">#REF!</definedName>
    <definedName name="A2543285W_Latest" localSheetId="7">#REF!</definedName>
    <definedName name="A2543286X" localSheetId="7">#REF!,#REF!</definedName>
    <definedName name="A2543286X_Data" localSheetId="7">#REF!</definedName>
    <definedName name="A2543286X_Latest" localSheetId="7">#REF!</definedName>
    <definedName name="A2543287A" localSheetId="7">#REF!,#REF!</definedName>
    <definedName name="A2543287A_Data" localSheetId="7">#REF!</definedName>
    <definedName name="A2543287A_Latest" localSheetId="7">#REF!</definedName>
    <definedName name="A2543288C" localSheetId="7">#REF!,#REF!</definedName>
    <definedName name="A2543288C_Data" localSheetId="7">#REF!</definedName>
    <definedName name="A2543288C_Latest" localSheetId="7">#REF!</definedName>
    <definedName name="A2543289F" localSheetId="7">#REF!,#REF!</definedName>
    <definedName name="A2543289F_Data" localSheetId="7">#REF!</definedName>
    <definedName name="A2543289F_Latest" localSheetId="7">#REF!</definedName>
    <definedName name="A2543290R" localSheetId="7">#REF!,#REF!</definedName>
    <definedName name="A2543290R_Data" localSheetId="7">#REF!</definedName>
    <definedName name="A2543290R_Latest" localSheetId="7">#REF!</definedName>
    <definedName name="A2543291T" localSheetId="7">#REF!,#REF!</definedName>
    <definedName name="A2543291T_Data" localSheetId="7">#REF!</definedName>
    <definedName name="A2543291T_Latest" localSheetId="7">#REF!</definedName>
    <definedName name="A2543292V" localSheetId="7">#REF!,#REF!</definedName>
    <definedName name="A2543292V_Data" localSheetId="7">#REF!</definedName>
    <definedName name="A2543292V_Latest" localSheetId="7">#REF!</definedName>
    <definedName name="A2543293W" localSheetId="7">#REF!,#REF!</definedName>
    <definedName name="A2543293W_Data" localSheetId="7">#REF!</definedName>
    <definedName name="A2543293W_Latest" localSheetId="7">#REF!</definedName>
    <definedName name="A2543294X" localSheetId="7">#REF!,#REF!</definedName>
    <definedName name="A2543294X_Data" localSheetId="7">#REF!</definedName>
    <definedName name="A2543294X_Latest" localSheetId="7">#REF!</definedName>
    <definedName name="A2543295A" localSheetId="7">#REF!,#REF!</definedName>
    <definedName name="A2543295A_Data" localSheetId="7">#REF!</definedName>
    <definedName name="A2543295A_Latest" localSheetId="7">#REF!</definedName>
    <definedName name="A2543296C" localSheetId="7">#REF!,#REF!</definedName>
    <definedName name="A2543296C_Data" localSheetId="7">#REF!</definedName>
    <definedName name="A2543296C_Latest" localSheetId="7">#REF!</definedName>
    <definedName name="A2543297F" localSheetId="7">#REF!,#REF!</definedName>
    <definedName name="A2543297F_Data" localSheetId="7">#REF!</definedName>
    <definedName name="A2543297F_Latest" localSheetId="7">#REF!</definedName>
    <definedName name="A2543298J" localSheetId="7">#REF!,#REF!</definedName>
    <definedName name="A2543298J_Data" localSheetId="7">#REF!</definedName>
    <definedName name="A2543298J_Latest" localSheetId="7">#REF!</definedName>
    <definedName name="A2543299K" localSheetId="7">#REF!,#REF!</definedName>
    <definedName name="A2543299K_Data" localSheetId="7">#REF!</definedName>
    <definedName name="A2543299K_Latest" localSheetId="7">#REF!</definedName>
    <definedName name="A2543300J" localSheetId="7">#REF!,#REF!</definedName>
    <definedName name="A2543300J_Data" localSheetId="7">#REF!</definedName>
    <definedName name="A2543300J_Latest" localSheetId="7">#REF!</definedName>
    <definedName name="A2543301K" localSheetId="7">#REF!,#REF!</definedName>
    <definedName name="A2543301K_Data" localSheetId="7">#REF!</definedName>
    <definedName name="A2543301K_Latest" localSheetId="7">#REF!</definedName>
    <definedName name="A2543302L" localSheetId="7">#REF!,#REF!</definedName>
    <definedName name="A2543302L_Data" localSheetId="7">#REF!</definedName>
    <definedName name="A2543302L_Latest" localSheetId="7">#REF!</definedName>
    <definedName name="A2543303R" localSheetId="7">#REF!,#REF!</definedName>
    <definedName name="A2543303R_Data" localSheetId="7">#REF!</definedName>
    <definedName name="A2543303R_Latest" localSheetId="7">#REF!</definedName>
    <definedName name="A2543304T" localSheetId="7">#REF!,#REF!</definedName>
    <definedName name="A2543304T_Data" localSheetId="7">#REF!</definedName>
    <definedName name="A2543304T_Latest" localSheetId="7">#REF!</definedName>
    <definedName name="A2543305V" localSheetId="7">#REF!,#REF!</definedName>
    <definedName name="A2543305V_Data" localSheetId="7">#REF!</definedName>
    <definedName name="A2543305V_Latest" localSheetId="7">#REF!</definedName>
    <definedName name="A2543306W" localSheetId="7">#REF!,#REF!</definedName>
    <definedName name="A2543306W_Data" localSheetId="7">#REF!</definedName>
    <definedName name="A2543306W_Latest" localSheetId="7">#REF!</definedName>
    <definedName name="A2543307X" localSheetId="7">#REF!,#REF!</definedName>
    <definedName name="A2543307X_Data" localSheetId="7">#REF!</definedName>
    <definedName name="A2543307X_Latest" localSheetId="7">#REF!</definedName>
    <definedName name="A2543308A" localSheetId="7">#REF!,#REF!</definedName>
    <definedName name="A2543308A_Data" localSheetId="7">#REF!</definedName>
    <definedName name="A2543308A_Latest" localSheetId="7">#REF!</definedName>
    <definedName name="A2543309C" localSheetId="7">#REF!,#REF!</definedName>
    <definedName name="A2543309C_Data" localSheetId="7">#REF!</definedName>
    <definedName name="A2543309C_Latest" localSheetId="7">#REF!</definedName>
    <definedName name="A2543310L" localSheetId="7">#REF!,#REF!</definedName>
    <definedName name="A2543310L_Data" localSheetId="7">#REF!</definedName>
    <definedName name="A2543310L_Latest" localSheetId="7">#REF!</definedName>
    <definedName name="A2543311R" localSheetId="7">#REF!,#REF!</definedName>
    <definedName name="A2543311R_Data" localSheetId="7">#REF!</definedName>
    <definedName name="A2543311R_Latest" localSheetId="7">#REF!</definedName>
    <definedName name="A2543312T" localSheetId="7">#REF!,#REF!</definedName>
    <definedName name="A2543312T_Data" localSheetId="7">#REF!</definedName>
    <definedName name="A2543312T_Latest" localSheetId="7">#REF!</definedName>
    <definedName name="A2543313V" localSheetId="7">#REF!,#REF!</definedName>
    <definedName name="A2543313V_Data" localSheetId="7">#REF!</definedName>
    <definedName name="A2543313V_Latest" localSheetId="7">#REF!</definedName>
    <definedName name="A2543314W" localSheetId="7">#REF!,#REF!</definedName>
    <definedName name="A2543314W_Data" localSheetId="7">#REF!</definedName>
    <definedName name="A2543314W_Latest" localSheetId="7">#REF!</definedName>
    <definedName name="A2543315X" localSheetId="7">#REF!,#REF!</definedName>
    <definedName name="A2543315X_Data" localSheetId="7">#REF!</definedName>
    <definedName name="A2543315X_Latest" localSheetId="7">#REF!</definedName>
    <definedName name="A2543316A" localSheetId="7">#REF!,#REF!</definedName>
    <definedName name="A2543316A_Data" localSheetId="7">#REF!</definedName>
    <definedName name="A2543316A_Latest" localSheetId="7">#REF!</definedName>
    <definedName name="A2543317C" localSheetId="7">#REF!,#REF!</definedName>
    <definedName name="A2543317C_Data" localSheetId="7">#REF!</definedName>
    <definedName name="A2543317C_Latest" localSheetId="7">#REF!</definedName>
    <definedName name="A2543318F" localSheetId="7">#REF!,#REF!</definedName>
    <definedName name="A2543318F_Data" localSheetId="7">#REF!</definedName>
    <definedName name="A2543318F_Latest" localSheetId="7">#REF!</definedName>
    <definedName name="A2543319J" localSheetId="7">#REF!,#REF!</definedName>
    <definedName name="A2543319J_Data" localSheetId="7">#REF!</definedName>
    <definedName name="A2543319J_Latest" localSheetId="7">#REF!</definedName>
    <definedName name="A2543320T" localSheetId="7">#REF!,#REF!</definedName>
    <definedName name="A2543320T_Data" localSheetId="7">#REF!</definedName>
    <definedName name="A2543320T_Latest" localSheetId="7">#REF!</definedName>
    <definedName name="A2543321V" localSheetId="7">#REF!,#REF!</definedName>
    <definedName name="A2543321V_Data" localSheetId="7">#REF!</definedName>
    <definedName name="A2543321V_Latest" localSheetId="7">#REF!</definedName>
    <definedName name="A2543322W" localSheetId="7">#REF!,#REF!</definedName>
    <definedName name="A2543322W_Data" localSheetId="7">#REF!</definedName>
    <definedName name="A2543322W_Latest" localSheetId="7">#REF!</definedName>
    <definedName name="A2543323X" localSheetId="7">#REF!,#REF!</definedName>
    <definedName name="A2543323X_Data" localSheetId="7">#REF!</definedName>
    <definedName name="A2543323X_Latest" localSheetId="7">#REF!</definedName>
    <definedName name="A2543324A" localSheetId="7">#REF!,#REF!</definedName>
    <definedName name="A2543324A_Data" localSheetId="7">#REF!</definedName>
    <definedName name="A2543324A_Latest" localSheetId="7">#REF!</definedName>
    <definedName name="A2543325C" localSheetId="7">#REF!,#REF!</definedName>
    <definedName name="A2543325C_Data" localSheetId="7">#REF!</definedName>
    <definedName name="A2543325C_Latest" localSheetId="7">#REF!</definedName>
    <definedName name="A2543326F" localSheetId="7">#REF!,#REF!</definedName>
    <definedName name="A2543326F_Data" localSheetId="7">#REF!</definedName>
    <definedName name="A2543326F_Latest" localSheetId="7">#REF!</definedName>
    <definedName name="A2543327J" localSheetId="7">#REF!,#REF!</definedName>
    <definedName name="A2543327J_Data" localSheetId="7">#REF!</definedName>
    <definedName name="A2543327J_Latest" localSheetId="7">#REF!</definedName>
    <definedName name="A2543328K" localSheetId="7">#REF!,#REF!</definedName>
    <definedName name="A2543328K_Data" localSheetId="7">#REF!</definedName>
    <definedName name="A2543328K_Latest" localSheetId="7">#REF!</definedName>
    <definedName name="A2543329L" localSheetId="7">#REF!,#REF!</definedName>
    <definedName name="A2543329L_Data" localSheetId="7">#REF!</definedName>
    <definedName name="A2543329L_Latest" localSheetId="7">#REF!</definedName>
    <definedName name="A2543330W" localSheetId="7">#REF!,#REF!</definedName>
    <definedName name="A2543330W_Data" localSheetId="7">#REF!</definedName>
    <definedName name="A2543330W_Latest" localSheetId="7">#REF!</definedName>
    <definedName name="A2543331X" localSheetId="7">#REF!,#REF!</definedName>
    <definedName name="A2543331X_Data" localSheetId="7">#REF!</definedName>
    <definedName name="A2543331X_Latest" localSheetId="7">#REF!</definedName>
    <definedName name="A2543332A" localSheetId="7">#REF!,#REF!</definedName>
    <definedName name="A2543332A_Data" localSheetId="7">#REF!</definedName>
    <definedName name="A2543332A_Latest" localSheetId="7">#REF!</definedName>
    <definedName name="A2543333C" localSheetId="7">#REF!,#REF!</definedName>
    <definedName name="A2543333C_Data" localSheetId="7">#REF!</definedName>
    <definedName name="A2543333C_Latest" localSheetId="7">#REF!</definedName>
    <definedName name="A25offset">25</definedName>
    <definedName name="A25remlife" localSheetId="0">'[3]PTRM input'!$L$31</definedName>
    <definedName name="A25remlife">'[4]PTRM input'!$L$31</definedName>
    <definedName name="A25stdlife" localSheetId="0">'[3]PTRM input'!$M$31</definedName>
    <definedName name="A25stdlife">'[4]PTRM input'!$M$31</definedName>
    <definedName name="A25taxremlife" localSheetId="0">'[3]PTRM input'!$O$31</definedName>
    <definedName name="A25taxremlife">'[4]PTRM input'!$O$31</definedName>
    <definedName name="A25taxstdlife" localSheetId="0">'[3]PTRM input'!$P$31</definedName>
    <definedName name="A25taxstdlife">'[4]PTRM input'!$P$31</definedName>
    <definedName name="A25taxvalue" localSheetId="0">'[3]PTRM input'!$N$31</definedName>
    <definedName name="A25taxvalue">'[4]PTRM input'!$N$31</definedName>
    <definedName name="A25value" localSheetId="0">'[3]PTRM input'!$J$31</definedName>
    <definedName name="A25value">'[4]PTRM input'!$J$31</definedName>
    <definedName name="A26offset">26</definedName>
    <definedName name="A26remlife" localSheetId="0">'[3]PTRM input'!$L$32</definedName>
    <definedName name="A26remlife">'[4]PTRM input'!$L$32</definedName>
    <definedName name="A26stdlife" localSheetId="0">'[3]PTRM input'!$M$32</definedName>
    <definedName name="A26stdlife">'[4]PTRM input'!$M$32</definedName>
    <definedName name="A26taxremlife" localSheetId="0">'[3]PTRM input'!$O$32</definedName>
    <definedName name="A26taxremlife">'[4]PTRM input'!$O$32</definedName>
    <definedName name="A26taxstdlife" localSheetId="0">'[3]PTRM input'!$P$32</definedName>
    <definedName name="A26taxstdlife">'[4]PTRM input'!$P$32</definedName>
    <definedName name="A26taxvalue" localSheetId="0">'[3]PTRM input'!$N$32</definedName>
    <definedName name="A26taxvalue">'[4]PTRM input'!$N$32</definedName>
    <definedName name="A26value" localSheetId="0">'[3]PTRM input'!$J$32</definedName>
    <definedName name="A26value">'[4]PTRM input'!$J$32</definedName>
    <definedName name="A2715984F" localSheetId="7">#REF!,#REF!</definedName>
    <definedName name="A2715984F_Data" localSheetId="7">#REF!</definedName>
    <definedName name="A2715984F_Latest" localSheetId="7">#REF!</definedName>
    <definedName name="A2715985J" localSheetId="7">#REF!,#REF!</definedName>
    <definedName name="A2715985J_Data" localSheetId="7">#REF!</definedName>
    <definedName name="A2715985J_Latest" localSheetId="7">#REF!</definedName>
    <definedName name="A2715986K" localSheetId="7">#REF!,#REF!</definedName>
    <definedName name="A2715986K_Data" localSheetId="7">#REF!</definedName>
    <definedName name="A2715986K_Latest" localSheetId="7">#REF!</definedName>
    <definedName name="A2715987L" localSheetId="7">[5]Data2!$EL$1:$EL$10,[5]Data2!$EL$11:$EL$135</definedName>
    <definedName name="A2715988R" localSheetId="7">[5]Data2!$EM$1:$EM$10,[5]Data2!$EM$11:$EM$135</definedName>
    <definedName name="A2715989T" localSheetId="7">[6]Data2!$EL$1:$EL$10,[6]Data2!$EL$11:$EL$135</definedName>
    <definedName name="A2715990A" localSheetId="7">[6]Data2!$EM$1:$EM$10,[6]Data2!$EM$11:$EM$135</definedName>
    <definedName name="A2715991C" localSheetId="7">[7]Data2!$EL$1:$EL$10,[7]Data2!$EL$11:$EL$135</definedName>
    <definedName name="A2715992F" localSheetId="7">[7]Data2!$EM$1:$EM$10,[7]Data2!$EM$11:$EM$135</definedName>
    <definedName name="A2715993J" localSheetId="7">[8]Data2!$EL$1:$EL$10,[8]Data2!$EL$11:$EL$135</definedName>
    <definedName name="A2715994K" localSheetId="7">[8]Data2!$EM$1:$EM$10,[8]Data2!$EM$11:$EM$135</definedName>
    <definedName name="A2715995L" localSheetId="7">[9]Data2!$EL$1:$EL$10,[9]Data2!$EL$11:$EL$135</definedName>
    <definedName name="A2715996R" localSheetId="7">[9]Data2!$EM$1:$EM$10,[9]Data2!$EM$11:$EM$135</definedName>
    <definedName name="A2715997T" localSheetId="7">[10]Data2!$EL$1:$EL$10,[10]Data2!$EL$11:$EL$135</definedName>
    <definedName name="A2715998V" localSheetId="7">[10]Data2!$EM$1:$EM$10,[10]Data2!$EM$11:$EM$135</definedName>
    <definedName name="A2715999W" localSheetId="7">[11]Data2!$EL$1:$EL$10,[11]Data2!$EL$11:$EL$135</definedName>
    <definedName name="A2716000W" localSheetId="7">[11]Data2!$EM$1:$EM$10,[11]Data2!$EM$11:$EM$135</definedName>
    <definedName name="A2716001X" localSheetId="7">[12]Data2!$EL$1:$EL$10,[12]Data2!$EL$11:$EL$135</definedName>
    <definedName name="A2716002A" localSheetId="7">[12]Data2!$EM$1:$EM$10,[12]Data2!$EM$11:$EM$135</definedName>
    <definedName name="A2716022K" localSheetId="7">#REF!,#REF!</definedName>
    <definedName name="A2716022K_Data" localSheetId="7">#REF!</definedName>
    <definedName name="A2716022K_Latest" localSheetId="7">#REF!</definedName>
    <definedName name="A2716023L" localSheetId="7">#REF!,#REF!</definedName>
    <definedName name="A2716023L_Data" localSheetId="7">#REF!</definedName>
    <definedName name="A2716023L_Latest" localSheetId="7">#REF!</definedName>
    <definedName name="A2716024R" localSheetId="7">[5]Data2!$CS$1:$CS$10,[5]Data2!$CS$20:$CS$135</definedName>
    <definedName name="A2716025T" localSheetId="7">[5]Data2!$CT$1:$CT$10,[5]Data2!$CT$20:$CT$135</definedName>
    <definedName name="A2716026V" localSheetId="7">[6]Data2!$CS$1:$CS$10,[6]Data2!$CS$20:$CS$135</definedName>
    <definedName name="A2716027W" localSheetId="7">[6]Data2!$CT$1:$CT$10,[6]Data2!$CT$20:$CT$135</definedName>
    <definedName name="A2716028X" localSheetId="7">[7]Data2!$CS$1:$CS$10,[7]Data2!$CS$20:$CS$135</definedName>
    <definedName name="A2716029A" localSheetId="7">[7]Data2!$CT$1:$CT$10,[7]Data2!$CT$20:$CT$135</definedName>
    <definedName name="A2716030K" localSheetId="7">[8]Data2!$CS$1:$CS$10,[8]Data2!$CS$20:$CS$135</definedName>
    <definedName name="A2716031L" localSheetId="7">[8]Data2!$CT$1:$CT$10,[8]Data2!$CT$20:$CT$135</definedName>
    <definedName name="A2716032R" localSheetId="7">[9]Data2!$CS$1:$CS$10,[9]Data2!$CS$20:$CS$135</definedName>
    <definedName name="A2716033T" localSheetId="7">[9]Data2!$CT$1:$CT$10,[9]Data2!$CT$20:$CT$135</definedName>
    <definedName name="A2716034V" localSheetId="7">[10]Data2!$CS$1:$CS$10,[10]Data2!$CS$20:$CS$135</definedName>
    <definedName name="A2716035W" localSheetId="7">[10]Data2!$CT$1:$CT$10,[10]Data2!$CT$20:$CT$135</definedName>
    <definedName name="A2716036X" localSheetId="7">[11]Data2!$CS$1:$CS$10,[11]Data2!$CS$20:$CS$135</definedName>
    <definedName name="A2716037A" localSheetId="7">[11]Data2!$CT$1:$CT$10,[11]Data2!$CT$20:$CT$135</definedName>
    <definedName name="A2716038C" localSheetId="7">[12]Data2!$CS$1:$CS$10,[12]Data2!$CS$20:$CS$135</definedName>
    <definedName name="A2716039F" localSheetId="7">[12]Data2!$CT$1:$CT$10,[12]Data2!$CT$20:$CT$135</definedName>
    <definedName name="A2716078W" localSheetId="7">#REF!,#REF!</definedName>
    <definedName name="A2716078W_Data" localSheetId="7">#REF!</definedName>
    <definedName name="A2716078W_Latest" localSheetId="7">#REF!</definedName>
    <definedName name="A2716079X" localSheetId="7">#REF!,#REF!</definedName>
    <definedName name="A2716079X_Data" localSheetId="7">#REF!</definedName>
    <definedName name="A2716079X_Latest" localSheetId="7">#REF!</definedName>
    <definedName name="A2716080J" localSheetId="7">#REF!,#REF!</definedName>
    <definedName name="A2716080J_Data" localSheetId="7">#REF!</definedName>
    <definedName name="A2716080J_Latest" localSheetId="7">#REF!</definedName>
    <definedName name="A2716099J" localSheetId="7">#REF!,#REF!</definedName>
    <definedName name="A2716099J_Data" localSheetId="7">#REF!</definedName>
    <definedName name="A2716099J_Latest" localSheetId="7">#REF!</definedName>
    <definedName name="A2716100F" localSheetId="7">#REF!,#REF!</definedName>
    <definedName name="A2716100F_Data" localSheetId="7">#REF!</definedName>
    <definedName name="A2716100F_Latest" localSheetId="7">#REF!</definedName>
    <definedName name="A2716101J" localSheetId="7">#REF!,#REF!</definedName>
    <definedName name="A2716101J_Data" localSheetId="7">#REF!</definedName>
    <definedName name="A2716101J_Latest" localSheetId="7">#REF!</definedName>
    <definedName name="A2716102K" localSheetId="7">#REF!,#REF!</definedName>
    <definedName name="A2716102K_Data" localSheetId="7">#REF!</definedName>
    <definedName name="A2716102K_Latest" localSheetId="7">#REF!</definedName>
    <definedName name="A2716103L" localSheetId="7">#REF!,#REF!</definedName>
    <definedName name="A2716103L_Data" localSheetId="7">#REF!</definedName>
    <definedName name="A2716103L_Latest" localSheetId="7">#REF!</definedName>
    <definedName name="A2716104R" localSheetId="7">#REF!,#REF!</definedName>
    <definedName name="A2716104R_Data" localSheetId="7">#REF!</definedName>
    <definedName name="A2716104R_Latest" localSheetId="7">#REF!</definedName>
    <definedName name="A2716105T" localSheetId="7">#REF!,#REF!</definedName>
    <definedName name="A2716105T_Data" localSheetId="7">#REF!</definedName>
    <definedName name="A2716105T_Latest" localSheetId="7">#REF!</definedName>
    <definedName name="A2716106V" localSheetId="7">#REF!,#REF!</definedName>
    <definedName name="A2716106V_Data" localSheetId="7">#REF!</definedName>
    <definedName name="A2716106V_Latest" localSheetId="7">#REF!</definedName>
    <definedName name="A2716107W" localSheetId="7">#REF!,#REF!</definedName>
    <definedName name="A2716107W_Data" localSheetId="7">#REF!</definedName>
    <definedName name="A2716107W_Latest" localSheetId="7">#REF!</definedName>
    <definedName name="A2716108X" localSheetId="7">#REF!,#REF!</definedName>
    <definedName name="A2716108X_Data" localSheetId="7">#REF!</definedName>
    <definedName name="A2716108X_Latest" localSheetId="7">#REF!</definedName>
    <definedName name="A2716109A" localSheetId="7">#REF!,#REF!</definedName>
    <definedName name="A2716109A_Data" localSheetId="7">#REF!</definedName>
    <definedName name="A2716109A_Latest" localSheetId="7">#REF!</definedName>
    <definedName name="A2716110K" localSheetId="7">#REF!,#REF!</definedName>
    <definedName name="A2716110K_Data" localSheetId="7">#REF!</definedName>
    <definedName name="A2716110K_Latest" localSheetId="7">#REF!</definedName>
    <definedName name="A2716111L" localSheetId="7">#REF!,#REF!</definedName>
    <definedName name="A2716111L_Data" localSheetId="7">#REF!</definedName>
    <definedName name="A2716111L_Latest" localSheetId="7">#REF!</definedName>
    <definedName name="A2716112R" localSheetId="7">#REF!,#REF!</definedName>
    <definedName name="A2716112R_Data" localSheetId="7">#REF!</definedName>
    <definedName name="A2716112R_Latest" localSheetId="7">#REF!</definedName>
    <definedName name="A2716113T" localSheetId="7">#REF!,#REF!</definedName>
    <definedName name="A2716113T_Data" localSheetId="7">#REF!</definedName>
    <definedName name="A2716113T_Latest" localSheetId="7">#REF!</definedName>
    <definedName name="A2716114V" localSheetId="7">#REF!,#REF!</definedName>
    <definedName name="A2716114V_Data" localSheetId="7">#REF!</definedName>
    <definedName name="A2716114V_Latest" localSheetId="7">#REF!</definedName>
    <definedName name="A2716115W" localSheetId="7">#REF!,#REF!</definedName>
    <definedName name="A2716115W_Data" localSheetId="7">#REF!</definedName>
    <definedName name="A2716115W_Latest" localSheetId="7">#REF!</definedName>
    <definedName name="A2716116X" localSheetId="7">#REF!,#REF!</definedName>
    <definedName name="A2716116X_Data" localSheetId="7">#REF!</definedName>
    <definedName name="A2716116X_Latest" localSheetId="7">#REF!</definedName>
    <definedName name="A2716117A" localSheetId="7">#REF!,#REF!</definedName>
    <definedName name="A2716117A_Data" localSheetId="7">#REF!</definedName>
    <definedName name="A2716117A_Latest" localSheetId="7">#REF!</definedName>
    <definedName name="A2716157V" localSheetId="7">#REF!,#REF!</definedName>
    <definedName name="A2716157V_Data" localSheetId="7">#REF!</definedName>
    <definedName name="A2716157V_Latest" localSheetId="7">#REF!</definedName>
    <definedName name="A2716158W" localSheetId="7">#REF!,#REF!</definedName>
    <definedName name="A2716158W_Data" localSheetId="7">#REF!</definedName>
    <definedName name="A2716158W_Latest" localSheetId="7">#REF!</definedName>
    <definedName name="A2716159X" localSheetId="7">#REF!,#REF!</definedName>
    <definedName name="A2716159X_Data" localSheetId="7">#REF!</definedName>
    <definedName name="A2716159X_Latest" localSheetId="7">#REF!</definedName>
    <definedName name="A2716197L" localSheetId="7">#REF!,#REF!</definedName>
    <definedName name="A2716197L_Data" localSheetId="7">#REF!</definedName>
    <definedName name="A2716197L_Latest" localSheetId="7">#REF!</definedName>
    <definedName name="A2716198R" localSheetId="7">#REF!,#REF!</definedName>
    <definedName name="A2716198R_Data" localSheetId="7">#REF!</definedName>
    <definedName name="A2716198R_Latest" localSheetId="7">#REF!</definedName>
    <definedName name="A2716199T" localSheetId="7">#REF!,#REF!</definedName>
    <definedName name="A2716199T_Data" localSheetId="7">#REF!</definedName>
    <definedName name="A2716199T_Latest" localSheetId="7">#REF!</definedName>
    <definedName name="A2716200R" localSheetId="7">#REF!,#REF!</definedName>
    <definedName name="A2716200R_Data" localSheetId="7">#REF!</definedName>
    <definedName name="A2716200R_Latest" localSheetId="7">#REF!</definedName>
    <definedName name="A2716201T" localSheetId="7">#REF!,#REF!</definedName>
    <definedName name="A2716201T_Data" localSheetId="7">#REF!</definedName>
    <definedName name="A2716201T_Latest" localSheetId="7">#REF!</definedName>
    <definedName name="A2716202V" localSheetId="7">#REF!,#REF!</definedName>
    <definedName name="A2716202V_Data" localSheetId="7">#REF!</definedName>
    <definedName name="A2716202V_Latest" localSheetId="7">#REF!</definedName>
    <definedName name="A2716203W" localSheetId="7">#REF!,#REF!</definedName>
    <definedName name="A2716203W_Data" localSheetId="7">#REF!</definedName>
    <definedName name="A2716203W_Latest" localSheetId="7">#REF!</definedName>
    <definedName name="A2716204X" localSheetId="7">#REF!,#REF!</definedName>
    <definedName name="A2716204X_Data" localSheetId="7">#REF!</definedName>
    <definedName name="A2716204X_Latest" localSheetId="7">#REF!</definedName>
    <definedName name="A2716205A" localSheetId="7">#REF!,#REF!</definedName>
    <definedName name="A2716205A_Data" localSheetId="7">#REF!</definedName>
    <definedName name="A2716205A_Latest" localSheetId="7">#REF!</definedName>
    <definedName name="A2716206C" localSheetId="7">#REF!,#REF!</definedName>
    <definedName name="A2716206C_Data" localSheetId="7">#REF!</definedName>
    <definedName name="A2716206C_Latest" localSheetId="7">#REF!</definedName>
    <definedName name="A2716207F" localSheetId="7">#REF!,#REF!</definedName>
    <definedName name="A2716207F_Data" localSheetId="7">#REF!</definedName>
    <definedName name="A2716207F_Latest" localSheetId="7">#REF!</definedName>
    <definedName name="A2716208J" localSheetId="7">#REF!,#REF!</definedName>
    <definedName name="A2716208J_Data" localSheetId="7">#REF!</definedName>
    <definedName name="A2716208J_Latest" localSheetId="7">#REF!</definedName>
    <definedName name="A2716209K" localSheetId="7">#REF!,#REF!</definedName>
    <definedName name="A2716209K_Data" localSheetId="7">#REF!</definedName>
    <definedName name="A2716209K_Latest" localSheetId="7">#REF!</definedName>
    <definedName name="A2716210V" localSheetId="7">#REF!,#REF!</definedName>
    <definedName name="A2716210V_Data" localSheetId="7">#REF!</definedName>
    <definedName name="A2716210V_Latest" localSheetId="7">#REF!</definedName>
    <definedName name="A2716211W" localSheetId="7">#REF!,#REF!</definedName>
    <definedName name="A2716211W_Data" localSheetId="7">#REF!</definedName>
    <definedName name="A2716211W_Latest" localSheetId="7">#REF!</definedName>
    <definedName name="A2716212X" localSheetId="7">#REF!,#REF!</definedName>
    <definedName name="A2716212X_Data" localSheetId="7">#REF!</definedName>
    <definedName name="A2716212X_Latest" localSheetId="7">#REF!</definedName>
    <definedName name="A2716213A" localSheetId="7">#REF!,#REF!</definedName>
    <definedName name="A2716213A_Data" localSheetId="7">#REF!</definedName>
    <definedName name="A2716213A_Latest" localSheetId="7">#REF!</definedName>
    <definedName name="A2716214C" localSheetId="7">#REF!,#REF!</definedName>
    <definedName name="A2716214C_Data" localSheetId="7">#REF!</definedName>
    <definedName name="A2716214C_Latest" localSheetId="7">#REF!</definedName>
    <definedName name="A2716215F" localSheetId="7">#REF!,#REF!</definedName>
    <definedName name="A2716215F_Data" localSheetId="7">#REF!</definedName>
    <definedName name="A2716215F_Latest" localSheetId="7">#REF!</definedName>
    <definedName name="A2716222C" localSheetId="7">[5]Data2!$AY$1:$AY$10,[5]Data2!$AY$11:$AY$136</definedName>
    <definedName name="A2716223F" localSheetId="7">[5]Data2!$AZ$1:$AZ$10,[5]Data2!$AZ$11:$AZ$136</definedName>
    <definedName name="A2716224J" localSheetId="7">[6]Data2!$AY$1:$AY$10,[6]Data2!$AY$11:$AY$136</definedName>
    <definedName name="A2716225K" localSheetId="7">[6]Data2!$AZ$1:$AZ$10,[6]Data2!$AZ$11:$AZ$136</definedName>
    <definedName name="A2716226L" localSheetId="7">[7]Data2!$AY$1:$AY$10,[7]Data2!$AY$11:$AY$136</definedName>
    <definedName name="A2716227R" localSheetId="7">[7]Data2!$AZ$1:$AZ$10,[7]Data2!$AZ$11:$AZ$136</definedName>
    <definedName name="A2716228T" localSheetId="7">[8]Data2!$AY$1:$AY$10,[8]Data2!$AY$11:$AY$136</definedName>
    <definedName name="A2716229V" localSheetId="7">[8]Data2!$AZ$1:$AZ$10,[8]Data2!$AZ$11:$AZ$136</definedName>
    <definedName name="A2716230C" localSheetId="7">[9]Data2!$AY$1:$AY$10,[9]Data2!$AY$11:$AY$136</definedName>
    <definedName name="A2716231F" localSheetId="7">[9]Data2!$AZ$1:$AZ$10,[9]Data2!$AZ$11:$AZ$136</definedName>
    <definedName name="A2716232J" localSheetId="7">[10]Data2!$AY$1:$AY$10,[10]Data2!$AY$11:$AY$136</definedName>
    <definedName name="A2716233K" localSheetId="7">[10]Data2!$AZ$1:$AZ$10,[10]Data2!$AZ$11:$AZ$136</definedName>
    <definedName name="A2716234L" localSheetId="7">[11]Data2!$AY$1:$AY$10,[11]Data2!$AY$11:$AY$136</definedName>
    <definedName name="A2716235R" localSheetId="7">[11]Data2!$AZ$1:$AZ$10,[11]Data2!$AZ$11:$AZ$136</definedName>
    <definedName name="A2716236T" localSheetId="7">[12]Data2!$AY$1:$AY$10,[12]Data2!$AY$11:$AY$136</definedName>
    <definedName name="A2716237V" localSheetId="7">[12]Data2!$AZ$1:$AZ$10,[12]Data2!$AZ$11:$AZ$136</definedName>
    <definedName name="A2716279T" localSheetId="7">#REF!,#REF!</definedName>
    <definedName name="A2716279T_Data" localSheetId="7">#REF!</definedName>
    <definedName name="A2716279T_Latest" localSheetId="7">#REF!</definedName>
    <definedName name="A2716280A" localSheetId="7">#REF!,#REF!</definedName>
    <definedName name="A2716280A_Data" localSheetId="7">#REF!</definedName>
    <definedName name="A2716280A_Latest" localSheetId="7">#REF!</definedName>
    <definedName name="A2716281C" localSheetId="7">#REF!,#REF!</definedName>
    <definedName name="A2716281C_Data" localSheetId="7">#REF!</definedName>
    <definedName name="A2716281C_Latest" localSheetId="7">#REF!</definedName>
    <definedName name="A2716282F" localSheetId="7">#REF!,#REF!</definedName>
    <definedName name="A2716282F_Data" localSheetId="7">#REF!</definedName>
    <definedName name="A2716282F_Latest" localSheetId="7">#REF!</definedName>
    <definedName name="A2716283J" localSheetId="7">#REF!,#REF!</definedName>
    <definedName name="A2716283J_Data" localSheetId="7">#REF!</definedName>
    <definedName name="A2716283J_Latest" localSheetId="7">#REF!</definedName>
    <definedName name="A2716284K" localSheetId="7">#REF!,#REF!</definedName>
    <definedName name="A2716284K_Data" localSheetId="7">#REF!</definedName>
    <definedName name="A2716284K_Latest" localSheetId="7">#REF!</definedName>
    <definedName name="A2716285L" localSheetId="7">#REF!,#REF!</definedName>
    <definedName name="A2716285L_Data" localSheetId="7">#REF!</definedName>
    <definedName name="A2716285L_Latest" localSheetId="7">#REF!</definedName>
    <definedName name="A2716286R" localSheetId="7">#REF!,#REF!</definedName>
    <definedName name="A2716286R_Data" localSheetId="7">#REF!</definedName>
    <definedName name="A2716286R_Latest" localSheetId="7">#REF!</definedName>
    <definedName name="A2716287T" localSheetId="7">#REF!,#REF!</definedName>
    <definedName name="A2716287T_Data" localSheetId="7">#REF!</definedName>
    <definedName name="A2716287T_Latest" localSheetId="7">#REF!</definedName>
    <definedName name="A2716288V" localSheetId="7">#REF!,#REF!</definedName>
    <definedName name="A2716288V_Data" localSheetId="7">#REF!</definedName>
    <definedName name="A2716288V_Latest" localSheetId="7">#REF!</definedName>
    <definedName name="A2716289W" localSheetId="7">#REF!,#REF!</definedName>
    <definedName name="A2716289W_Data" localSheetId="7">#REF!</definedName>
    <definedName name="A2716289W_Latest" localSheetId="7">#REF!</definedName>
    <definedName name="A2716290F" localSheetId="7">#REF!,#REF!</definedName>
    <definedName name="A2716290F_Data" localSheetId="7">#REF!</definedName>
    <definedName name="A2716290F_Latest" localSheetId="7">#REF!</definedName>
    <definedName name="A2716291J" localSheetId="7">#REF!,#REF!</definedName>
    <definedName name="A2716291J_Data" localSheetId="7">#REF!</definedName>
    <definedName name="A2716291J_Latest" localSheetId="7">#REF!</definedName>
    <definedName name="A2716292K" localSheetId="7">#REF!,#REF!</definedName>
    <definedName name="A2716292K_Data" localSheetId="7">#REF!</definedName>
    <definedName name="A2716292K_Latest" localSheetId="7">#REF!</definedName>
    <definedName name="A2716293L" localSheetId="7">#REF!,#REF!</definedName>
    <definedName name="A2716293L_Data" localSheetId="7">#REF!</definedName>
    <definedName name="A2716293L_Latest" localSheetId="7">#REF!</definedName>
    <definedName name="A2716294R" localSheetId="7">#REF!,#REF!</definedName>
    <definedName name="A2716294R_Data" localSheetId="7">#REF!</definedName>
    <definedName name="A2716294R_Latest" localSheetId="7">#REF!</definedName>
    <definedName name="A2716295T" localSheetId="7">#REF!,#REF!</definedName>
    <definedName name="A2716295T_Data" localSheetId="7">#REF!</definedName>
    <definedName name="A2716295T_Latest" localSheetId="7">#REF!</definedName>
    <definedName name="A2716296V" localSheetId="7">#REF!,#REF!</definedName>
    <definedName name="A2716296V_Data" localSheetId="7">#REF!</definedName>
    <definedName name="A2716296V_Latest" localSheetId="7">#REF!</definedName>
    <definedName name="A2716297W" localSheetId="7">#REF!,#REF!</definedName>
    <definedName name="A2716297W_Data" localSheetId="7">#REF!</definedName>
    <definedName name="A2716297W_Latest" localSheetId="7">#REF!</definedName>
    <definedName name="A2716336A" localSheetId="7">#REF!,#REF!</definedName>
    <definedName name="A2716336A_Data" localSheetId="7">#REF!</definedName>
    <definedName name="A2716336A_Latest" localSheetId="7">#REF!</definedName>
    <definedName name="A2716337C" localSheetId="7">#REF!,#REF!</definedName>
    <definedName name="A2716337C_Data" localSheetId="7">#REF!</definedName>
    <definedName name="A2716337C_Latest" localSheetId="7">#REF!</definedName>
    <definedName name="A2716338F" localSheetId="7">#REF!,#REF!</definedName>
    <definedName name="A2716338F_Data" localSheetId="7">#REF!</definedName>
    <definedName name="A2716338F_Latest" localSheetId="7">#REF!</definedName>
    <definedName name="A2716344A" localSheetId="7">#REF!,#REF!</definedName>
    <definedName name="A2716344A_Data" localSheetId="7">#REF!</definedName>
    <definedName name="A2716344A_Latest" localSheetId="7">#REF!</definedName>
    <definedName name="A2716345C" localSheetId="7">#REF!,#REF!</definedName>
    <definedName name="A2716345C_Data" localSheetId="7">#REF!</definedName>
    <definedName name="A2716345C_Latest" localSheetId="7">#REF!</definedName>
    <definedName name="A2716346F" localSheetId="7">#REF!,#REF!</definedName>
    <definedName name="A2716346F_Data" localSheetId="7">#REF!</definedName>
    <definedName name="A2716346F_Latest" localSheetId="7">#REF!</definedName>
    <definedName name="A2716347J" localSheetId="7">#REF!,#REF!</definedName>
    <definedName name="A2716347J_Data" localSheetId="7">#REF!</definedName>
    <definedName name="A2716347J_Latest" localSheetId="7">#REF!</definedName>
    <definedName name="A2716348K" localSheetId="7">#REF!,#REF!</definedName>
    <definedName name="A2716348K_Data" localSheetId="7">#REF!</definedName>
    <definedName name="A2716348K_Latest" localSheetId="7">#REF!</definedName>
    <definedName name="A2716349L" localSheetId="7">#REF!,#REF!</definedName>
    <definedName name="A2716349L_Data" localSheetId="7">#REF!</definedName>
    <definedName name="A2716349L_Latest" localSheetId="7">#REF!</definedName>
    <definedName name="A2716350W" localSheetId="7">#REF!,#REF!</definedName>
    <definedName name="A2716350W_Data" localSheetId="7">#REF!</definedName>
    <definedName name="A2716350W_Latest" localSheetId="7">#REF!</definedName>
    <definedName name="A2716351X" localSheetId="7">#REF!,#REF!</definedName>
    <definedName name="A2716351X_Data" localSheetId="7">#REF!</definedName>
    <definedName name="A2716351X_Latest" localSheetId="7">#REF!</definedName>
    <definedName name="A2716352A" localSheetId="7">#REF!,#REF!</definedName>
    <definedName name="A2716352A_Data" localSheetId="7">#REF!</definedName>
    <definedName name="A2716352A_Latest" localSheetId="7">#REF!</definedName>
    <definedName name="A2716353C" localSheetId="7">#REF!,#REF!</definedName>
    <definedName name="A2716353C_Data" localSheetId="7">#REF!</definedName>
    <definedName name="A2716353C_Latest" localSheetId="7">#REF!</definedName>
    <definedName name="A2716354F" localSheetId="7">#REF!,#REF!</definedName>
    <definedName name="A2716354F_Data" localSheetId="7">#REF!</definedName>
    <definedName name="A2716354F_Latest" localSheetId="7">#REF!</definedName>
    <definedName name="A2716355J" localSheetId="7">#REF!,#REF!</definedName>
    <definedName name="A2716355J_Data" localSheetId="7">#REF!</definedName>
    <definedName name="A2716355J_Latest" localSheetId="7">#REF!</definedName>
    <definedName name="A2716356K" localSheetId="7">#REF!,#REF!</definedName>
    <definedName name="A2716356K_Data" localSheetId="7">#REF!</definedName>
    <definedName name="A2716356K_Latest" localSheetId="7">#REF!</definedName>
    <definedName name="A2716357L" localSheetId="7">#REF!,#REF!</definedName>
    <definedName name="A2716357L_Data" localSheetId="7">#REF!</definedName>
    <definedName name="A2716357L_Latest" localSheetId="7">#REF!</definedName>
    <definedName name="A2716358R" localSheetId="7">#REF!,#REF!</definedName>
    <definedName name="A2716358R_Data" localSheetId="7">#REF!</definedName>
    <definedName name="A2716358R_Latest" localSheetId="7">#REF!</definedName>
    <definedName name="A2716415X" localSheetId="7">#REF!,#REF!</definedName>
    <definedName name="A2716415X_Data" localSheetId="7">#REF!</definedName>
    <definedName name="A2716415X_Latest" localSheetId="7">#REF!</definedName>
    <definedName name="A2716416A" localSheetId="7">#REF!,#REF!</definedName>
    <definedName name="A2716416A_Data" localSheetId="7">#REF!</definedName>
    <definedName name="A2716416A_Latest" localSheetId="7">#REF!</definedName>
    <definedName name="A2716417C" localSheetId="7">#REF!,#REF!</definedName>
    <definedName name="A2716417C_Data" localSheetId="7">#REF!</definedName>
    <definedName name="A2716417C_Latest" localSheetId="7">#REF!</definedName>
    <definedName name="A2716418F" localSheetId="7">#REF!,#REF!</definedName>
    <definedName name="A2716418F_Data" localSheetId="7">#REF!</definedName>
    <definedName name="A2716418F_Latest" localSheetId="7">#REF!</definedName>
    <definedName name="A2716419J" localSheetId="7">#REF!,#REF!</definedName>
    <definedName name="A2716419J_Data" localSheetId="7">#REF!</definedName>
    <definedName name="A2716419J_Latest" localSheetId="7">#REF!</definedName>
    <definedName name="A2716420T" localSheetId="7">#REF!,#REF!</definedName>
    <definedName name="A2716420T_Data" localSheetId="7">#REF!</definedName>
    <definedName name="A2716420T_Latest" localSheetId="7">#REF!</definedName>
    <definedName name="A2716421V" localSheetId="7">#REF!,#REF!</definedName>
    <definedName name="A2716421V_Data" localSheetId="7">#REF!</definedName>
    <definedName name="A2716421V_Latest" localSheetId="7">#REF!</definedName>
    <definedName name="A2716422W" localSheetId="7">#REF!,#REF!</definedName>
    <definedName name="A2716422W_Data" localSheetId="7">#REF!</definedName>
    <definedName name="A2716422W_Latest" localSheetId="7">#REF!</definedName>
    <definedName name="A2716423X" localSheetId="7">#REF!,#REF!</definedName>
    <definedName name="A2716423X_Data" localSheetId="7">#REF!</definedName>
    <definedName name="A2716423X_Latest" localSheetId="7">#REF!</definedName>
    <definedName name="A2716424A" localSheetId="7">#REF!,#REF!</definedName>
    <definedName name="A2716424A_Data" localSheetId="7">#REF!</definedName>
    <definedName name="A2716424A_Latest" localSheetId="7">#REF!</definedName>
    <definedName name="A2716425C" localSheetId="7">#REF!,#REF!</definedName>
    <definedName name="A2716425C_Data" localSheetId="7">#REF!</definedName>
    <definedName name="A2716425C_Latest" localSheetId="7">#REF!</definedName>
    <definedName name="A2716426F" localSheetId="7">#REF!,#REF!</definedName>
    <definedName name="A2716426F_Data" localSheetId="7">#REF!</definedName>
    <definedName name="A2716426F_Latest" localSheetId="7">#REF!</definedName>
    <definedName name="A2716427J" localSheetId="7">#REF!,#REF!</definedName>
    <definedName name="A2716427J_Data" localSheetId="7">#REF!</definedName>
    <definedName name="A2716427J_Latest" localSheetId="7">#REF!</definedName>
    <definedName name="A2716428K" localSheetId="7">#REF!,#REF!</definedName>
    <definedName name="A2716428K_Data" localSheetId="7">#REF!</definedName>
    <definedName name="A2716428K_Latest" localSheetId="7">#REF!</definedName>
    <definedName name="A2716429L" localSheetId="7">#REF!,#REF!</definedName>
    <definedName name="A2716429L_Data" localSheetId="7">#REF!</definedName>
    <definedName name="A2716429L_Latest" localSheetId="7">#REF!</definedName>
    <definedName name="A2716430W" localSheetId="7">#REF!,#REF!</definedName>
    <definedName name="A2716430W_Data" localSheetId="7">#REF!</definedName>
    <definedName name="A2716430W_Latest" localSheetId="7">#REF!</definedName>
    <definedName name="A2716431X" localSheetId="7">#REF!,#REF!</definedName>
    <definedName name="A2716431X_Data" localSheetId="7">#REF!</definedName>
    <definedName name="A2716431X_Latest" localSheetId="7">#REF!</definedName>
    <definedName name="A2716432A" localSheetId="7">#REF!,#REF!</definedName>
    <definedName name="A2716432A_Data" localSheetId="7">#REF!</definedName>
    <definedName name="A2716432A_Latest" localSheetId="7">#REF!</definedName>
    <definedName name="A2716586T" localSheetId="7">#REF!,#REF!</definedName>
    <definedName name="A2716586T_Data" localSheetId="7">#REF!</definedName>
    <definedName name="A2716586T_Latest" localSheetId="7">#REF!</definedName>
    <definedName name="A2716588W" localSheetId="7">#REF!,#REF!</definedName>
    <definedName name="A2716588W_Data" localSheetId="7">#REF!</definedName>
    <definedName name="A2716588W_Latest" localSheetId="7">#REF!</definedName>
    <definedName name="A27offset">27</definedName>
    <definedName name="A27remlife" localSheetId="0">'[3]PTRM input'!$L$33</definedName>
    <definedName name="A27remlife">'[4]PTRM input'!$L$33</definedName>
    <definedName name="A27stdlife" localSheetId="0">'[3]PTRM input'!$M$33</definedName>
    <definedName name="A27stdlife">'[4]PTRM input'!$M$33</definedName>
    <definedName name="A27taxremlife" localSheetId="0">'[3]PTRM input'!$O$33</definedName>
    <definedName name="A27taxremlife">'[4]PTRM input'!$O$33</definedName>
    <definedName name="A27taxstdlife" localSheetId="0">'[3]PTRM input'!$P$33</definedName>
    <definedName name="A27taxstdlife">'[4]PTRM input'!$P$33</definedName>
    <definedName name="A27taxvalue" localSheetId="0">'[3]PTRM input'!$N$33</definedName>
    <definedName name="A27taxvalue">'[4]PTRM input'!$N$33</definedName>
    <definedName name="A27value" localSheetId="0">'[3]PTRM input'!$J$33</definedName>
    <definedName name="A27value">'[4]PTRM input'!$J$33</definedName>
    <definedName name="A28offset">28</definedName>
    <definedName name="A28remlife" localSheetId="0">'[3]PTRM input'!$L$34</definedName>
    <definedName name="A28remlife">'[4]PTRM input'!$L$34</definedName>
    <definedName name="A28stdlife" localSheetId="0">'[3]PTRM input'!$M$34</definedName>
    <definedName name="A28stdlife">'[4]PTRM input'!$M$34</definedName>
    <definedName name="A28taxremlife" localSheetId="0">'[3]PTRM input'!$O$34</definedName>
    <definedName name="A28taxremlife">'[4]PTRM input'!$O$34</definedName>
    <definedName name="A28taxstdlife" localSheetId="0">'[3]PTRM input'!$P$34</definedName>
    <definedName name="A28taxstdlife">'[4]PTRM input'!$P$34</definedName>
    <definedName name="A28taxvalue" localSheetId="0">'[3]PTRM input'!$N$34</definedName>
    <definedName name="A28taxvalue">'[4]PTRM input'!$N$34</definedName>
    <definedName name="A28value" localSheetId="0">'[3]PTRM input'!$J$34</definedName>
    <definedName name="A28value">'[4]PTRM input'!$J$34</definedName>
    <definedName name="A29offset">29</definedName>
    <definedName name="A29remlife" localSheetId="0">'[3]PTRM input'!$L$35</definedName>
    <definedName name="A29remlife">'[4]PTRM input'!$L$35</definedName>
    <definedName name="A29stdlife" localSheetId="0">'[3]PTRM input'!$M$35</definedName>
    <definedName name="A29stdlife">'[4]PTRM input'!$M$35</definedName>
    <definedName name="A29taxremlife" localSheetId="0">'[3]PTRM input'!$O$35</definedName>
    <definedName name="A29taxremlife">'[4]PTRM input'!$O$35</definedName>
    <definedName name="A29taxstdlife" localSheetId="0">'[3]PTRM input'!$P$35</definedName>
    <definedName name="A29taxstdlife">'[4]PTRM input'!$P$35</definedName>
    <definedName name="A29taxvalue" localSheetId="0">'[3]PTRM input'!$N$35</definedName>
    <definedName name="A29taxvalue">'[4]PTRM input'!$N$35</definedName>
    <definedName name="A29value" localSheetId="0">'[3]PTRM input'!$J$35</definedName>
    <definedName name="A29value">'[4]PTRM input'!$J$35</definedName>
    <definedName name="A2offset">2</definedName>
    <definedName name="A2remlife" localSheetId="0">'[3]PTRM input'!$L$8</definedName>
    <definedName name="A2remlife">'[4]PTRM input'!$L$8</definedName>
    <definedName name="A2stdlife" localSheetId="0">'[3]PTRM input'!$M$8</definedName>
    <definedName name="A2stdlife">'[4]PTRM input'!$M$8</definedName>
    <definedName name="A2taxremlife" localSheetId="0">'[3]PTRM input'!$O$8</definedName>
    <definedName name="A2taxremlife">'[4]PTRM input'!$O$8</definedName>
    <definedName name="A2taxstdlife" localSheetId="0">'[3]PTRM input'!$P$8</definedName>
    <definedName name="A2taxstdlife">'[4]PTRM input'!$P$8</definedName>
    <definedName name="A2taxvalue" localSheetId="0">'[3]PTRM input'!$N$8</definedName>
    <definedName name="A2taxvalue">'[4]PTRM input'!$N$8</definedName>
    <definedName name="A2value" localSheetId="0">'[3]PTRM input'!$J$8</definedName>
    <definedName name="A2value">'[4]PTRM input'!$J$8</definedName>
    <definedName name="A30offset">30</definedName>
    <definedName name="A30remlife" localSheetId="0">'[3]PTRM input'!$L$36</definedName>
    <definedName name="A30remlife">'[4]PTRM input'!$L$36</definedName>
    <definedName name="A30stdlife" localSheetId="0">'[3]PTRM input'!$M$36</definedName>
    <definedName name="A30stdlife">'[4]PTRM input'!$M$36</definedName>
    <definedName name="A30taxremlife" localSheetId="0">'[3]PTRM input'!$O$36</definedName>
    <definedName name="A30taxremlife">'[4]PTRM input'!$O$36</definedName>
    <definedName name="A30taxstdlife" localSheetId="0">'[3]PTRM input'!$P$36</definedName>
    <definedName name="A30taxstdlife">'[4]PTRM input'!$P$36</definedName>
    <definedName name="A30taxvalue" localSheetId="0">'[3]PTRM input'!$N$36</definedName>
    <definedName name="A30taxvalue">'[4]PTRM input'!$N$36</definedName>
    <definedName name="A30value" localSheetId="0">'[3]PTRM input'!$J$36</definedName>
    <definedName name="A30value">'[4]PTRM input'!$J$36</definedName>
    <definedName name="A31offset">31</definedName>
    <definedName name="A31remlife" localSheetId="0">'[3]PTRM input'!$L$37</definedName>
    <definedName name="A31remlife">'[4]PTRM input'!$L$37</definedName>
    <definedName name="A31stdlife" localSheetId="0">'[3]PTRM input'!$M$37</definedName>
    <definedName name="A31stdlife">'[4]PTRM input'!$M$37</definedName>
    <definedName name="A31taxremlife" localSheetId="0">'[3]PTRM input'!$O$37</definedName>
    <definedName name="A31taxremlife">'[4]PTRM input'!$O$37</definedName>
    <definedName name="A31taxstdlife" localSheetId="0">'[3]PTRM input'!$P$37</definedName>
    <definedName name="A31taxstdlife">'[4]PTRM input'!$P$37</definedName>
    <definedName name="A31taxvalue" localSheetId="0">'[3]PTRM input'!$N$37</definedName>
    <definedName name="A31taxvalue">'[4]PTRM input'!$N$37</definedName>
    <definedName name="A31value" localSheetId="0">'[3]PTRM input'!$J$37</definedName>
    <definedName name="A31value">'[4]PTRM input'!$J$37</definedName>
    <definedName name="A32offset">32</definedName>
    <definedName name="A32remlife" localSheetId="0">'[3]PTRM input'!$L$38</definedName>
    <definedName name="A32remlife">'[4]PTRM input'!$L$38</definedName>
    <definedName name="A32stdlife" localSheetId="0">'[3]PTRM input'!$M$38</definedName>
    <definedName name="A32stdlife">'[4]PTRM input'!$M$38</definedName>
    <definedName name="A32taxremlife" localSheetId="0">'[3]PTRM input'!$O$38</definedName>
    <definedName name="A32taxremlife">'[4]PTRM input'!$O$38</definedName>
    <definedName name="A32taxstdlife" localSheetId="0">'[3]PTRM input'!$P$38</definedName>
    <definedName name="A32taxstdlife">'[4]PTRM input'!$P$38</definedName>
    <definedName name="A32taxvalue" localSheetId="0">'[3]PTRM input'!$N$38</definedName>
    <definedName name="A32taxvalue">'[4]PTRM input'!$N$38</definedName>
    <definedName name="A32value" localSheetId="0">'[3]PTRM input'!$J$38</definedName>
    <definedName name="A32value">'[4]PTRM input'!$J$38</definedName>
    <definedName name="A3350566X" localSheetId="7">#REF!,#REF!</definedName>
    <definedName name="A3350566X_Data" localSheetId="7">#REF!</definedName>
    <definedName name="A3350566X_Latest" localSheetId="7">#REF!</definedName>
    <definedName name="A33offset">33</definedName>
    <definedName name="A33remlife" localSheetId="0">'[3]PTRM input'!$L$39</definedName>
    <definedName name="A33remlife">'[4]PTRM input'!$L$39</definedName>
    <definedName name="A33stdlife" localSheetId="0">'[3]PTRM input'!$M$39</definedName>
    <definedName name="A33stdlife">'[4]PTRM input'!$M$39</definedName>
    <definedName name="A33taxremlife" localSheetId="0">'[3]PTRM input'!$O$39</definedName>
    <definedName name="A33taxremlife">'[4]PTRM input'!$O$39</definedName>
    <definedName name="A33taxstdlife" localSheetId="0">'[3]PTRM input'!$P$39</definedName>
    <definedName name="A33taxstdlife">'[4]PTRM input'!$P$39</definedName>
    <definedName name="A33taxvalue" localSheetId="0">'[3]PTRM input'!$N$39</definedName>
    <definedName name="A33taxvalue">'[4]PTRM input'!$N$39</definedName>
    <definedName name="A33value" localSheetId="0">'[3]PTRM input'!$J$39</definedName>
    <definedName name="A33value">'[4]PTRM input'!$J$39</definedName>
    <definedName name="A34offset">34</definedName>
    <definedName name="A34remlife" localSheetId="0">'[3]PTRM input'!$L$40</definedName>
    <definedName name="A34remlife">'[4]PTRM input'!$L$40</definedName>
    <definedName name="A34stdlife" localSheetId="0">'[3]PTRM input'!$M$40</definedName>
    <definedName name="A34stdlife">'[4]PTRM input'!$M$40</definedName>
    <definedName name="A34taxremlife" localSheetId="0">'[3]PTRM input'!$O$40</definedName>
    <definedName name="A34taxremlife">'[4]PTRM input'!$O$40</definedName>
    <definedName name="A34taxstdlife" localSheetId="0">'[3]PTRM input'!$P$40</definedName>
    <definedName name="A34taxstdlife">'[4]PTRM input'!$P$40</definedName>
    <definedName name="A34taxvalue" localSheetId="0">'[3]PTRM input'!$N$40</definedName>
    <definedName name="A34taxvalue">'[4]PTRM input'!$N$40</definedName>
    <definedName name="A34value" localSheetId="0">'[3]PTRM input'!$J$40</definedName>
    <definedName name="A34value">'[4]PTRM input'!$J$40</definedName>
    <definedName name="A35offset">35</definedName>
    <definedName name="A35remlife" localSheetId="0">'[3]PTRM input'!$L$41</definedName>
    <definedName name="A35remlife">'[4]PTRM input'!$L$41</definedName>
    <definedName name="A35stdlife" localSheetId="0">'[3]PTRM input'!$M$41</definedName>
    <definedName name="A35stdlife">'[4]PTRM input'!$M$41</definedName>
    <definedName name="A35taxremlife" localSheetId="0">'[3]PTRM input'!$O$41</definedName>
    <definedName name="A35taxremlife">'[4]PTRM input'!$O$41</definedName>
    <definedName name="A35taxstdlife" localSheetId="0">'[3]PTRM input'!$P$41</definedName>
    <definedName name="A35taxstdlife">'[4]PTRM input'!$P$41</definedName>
    <definedName name="A35taxvalue" localSheetId="0">'[3]PTRM input'!$N$41</definedName>
    <definedName name="A35taxvalue">'[4]PTRM input'!$N$41</definedName>
    <definedName name="A35value" localSheetId="0">'[3]PTRM input'!$J$41</definedName>
    <definedName name="A35value">'[4]PTRM input'!$J$41</definedName>
    <definedName name="A3605698C" localSheetId="7">[5]Data2!$D$1:$D$10,[5]Data2!$D$11:$D$136</definedName>
    <definedName name="A3605699F" localSheetId="7">[5]Data2!$H$1:$H$10,[5]Data2!$H$11:$H$136</definedName>
    <definedName name="A3605700C" localSheetId="7">[5]Data2!$I$1:$I$10,[5]Data2!$I$11:$I$136</definedName>
    <definedName name="A3605701F" localSheetId="7">[5]Data2!$J$1:$J$10,[5]Data2!$J$11:$J$136</definedName>
    <definedName name="A3605702J" localSheetId="7">[5]Data2!$M$1:$M$10,[5]Data2!$M$11:$M$136</definedName>
    <definedName name="A3605703K" localSheetId="7">[5]Data2!$N$1:$N$10,[5]Data2!$N$11:$N$136</definedName>
    <definedName name="A3605704L" localSheetId="7">[5]Data2!$O$1:$O$10,[5]Data2!$O$11:$O$136</definedName>
    <definedName name="A3605705R" localSheetId="7">[5]Data2!$Q$1:$Q$10,[5]Data2!$Q$11:$Q$136</definedName>
    <definedName name="A3605706T" localSheetId="7">[5]Data2!$R$1:$R$10,[5]Data2!$R$11:$R$136</definedName>
    <definedName name="A3605707V" localSheetId="7">[5]Data2!$S$1:$S$10,[5]Data2!$S$11:$S$136</definedName>
    <definedName name="A3605708W" localSheetId="7">[5]Data2!$Y$1:$Y$10,[5]Data2!$Y$11:$Y$136</definedName>
    <definedName name="A3605709X" localSheetId="7">[5]Data2!$Z$1:$Z$10,[5]Data2!$Z$11:$Z$136</definedName>
    <definedName name="A3605710J" localSheetId="7">[5]Data2!$AA$1:$AA$10,[5]Data2!$AA$11:$AA$136</definedName>
    <definedName name="A3605711K" localSheetId="7">[5]Data2!$AB$1:$AB$10,[5]Data2!$AB$11:$AB$136</definedName>
    <definedName name="A3605712L" localSheetId="7">[5]Data2!$AC$1:$AC$10,[5]Data2!$AC$11:$AC$136</definedName>
    <definedName name="A3605713R" localSheetId="7">[5]Data2!$AF$1:$AF$10,[5]Data2!$AF$11:$AF$136</definedName>
    <definedName name="A3605714T" localSheetId="7">[5]Data2!$AG$1:$AG$10,[5]Data2!$AG$11:$AG$136</definedName>
    <definedName name="A3605715V" localSheetId="7">[5]Data2!$AH$1:$AH$10,[5]Data2!$AH$11:$AH$136</definedName>
    <definedName name="A3605716W" localSheetId="7">[5]Data2!$AI$1:$AI$10,[5]Data2!$AI$11:$AI$136</definedName>
    <definedName name="A3605717X" localSheetId="7">#REF!,#REF!</definedName>
    <definedName name="A3605717X_Data" localSheetId="7">#REF!</definedName>
    <definedName name="A3605717X_Latest" localSheetId="7">#REF!</definedName>
    <definedName name="A3605718A" localSheetId="7">#REF!,#REF!</definedName>
    <definedName name="A3605718A_Data" localSheetId="7">#REF!</definedName>
    <definedName name="A3605718A_Latest" localSheetId="7">#REF!</definedName>
    <definedName name="A3605719C" localSheetId="7">#REF!,#REF!</definedName>
    <definedName name="A3605719C_Data" localSheetId="7">#REF!</definedName>
    <definedName name="A3605719C_Latest" localSheetId="7">#REF!</definedName>
    <definedName name="A3605720L" localSheetId="7">#REF!,#REF!</definedName>
    <definedName name="A3605720L_Data" localSheetId="7">#REF!</definedName>
    <definedName name="A3605720L_Latest" localSheetId="7">#REF!</definedName>
    <definedName name="A3605721R" localSheetId="7">#REF!,#REF!</definedName>
    <definedName name="A3605721R_Data" localSheetId="7">#REF!</definedName>
    <definedName name="A3605721R_Latest" localSheetId="7">#REF!</definedName>
    <definedName name="A3605722T" localSheetId="7">#REF!,#REF!</definedName>
    <definedName name="A3605722T_Data" localSheetId="7">#REF!</definedName>
    <definedName name="A3605722T_Latest" localSheetId="7">#REF!</definedName>
    <definedName name="A3605723V" localSheetId="7">#REF!,#REF!</definedName>
    <definedName name="A3605723V_Data" localSheetId="7">#REF!</definedName>
    <definedName name="A3605723V_Latest" localSheetId="7">#REF!</definedName>
    <definedName name="A3605724W" localSheetId="7">#REF!,#REF!</definedName>
    <definedName name="A3605724W_Data" localSheetId="7">#REF!</definedName>
    <definedName name="A3605724W_Latest" localSheetId="7">#REF!</definedName>
    <definedName name="A3605725X" localSheetId="7">#REF!,#REF!</definedName>
    <definedName name="A3605725X_Data" localSheetId="7">#REF!</definedName>
    <definedName name="A3605725X_Latest" localSheetId="7">#REF!</definedName>
    <definedName name="A3605726A" localSheetId="7">#REF!,#REF!</definedName>
    <definedName name="A3605726A_Data" localSheetId="7">#REF!</definedName>
    <definedName name="A3605726A_Latest" localSheetId="7">#REF!</definedName>
    <definedName name="A3605727C" localSheetId="7">#REF!,#REF!</definedName>
    <definedName name="A3605727C_Data" localSheetId="7">#REF!</definedName>
    <definedName name="A3605727C_Latest" localSheetId="7">#REF!</definedName>
    <definedName name="A3605728F" localSheetId="7">#REF!,#REF!</definedName>
    <definedName name="A3605728F_Data" localSheetId="7">#REF!</definedName>
    <definedName name="A3605728F_Latest" localSheetId="7">#REF!</definedName>
    <definedName name="A3605729J" localSheetId="7">#REF!,#REF!</definedName>
    <definedName name="A3605729J_Data" localSheetId="7">#REF!</definedName>
    <definedName name="A3605729J_Latest" localSheetId="7">#REF!</definedName>
    <definedName name="A3605730T" localSheetId="7">#REF!,#REF!</definedName>
    <definedName name="A3605730T_Data" localSheetId="7">#REF!</definedName>
    <definedName name="A3605730T_Latest" localSheetId="7">#REF!</definedName>
    <definedName name="A3605731V" localSheetId="7">#REF!,#REF!</definedName>
    <definedName name="A3605731V_Data" localSheetId="7">#REF!</definedName>
    <definedName name="A3605731V_Latest" localSheetId="7">#REF!</definedName>
    <definedName name="A3605732W" localSheetId="7">#REF!,#REF!</definedName>
    <definedName name="A3605732W_Data" localSheetId="7">#REF!</definedName>
    <definedName name="A3605732W_Latest" localSheetId="7">#REF!</definedName>
    <definedName name="A3605733X" localSheetId="7">#REF!,#REF!</definedName>
    <definedName name="A3605733X_Data" localSheetId="7">#REF!</definedName>
    <definedName name="A3605733X_Latest" localSheetId="7">#REF!</definedName>
    <definedName name="A3605734A" localSheetId="7">#REF!,#REF!</definedName>
    <definedName name="A3605734A_Data" localSheetId="7">#REF!</definedName>
    <definedName name="A3605734A_Latest" localSheetId="7">#REF!</definedName>
    <definedName name="A3605735C" localSheetId="7">#REF!,#REF!</definedName>
    <definedName name="A3605735C_Data" localSheetId="7">#REF!</definedName>
    <definedName name="A3605735C_Latest" localSheetId="7">#REF!</definedName>
    <definedName name="A3605736F" localSheetId="7">[6]Data2!$D$1:$D$10,[6]Data2!$D$11:$D$136</definedName>
    <definedName name="A3605737J" localSheetId="7">[6]Data2!$H$1:$H$10,[6]Data2!$H$11:$H$136</definedName>
    <definedName name="A3605738K" localSheetId="7">[6]Data2!$I$1:$I$10,[6]Data2!$I$11:$I$136</definedName>
    <definedName name="A3605739L" localSheetId="7">[6]Data2!$J$1:$J$10,[6]Data2!$J$11:$J$136</definedName>
    <definedName name="A3605740W" localSheetId="7">[6]Data2!$M$1:$M$10,[6]Data2!$M$11:$M$136</definedName>
    <definedName name="A3605741X" localSheetId="7">[6]Data2!$N$1:$N$10,[6]Data2!$N$11:$N$136</definedName>
    <definedName name="A3605742A" localSheetId="7">[6]Data2!$O$1:$O$10,[6]Data2!$O$11:$O$136</definedName>
    <definedName name="A3605743C" localSheetId="7">[6]Data2!$Q$1:$Q$10,[6]Data2!$Q$11:$Q$136</definedName>
    <definedName name="A3605744F" localSheetId="7">[6]Data2!$R$1:$R$10,[6]Data2!$R$11:$R$136</definedName>
    <definedName name="A3605745J" localSheetId="7">[6]Data2!$S$1:$S$10,[6]Data2!$S$11:$S$136</definedName>
    <definedName name="A3605746K" localSheetId="7">[6]Data2!$Y$1:$Y$10,[6]Data2!$Y$11:$Y$136</definedName>
    <definedName name="A3605747L" localSheetId="7">[6]Data2!$Z$1:$Z$10,[6]Data2!$Z$11:$Z$136</definedName>
    <definedName name="A3605748R" localSheetId="7">[6]Data2!$AA$1:$AA$10,[6]Data2!$AA$11:$AA$136</definedName>
    <definedName name="A3605749T" localSheetId="7">[6]Data2!$AB$1:$AB$10,[6]Data2!$AB$11:$AB$136</definedName>
    <definedName name="A3605750A" localSheetId="7">[6]Data2!$AC$1:$AC$10,[6]Data2!$AC$11:$AC$136</definedName>
    <definedName name="A3605751C" localSheetId="7">[6]Data2!$AF$1:$AF$10,[6]Data2!$AF$11:$AF$136</definedName>
    <definedName name="A3605752F" localSheetId="7">[6]Data2!$AG$1:$AG$10,[6]Data2!$AG$11:$AG$136</definedName>
    <definedName name="A3605753J" localSheetId="7">[6]Data2!$AH$1:$AH$10,[6]Data2!$AH$11:$AH$136</definedName>
    <definedName name="A3605754K" localSheetId="7">[6]Data2!$AI$1:$AI$10,[6]Data2!$AI$11:$AI$136</definedName>
    <definedName name="A3605755L" localSheetId="7">#REF!,#REF!</definedName>
    <definedName name="A3605755L_Data" localSheetId="7">#REF!</definedName>
    <definedName name="A3605755L_Latest" localSheetId="7">#REF!</definedName>
    <definedName name="A3605756R" localSheetId="7">#REF!,#REF!</definedName>
    <definedName name="A3605756R_Data" localSheetId="7">#REF!</definedName>
    <definedName name="A3605756R_Latest" localSheetId="7">#REF!</definedName>
    <definedName name="A3605757T" localSheetId="7">#REF!,#REF!</definedName>
    <definedName name="A3605757T_Data" localSheetId="7">#REF!</definedName>
    <definedName name="A3605757T_Latest" localSheetId="7">#REF!</definedName>
    <definedName name="A3605758V" localSheetId="7">#REF!,#REF!</definedName>
    <definedName name="A3605758V_Data" localSheetId="7">#REF!</definedName>
    <definedName name="A3605758V_Latest" localSheetId="7">#REF!</definedName>
    <definedName name="A3605759W" localSheetId="7">#REF!,#REF!</definedName>
    <definedName name="A3605759W_Data" localSheetId="7">#REF!</definedName>
    <definedName name="A3605759W_Latest" localSheetId="7">#REF!</definedName>
    <definedName name="A3605760F" localSheetId="7">#REF!,#REF!</definedName>
    <definedName name="A3605760F_Data" localSheetId="7">#REF!</definedName>
    <definedName name="A3605760F_Latest" localSheetId="7">#REF!</definedName>
    <definedName name="A3605761J" localSheetId="7">#REF!,#REF!</definedName>
    <definedName name="A3605761J_Data" localSheetId="7">#REF!</definedName>
    <definedName name="A3605761J_Latest" localSheetId="7">#REF!</definedName>
    <definedName name="A3605762K" localSheetId="7">#REF!,#REF!</definedName>
    <definedName name="A3605762K_Data" localSheetId="7">#REF!</definedName>
    <definedName name="A3605762K_Latest" localSheetId="7">#REF!</definedName>
    <definedName name="A3605763L" localSheetId="7">#REF!,#REF!</definedName>
    <definedName name="A3605763L_Data" localSheetId="7">#REF!</definedName>
    <definedName name="A3605763L_Latest" localSheetId="7">#REF!</definedName>
    <definedName name="A3605764R" localSheetId="7">#REF!,#REF!</definedName>
    <definedName name="A3605764R_Data" localSheetId="7">#REF!</definedName>
    <definedName name="A3605764R_Latest" localSheetId="7">#REF!</definedName>
    <definedName name="A3605765T" localSheetId="7">#REF!,#REF!</definedName>
    <definedName name="A3605765T_Data" localSheetId="7">#REF!</definedName>
    <definedName name="A3605765T_Latest" localSheetId="7">#REF!</definedName>
    <definedName name="A3605766V" localSheetId="7">#REF!,#REF!</definedName>
    <definedName name="A3605766V_Data" localSheetId="7">#REF!</definedName>
    <definedName name="A3605766V_Latest" localSheetId="7">#REF!</definedName>
    <definedName name="A3605767W" localSheetId="7">#REF!,#REF!</definedName>
    <definedName name="A3605767W_Data" localSheetId="7">#REF!</definedName>
    <definedName name="A3605767W_Latest" localSheetId="7">#REF!</definedName>
    <definedName name="A3605768X" localSheetId="7">#REF!,#REF!</definedName>
    <definedName name="A3605768X_Data" localSheetId="7">#REF!</definedName>
    <definedName name="A3605768X_Latest" localSheetId="7">#REF!</definedName>
    <definedName name="A3605769A" localSheetId="7">#REF!,#REF!</definedName>
    <definedName name="A3605769A_Data" localSheetId="7">#REF!</definedName>
    <definedName name="A3605769A_Latest" localSheetId="7">#REF!</definedName>
    <definedName name="A3605770K" localSheetId="7">#REF!,#REF!</definedName>
    <definedName name="A3605770K_Data" localSheetId="7">#REF!</definedName>
    <definedName name="A3605770K_Latest" localSheetId="7">#REF!</definedName>
    <definedName name="A3605771L" localSheetId="7">#REF!,#REF!</definedName>
    <definedName name="A3605771L_Data" localSheetId="7">#REF!</definedName>
    <definedName name="A3605771L_Latest" localSheetId="7">#REF!</definedName>
    <definedName name="A3605772R" localSheetId="7">#REF!,#REF!</definedName>
    <definedName name="A3605772R_Data" localSheetId="7">#REF!</definedName>
    <definedName name="A3605772R_Latest" localSheetId="7">#REF!</definedName>
    <definedName name="A3605773T" localSheetId="7">#REF!,#REF!</definedName>
    <definedName name="A3605773T_Data" localSheetId="7">#REF!</definedName>
    <definedName name="A3605773T_Latest" localSheetId="7">#REF!</definedName>
    <definedName name="A3605774V" localSheetId="7">[7]Data2!$D$1:$D$10,[7]Data2!$D$11:$D$136</definedName>
    <definedName name="A3605775W" localSheetId="7">[7]Data2!$H$1:$H$10,[7]Data2!$H$11:$H$136</definedName>
    <definedName name="A3605776X" localSheetId="7">[7]Data2!$I$1:$I$10,[7]Data2!$I$11:$I$136</definedName>
    <definedName name="A3605777A" localSheetId="7">[7]Data2!$J$1:$J$10,[7]Data2!$J$11:$J$136</definedName>
    <definedName name="A3605778C" localSheetId="7">[7]Data2!$M$1:$M$10,[7]Data2!$M$11:$M$136</definedName>
    <definedName name="A3605779F" localSheetId="7">[7]Data2!$N$1:$N$10,[7]Data2!$N$11:$N$136</definedName>
    <definedName name="A3605780R" localSheetId="7">[7]Data2!$O$1:$O$10,[7]Data2!$O$11:$O$136</definedName>
    <definedName name="A3605781T" localSheetId="7">[7]Data2!$Q$1:$Q$10,[7]Data2!$Q$11:$Q$136</definedName>
    <definedName name="A3605782V" localSheetId="7">[7]Data2!$R$1:$R$10,[7]Data2!$R$11:$R$136</definedName>
    <definedName name="A3605783W" localSheetId="7">[7]Data2!$S$1:$S$10,[7]Data2!$S$11:$S$136</definedName>
    <definedName name="A3605784X" localSheetId="7">[7]Data2!$Y$1:$Y$10,[7]Data2!$Y$11:$Y$136</definedName>
    <definedName name="A3605785A" localSheetId="7">[7]Data2!$Z$1:$Z$10,[7]Data2!$Z$11:$Z$136</definedName>
    <definedName name="A3605786C" localSheetId="7">[7]Data2!$AA$1:$AA$10,[7]Data2!$AA$11:$AA$136</definedName>
    <definedName name="A3605787F" localSheetId="7">[7]Data2!$AB$1:$AB$10,[7]Data2!$AB$11:$AB$136</definedName>
    <definedName name="A3605788J" localSheetId="7">[7]Data2!$AC$1:$AC$10,[7]Data2!$AC$11:$AC$136</definedName>
    <definedName name="A3605789K" localSheetId="7">[7]Data2!$AF$1:$AF$10,[7]Data2!$AF$11:$AF$136</definedName>
    <definedName name="A3605790V" localSheetId="7">[7]Data2!$AG$1:$AG$10,[7]Data2!$AG$11:$AG$136</definedName>
    <definedName name="A3605791W" localSheetId="7">[7]Data2!$AH$1:$AH$10,[7]Data2!$AH$11:$AH$136</definedName>
    <definedName name="A3605792X" localSheetId="7">[7]Data2!$AI$1:$AI$10,[7]Data2!$AI$11:$AI$136</definedName>
    <definedName name="A3605793A" localSheetId="7">#REF!,#REF!</definedName>
    <definedName name="A3605793A_Data" localSheetId="7">#REF!</definedName>
    <definedName name="A3605793A_Latest" localSheetId="7">#REF!</definedName>
    <definedName name="A3605794C" localSheetId="7">#REF!,#REF!</definedName>
    <definedName name="A3605794C_Data" localSheetId="7">#REF!</definedName>
    <definedName name="A3605794C_Latest" localSheetId="7">#REF!</definedName>
    <definedName name="A3605795F" localSheetId="7">#REF!,#REF!</definedName>
    <definedName name="A3605795F_Data" localSheetId="7">#REF!</definedName>
    <definedName name="A3605795F_Latest" localSheetId="7">#REF!</definedName>
    <definedName name="A3605796J" localSheetId="7">#REF!,#REF!</definedName>
    <definedName name="A3605796J_Data" localSheetId="7">#REF!</definedName>
    <definedName name="A3605796J_Latest" localSheetId="7">#REF!</definedName>
    <definedName name="A3605797K" localSheetId="7">#REF!,#REF!</definedName>
    <definedName name="A3605797K_Data" localSheetId="7">#REF!</definedName>
    <definedName name="A3605797K_Latest" localSheetId="7">#REF!</definedName>
    <definedName name="A3605798L" localSheetId="7">#REF!,#REF!</definedName>
    <definedName name="A3605798L_Data" localSheetId="7">#REF!</definedName>
    <definedName name="A3605798L_Latest" localSheetId="7">#REF!</definedName>
    <definedName name="A3605799R" localSheetId="7">#REF!,#REF!</definedName>
    <definedName name="A3605799R_Data" localSheetId="7">#REF!</definedName>
    <definedName name="A3605799R_Latest" localSheetId="7">#REF!</definedName>
    <definedName name="A3605800L" localSheetId="7">#REF!,#REF!</definedName>
    <definedName name="A3605800L_Data" localSheetId="7">#REF!</definedName>
    <definedName name="A3605800L_Latest" localSheetId="7">#REF!</definedName>
    <definedName name="A3605801R" localSheetId="7">#REF!,#REF!</definedName>
    <definedName name="A3605801R_Data" localSheetId="7">#REF!</definedName>
    <definedName name="A3605801R_Latest" localSheetId="7">#REF!</definedName>
    <definedName name="A3605802T" localSheetId="7">#REF!,#REF!</definedName>
    <definedName name="A3605802T_Data" localSheetId="7">#REF!</definedName>
    <definedName name="A3605802T_Latest" localSheetId="7">#REF!</definedName>
    <definedName name="A3605803V" localSheetId="7">#REF!,#REF!</definedName>
    <definedName name="A3605803V_Data" localSheetId="7">#REF!</definedName>
    <definedName name="A3605803V_Latest" localSheetId="7">#REF!</definedName>
    <definedName name="A3605804W" localSheetId="7">#REF!,#REF!</definedName>
    <definedName name="A3605804W_Data" localSheetId="7">#REF!</definedName>
    <definedName name="A3605804W_Latest" localSheetId="7">#REF!</definedName>
    <definedName name="A3605805X" localSheetId="7">#REF!,#REF!</definedName>
    <definedName name="A3605805X_Data" localSheetId="7">#REF!</definedName>
    <definedName name="A3605805X_Latest" localSheetId="7">#REF!</definedName>
    <definedName name="A3605806A" localSheetId="7">#REF!,#REF!</definedName>
    <definedName name="A3605806A_Data" localSheetId="7">#REF!</definedName>
    <definedName name="A3605806A_Latest" localSheetId="7">#REF!</definedName>
    <definedName name="A3605807C" localSheetId="7">#REF!,#REF!</definedName>
    <definedName name="A3605807C_Data" localSheetId="7">#REF!</definedName>
    <definedName name="A3605807C_Latest" localSheetId="7">#REF!</definedName>
    <definedName name="A3605808F" localSheetId="7">#REF!,#REF!</definedName>
    <definedName name="A3605808F_Data" localSheetId="7">#REF!</definedName>
    <definedName name="A3605808F_Latest" localSheetId="7">#REF!</definedName>
    <definedName name="A3605809J" localSheetId="7">#REF!,#REF!</definedName>
    <definedName name="A3605809J_Data" localSheetId="7">#REF!</definedName>
    <definedName name="A3605809J_Latest" localSheetId="7">#REF!</definedName>
    <definedName name="A3605810T" localSheetId="7">#REF!,#REF!</definedName>
    <definedName name="A3605810T_Data" localSheetId="7">#REF!</definedName>
    <definedName name="A3605810T_Latest" localSheetId="7">#REF!</definedName>
    <definedName name="A3605811V" localSheetId="7">#REF!,#REF!</definedName>
    <definedName name="A3605811V_Data" localSheetId="7">#REF!</definedName>
    <definedName name="A3605811V_Latest" localSheetId="7">#REF!</definedName>
    <definedName name="A3605812W" localSheetId="7">[8]Data2!$D$1:$D$10,[8]Data2!$D$11:$D$136</definedName>
    <definedName name="A3605813X" localSheetId="7">[8]Data2!$H$1:$H$10,[8]Data2!$H$11:$H$136</definedName>
    <definedName name="A3605814A" localSheetId="7">[8]Data2!$I$1:$I$10,[8]Data2!$I$11:$I$136</definedName>
    <definedName name="A3605815C" localSheetId="7">[8]Data2!$J$1:$J$10,[8]Data2!$J$11:$J$136</definedName>
    <definedName name="A3605817J" localSheetId="7">[8]Data2!$M$1:$M$10,[8]Data2!$M$11:$M$136</definedName>
    <definedName name="A3605818K" localSheetId="7">[8]Data2!$N$1:$N$10,[8]Data2!$N$11:$N$136</definedName>
    <definedName name="A3605819L" localSheetId="7">[8]Data2!$O$1:$O$10,[8]Data2!$O$11:$O$136</definedName>
    <definedName name="A3605820W" localSheetId="7">[8]Data2!$Q$1:$Q$10,[8]Data2!$Q$11:$Q$136</definedName>
    <definedName name="A3605821X" localSheetId="7">[8]Data2!$R$1:$R$10,[8]Data2!$R$11:$R$136</definedName>
    <definedName name="A3605822A" localSheetId="7">[8]Data2!$S$1:$S$10,[8]Data2!$S$11:$S$136</definedName>
    <definedName name="A3605823C" localSheetId="7">[8]Data2!$Y$1:$Y$10,[8]Data2!$Y$11:$Y$136</definedName>
    <definedName name="A3605824F" localSheetId="7">[8]Data2!$Z$1:$Z$10,[8]Data2!$Z$11:$Z$136</definedName>
    <definedName name="A3605825J" localSheetId="7">[8]Data2!$AA$1:$AA$10,[8]Data2!$AA$11:$AA$136</definedName>
    <definedName name="A3605826K" localSheetId="7">[8]Data2!$AB$1:$AB$10,[8]Data2!$AB$11:$AB$136</definedName>
    <definedName name="A3605827L" localSheetId="7">[8]Data2!$AC$1:$AC$10,[8]Data2!$AC$11:$AC$136</definedName>
    <definedName name="A3605828R" localSheetId="7">[8]Data2!$AF$1:$AF$10,[8]Data2!$AF$11:$AF$136</definedName>
    <definedName name="A3605829T" localSheetId="7">[8]Data2!$AG$1:$AG$10,[8]Data2!$AG$11:$AG$136</definedName>
    <definedName name="A3605830A" localSheetId="7">[8]Data2!$AH$1:$AH$10,[8]Data2!$AH$11:$AH$136</definedName>
    <definedName name="A3605831C" localSheetId="7">[8]Data2!$AI$1:$AI$10,[8]Data2!$AI$11:$AI$136</definedName>
    <definedName name="A3605832F" localSheetId="7">#REF!,#REF!</definedName>
    <definedName name="A3605832F_Data" localSheetId="7">#REF!</definedName>
    <definedName name="A3605832F_Latest" localSheetId="7">#REF!</definedName>
    <definedName name="A3605833J" localSheetId="7">#REF!,#REF!</definedName>
    <definedName name="A3605833J_Data" localSheetId="7">#REF!</definedName>
    <definedName name="A3605833J_Latest" localSheetId="7">#REF!</definedName>
    <definedName name="A3605834K" localSheetId="7">#REF!,#REF!</definedName>
    <definedName name="A3605834K_Data" localSheetId="7">#REF!</definedName>
    <definedName name="A3605834K_Latest" localSheetId="7">#REF!</definedName>
    <definedName name="A3605835L" localSheetId="7">#REF!,#REF!</definedName>
    <definedName name="A3605835L_Data" localSheetId="7">#REF!</definedName>
    <definedName name="A3605835L_Latest" localSheetId="7">#REF!</definedName>
    <definedName name="A3605836R" localSheetId="7">#REF!,#REF!</definedName>
    <definedName name="A3605836R_Data" localSheetId="7">#REF!</definedName>
    <definedName name="A3605836R_Latest" localSheetId="7">#REF!</definedName>
    <definedName name="A3605837T" localSheetId="7">#REF!,#REF!</definedName>
    <definedName name="A3605837T_Data" localSheetId="7">#REF!</definedName>
    <definedName name="A3605837T_Latest" localSheetId="7">#REF!</definedName>
    <definedName name="A3605838V" localSheetId="7">#REF!,#REF!</definedName>
    <definedName name="A3605838V_Data" localSheetId="7">#REF!</definedName>
    <definedName name="A3605838V_Latest" localSheetId="7">#REF!</definedName>
    <definedName name="A3605839W" localSheetId="7">#REF!,#REF!</definedName>
    <definedName name="A3605839W_Data" localSheetId="7">#REF!</definedName>
    <definedName name="A3605839W_Latest" localSheetId="7">#REF!</definedName>
    <definedName name="A3605840F" localSheetId="7">#REF!,#REF!</definedName>
    <definedName name="A3605840F_Data" localSheetId="7">#REF!</definedName>
    <definedName name="A3605840F_Latest" localSheetId="7">#REF!</definedName>
    <definedName name="A3605841J" localSheetId="7">#REF!,#REF!</definedName>
    <definedName name="A3605841J_Data" localSheetId="7">#REF!</definedName>
    <definedName name="A3605841J_Latest" localSheetId="7">#REF!</definedName>
    <definedName name="A3605842K" localSheetId="7">#REF!,#REF!</definedName>
    <definedName name="A3605842K_Data" localSheetId="7">#REF!</definedName>
    <definedName name="A3605842K_Latest" localSheetId="7">#REF!</definedName>
    <definedName name="A3605843L" localSheetId="7">#REF!,#REF!</definedName>
    <definedName name="A3605843L_Data" localSheetId="7">#REF!</definedName>
    <definedName name="A3605843L_Latest" localSheetId="7">#REF!</definedName>
    <definedName name="A3605844R" localSheetId="7">#REF!,#REF!</definedName>
    <definedName name="A3605844R_Data" localSheetId="7">#REF!</definedName>
    <definedName name="A3605844R_Latest" localSheetId="7">#REF!</definedName>
    <definedName name="A3605845T" localSheetId="7">#REF!,#REF!</definedName>
    <definedName name="A3605845T_Data" localSheetId="7">#REF!</definedName>
    <definedName name="A3605845T_Latest" localSheetId="7">#REF!</definedName>
    <definedName name="A3605846V" localSheetId="7">#REF!,#REF!</definedName>
    <definedName name="A3605846V_Data" localSheetId="7">#REF!</definedName>
    <definedName name="A3605846V_Latest" localSheetId="7">#REF!</definedName>
    <definedName name="A3605847W" localSheetId="7">#REF!,#REF!</definedName>
    <definedName name="A3605847W_Data" localSheetId="7">#REF!</definedName>
    <definedName name="A3605847W_Latest" localSheetId="7">#REF!</definedName>
    <definedName name="A3605848X" localSheetId="7">#REF!,#REF!</definedName>
    <definedName name="A3605848X_Data" localSheetId="7">#REF!</definedName>
    <definedName name="A3605848X_Latest" localSheetId="7">#REF!</definedName>
    <definedName name="A3605849A" localSheetId="7">#REF!,#REF!</definedName>
    <definedName name="A3605849A_Data" localSheetId="7">#REF!</definedName>
    <definedName name="A3605849A_Latest" localSheetId="7">#REF!</definedName>
    <definedName name="A3605850K" localSheetId="7">#REF!,#REF!</definedName>
    <definedName name="A3605850K_Data" localSheetId="7">#REF!</definedName>
    <definedName name="A3605850K_Latest" localSheetId="7">#REF!</definedName>
    <definedName name="A3605870V" localSheetId="7">#REF!,#REF!</definedName>
    <definedName name="A3605870V_Data" localSheetId="7">#REF!</definedName>
    <definedName name="A3605870V_Latest" localSheetId="7">#REF!</definedName>
    <definedName name="A3605871W" localSheetId="7">#REF!,#REF!</definedName>
    <definedName name="A3605871W_Data" localSheetId="7">#REF!</definedName>
    <definedName name="A3605871W_Latest" localSheetId="7">#REF!</definedName>
    <definedName name="A3605872X" localSheetId="7">#REF!,#REF!</definedName>
    <definedName name="A3605872X_Data" localSheetId="7">#REF!</definedName>
    <definedName name="A3605872X_Latest" localSheetId="7">#REF!</definedName>
    <definedName name="A3605873A" localSheetId="7">#REF!,#REF!</definedName>
    <definedName name="A3605873A_Data" localSheetId="7">#REF!</definedName>
    <definedName name="A3605873A_Latest" localSheetId="7">#REF!</definedName>
    <definedName name="A3605874C" localSheetId="7">#REF!,#REF!</definedName>
    <definedName name="A3605874C_Data" localSheetId="7">#REF!</definedName>
    <definedName name="A3605874C_Latest" localSheetId="7">#REF!</definedName>
    <definedName name="A3605875F" localSheetId="7">#REF!,#REF!</definedName>
    <definedName name="A3605875F_Data" localSheetId="7">#REF!</definedName>
    <definedName name="A3605875F_Latest" localSheetId="7">#REF!</definedName>
    <definedName name="A3605876J" localSheetId="7">#REF!,#REF!</definedName>
    <definedName name="A3605876J_Data" localSheetId="7">#REF!</definedName>
    <definedName name="A3605876J_Latest" localSheetId="7">#REF!</definedName>
    <definedName name="A3605877K" localSheetId="7">#REF!,#REF!</definedName>
    <definedName name="A3605877K_Data" localSheetId="7">#REF!</definedName>
    <definedName name="A3605877K_Latest" localSheetId="7">#REF!</definedName>
    <definedName name="A3605878L" localSheetId="7">#REF!,#REF!</definedName>
    <definedName name="A3605878L_Data" localSheetId="7">#REF!</definedName>
    <definedName name="A3605878L_Latest" localSheetId="7">#REF!</definedName>
    <definedName name="A3605879R" localSheetId="7">#REF!,#REF!</definedName>
    <definedName name="A3605879R_Data" localSheetId="7">#REF!</definedName>
    <definedName name="A3605879R_Latest" localSheetId="7">#REF!</definedName>
    <definedName name="A3605880X" localSheetId="7">#REF!,#REF!</definedName>
    <definedName name="A3605880X_Data" localSheetId="7">#REF!</definedName>
    <definedName name="A3605880X_Latest" localSheetId="7">#REF!</definedName>
    <definedName name="A3605881A" localSheetId="7">#REF!,#REF!</definedName>
    <definedName name="A3605881A_Data" localSheetId="7">#REF!</definedName>
    <definedName name="A3605881A_Latest" localSheetId="7">#REF!</definedName>
    <definedName name="A3605882C" localSheetId="7">#REF!,#REF!</definedName>
    <definedName name="A3605882C_Data" localSheetId="7">#REF!</definedName>
    <definedName name="A3605882C_Latest" localSheetId="7">#REF!</definedName>
    <definedName name="A3605883F" localSheetId="7">#REF!,#REF!</definedName>
    <definedName name="A3605883F_Data" localSheetId="7">#REF!</definedName>
    <definedName name="A3605883F_Latest" localSheetId="7">#REF!</definedName>
    <definedName name="A3605884J" localSheetId="7">#REF!,#REF!</definedName>
    <definedName name="A3605884J_Data" localSheetId="7">#REF!</definedName>
    <definedName name="A3605884J_Latest" localSheetId="7">#REF!</definedName>
    <definedName name="A3605885K" localSheetId="7">#REF!,#REF!</definedName>
    <definedName name="A3605885K_Data" localSheetId="7">#REF!</definedName>
    <definedName name="A3605885K_Latest" localSheetId="7">#REF!</definedName>
    <definedName name="A3605886L" localSheetId="7">#REF!,#REF!</definedName>
    <definedName name="A3605886L_Data" localSheetId="7">#REF!</definedName>
    <definedName name="A3605886L_Latest" localSheetId="7">#REF!</definedName>
    <definedName name="A3605887R" localSheetId="7">#REF!,#REF!</definedName>
    <definedName name="A3605887R_Data" localSheetId="7">#REF!</definedName>
    <definedName name="A3605887R_Latest" localSheetId="7">#REF!</definedName>
    <definedName name="A3605888T" localSheetId="7">#REF!,#REF!</definedName>
    <definedName name="A3605888T_Data" localSheetId="7">#REF!</definedName>
    <definedName name="A3605888T_Latest" localSheetId="7">#REF!</definedName>
    <definedName name="A3605908R" localSheetId="7">#REF!,#REF!</definedName>
    <definedName name="A3605908R_Data" localSheetId="7">#REF!</definedName>
    <definedName name="A3605908R_Latest" localSheetId="7">#REF!</definedName>
    <definedName name="A3605909T" localSheetId="7">#REF!,#REF!</definedName>
    <definedName name="A3605909T_Data" localSheetId="7">#REF!</definedName>
    <definedName name="A3605909T_Latest" localSheetId="7">#REF!</definedName>
    <definedName name="A3605910A" localSheetId="7">#REF!,#REF!</definedName>
    <definedName name="A3605910A_Data" localSheetId="7">#REF!</definedName>
    <definedName name="A3605910A_Latest" localSheetId="7">#REF!</definedName>
    <definedName name="A3605911C" localSheetId="7">#REF!,#REF!</definedName>
    <definedName name="A3605911C_Data" localSheetId="7">#REF!</definedName>
    <definedName name="A3605911C_Latest" localSheetId="7">#REF!</definedName>
    <definedName name="A3605912F" localSheetId="7">#REF!,#REF!</definedName>
    <definedName name="A3605912F_Data" localSheetId="7">#REF!</definedName>
    <definedName name="A3605912F_Latest" localSheetId="7">#REF!</definedName>
    <definedName name="A3605913J" localSheetId="7">#REF!,#REF!</definedName>
    <definedName name="A3605913J_Data" localSheetId="7">#REF!</definedName>
    <definedName name="A3605913J_Latest" localSheetId="7">#REF!</definedName>
    <definedName name="A3605914K" localSheetId="7">#REF!,#REF!</definedName>
    <definedName name="A3605914K_Data" localSheetId="7">#REF!</definedName>
    <definedName name="A3605914K_Latest" localSheetId="7">#REF!</definedName>
    <definedName name="A3605915L" localSheetId="7">#REF!,#REF!</definedName>
    <definedName name="A3605915L_Data" localSheetId="7">#REF!</definedName>
    <definedName name="A3605915L_Latest" localSheetId="7">#REF!</definedName>
    <definedName name="A3605916R" localSheetId="7">#REF!,#REF!</definedName>
    <definedName name="A3605916R_Data" localSheetId="7">#REF!</definedName>
    <definedName name="A3605916R_Latest" localSheetId="7">#REF!</definedName>
    <definedName name="A3605917T" localSheetId="7">#REF!,#REF!</definedName>
    <definedName name="A3605917T_Data" localSheetId="7">#REF!</definedName>
    <definedName name="A3605917T_Latest" localSheetId="7">#REF!</definedName>
    <definedName name="A3605918V" localSheetId="7">#REF!,#REF!</definedName>
    <definedName name="A3605918V_Data" localSheetId="7">#REF!</definedName>
    <definedName name="A3605918V_Latest" localSheetId="7">#REF!</definedName>
    <definedName name="A3605919W" localSheetId="7">#REF!,#REF!</definedName>
    <definedName name="A3605919W_Data" localSheetId="7">#REF!</definedName>
    <definedName name="A3605919W_Latest" localSheetId="7">#REF!</definedName>
    <definedName name="A3605920F" localSheetId="7">#REF!,#REF!</definedName>
    <definedName name="A3605920F_Data" localSheetId="7">#REF!</definedName>
    <definedName name="A3605920F_Latest" localSheetId="7">#REF!</definedName>
    <definedName name="A3605921J" localSheetId="7">#REF!,#REF!</definedName>
    <definedName name="A3605921J_Data" localSheetId="7">#REF!</definedName>
    <definedName name="A3605921J_Latest" localSheetId="7">#REF!</definedName>
    <definedName name="A3605922K" localSheetId="7">#REF!,#REF!</definedName>
    <definedName name="A3605922K_Data" localSheetId="7">#REF!</definedName>
    <definedName name="A3605922K_Latest" localSheetId="7">#REF!</definedName>
    <definedName name="A3605923L" localSheetId="7">#REF!,#REF!</definedName>
    <definedName name="A3605923L_Data" localSheetId="7">#REF!</definedName>
    <definedName name="A3605923L_Latest" localSheetId="7">#REF!</definedName>
    <definedName name="A3605924R" localSheetId="7">#REF!,#REF!</definedName>
    <definedName name="A3605924R_Data" localSheetId="7">#REF!</definedName>
    <definedName name="A3605924R_Latest" localSheetId="7">#REF!</definedName>
    <definedName name="A3605925T" localSheetId="7">#REF!,#REF!</definedName>
    <definedName name="A3605925T_Data" localSheetId="7">#REF!</definedName>
    <definedName name="A3605925T_Latest" localSheetId="7">#REF!</definedName>
    <definedName name="A3605926V" localSheetId="7">#REF!,#REF!</definedName>
    <definedName name="A3605926V_Data" localSheetId="7">#REF!</definedName>
    <definedName name="A3605926V_Latest" localSheetId="7">#REF!</definedName>
    <definedName name="A3605946C" localSheetId="7">#REF!,#REF!</definedName>
    <definedName name="A3605946C_Data" localSheetId="7">#REF!</definedName>
    <definedName name="A3605946C_Latest" localSheetId="7">#REF!</definedName>
    <definedName name="A3605947F" localSheetId="7">#REF!,#REF!</definedName>
    <definedName name="A3605947F_Data" localSheetId="7">#REF!</definedName>
    <definedName name="A3605947F_Latest" localSheetId="7">#REF!</definedName>
    <definedName name="A3605948J" localSheetId="7">#REF!,#REF!</definedName>
    <definedName name="A3605948J_Data" localSheetId="7">#REF!</definedName>
    <definedName name="A3605948J_Latest" localSheetId="7">#REF!</definedName>
    <definedName name="A3605949K" localSheetId="7">#REF!,#REF!</definedName>
    <definedName name="A3605949K_Data" localSheetId="7">#REF!</definedName>
    <definedName name="A3605949K_Latest" localSheetId="7">#REF!</definedName>
    <definedName name="A3605950V" localSheetId="7">#REF!,#REF!</definedName>
    <definedName name="A3605950V_Data" localSheetId="7">#REF!</definedName>
    <definedName name="A3605950V_Latest" localSheetId="7">#REF!</definedName>
    <definedName name="A3605951W" localSheetId="7">#REF!,#REF!</definedName>
    <definedName name="A3605951W_Data" localSheetId="7">#REF!</definedName>
    <definedName name="A3605951W_Latest" localSheetId="7">#REF!</definedName>
    <definedName name="A3605952X" localSheetId="7">#REF!,#REF!</definedName>
    <definedName name="A3605952X_Data" localSheetId="7">#REF!</definedName>
    <definedName name="A3605952X_Latest" localSheetId="7">#REF!</definedName>
    <definedName name="A3605953A" localSheetId="7">#REF!,#REF!</definedName>
    <definedName name="A3605953A_Data" localSheetId="7">#REF!</definedName>
    <definedName name="A3605953A_Latest" localSheetId="7">#REF!</definedName>
    <definedName name="A3605954C" localSheetId="7">#REF!,#REF!</definedName>
    <definedName name="A3605954C_Data" localSheetId="7">#REF!</definedName>
    <definedName name="A3605954C_Latest" localSheetId="7">#REF!</definedName>
    <definedName name="A3605955F" localSheetId="7">#REF!,#REF!</definedName>
    <definedName name="A3605955F_Data" localSheetId="7">#REF!</definedName>
    <definedName name="A3605955F_Latest" localSheetId="7">#REF!</definedName>
    <definedName name="A3605956J" localSheetId="7">#REF!,#REF!</definedName>
    <definedName name="A3605956J_Data" localSheetId="7">#REF!</definedName>
    <definedName name="A3605956J_Latest" localSheetId="7">#REF!</definedName>
    <definedName name="A3605957K" localSheetId="7">#REF!,#REF!</definedName>
    <definedName name="A3605957K_Data" localSheetId="7">#REF!</definedName>
    <definedName name="A3605957K_Latest" localSheetId="7">#REF!</definedName>
    <definedName name="A3605958L" localSheetId="7">#REF!,#REF!</definedName>
    <definedName name="A3605958L_Data" localSheetId="7">#REF!</definedName>
    <definedName name="A3605958L_Latest" localSheetId="7">#REF!</definedName>
    <definedName name="A3605959R" localSheetId="7">#REF!,#REF!</definedName>
    <definedName name="A3605959R_Data" localSheetId="7">#REF!</definedName>
    <definedName name="A3605959R_Latest" localSheetId="7">#REF!</definedName>
    <definedName name="A3605960X" localSheetId="7">#REF!,#REF!</definedName>
    <definedName name="A3605960X_Data" localSheetId="7">#REF!</definedName>
    <definedName name="A3605960X_Latest" localSheetId="7">#REF!</definedName>
    <definedName name="A3605961A" localSheetId="7">#REF!,#REF!</definedName>
    <definedName name="A3605961A_Data" localSheetId="7">#REF!</definedName>
    <definedName name="A3605961A_Latest" localSheetId="7">#REF!</definedName>
    <definedName name="A3605962C" localSheetId="7">#REF!,#REF!</definedName>
    <definedName name="A3605962C_Data" localSheetId="7">#REF!</definedName>
    <definedName name="A3605962C_Latest" localSheetId="7">#REF!</definedName>
    <definedName name="A3605963F" localSheetId="7">#REF!,#REF!</definedName>
    <definedName name="A3605963F_Data" localSheetId="7">#REF!</definedName>
    <definedName name="A3605963F_Latest" localSheetId="7">#REF!</definedName>
    <definedName name="A3605964J" localSheetId="7">#REF!,#REF!</definedName>
    <definedName name="A3605964J_Data" localSheetId="7">#REF!</definedName>
    <definedName name="A3605964J_Latest" localSheetId="7">#REF!</definedName>
    <definedName name="A3605984T" localSheetId="7">#REF!,#REF!</definedName>
    <definedName name="A3605984T_Data" localSheetId="7">#REF!</definedName>
    <definedName name="A3605984T_Latest" localSheetId="7">#REF!</definedName>
    <definedName name="A3605985V" localSheetId="7">#REF!,#REF!</definedName>
    <definedName name="A3605985V_Data" localSheetId="7">#REF!</definedName>
    <definedName name="A3605985V_Latest" localSheetId="7">#REF!</definedName>
    <definedName name="A3605986W" localSheetId="7">#REF!,#REF!</definedName>
    <definedName name="A3605986W_Data" localSheetId="7">#REF!</definedName>
    <definedName name="A3605986W_Latest" localSheetId="7">#REF!</definedName>
    <definedName name="A3605987X" localSheetId="7">#REF!,#REF!</definedName>
    <definedName name="A3605987X_Data" localSheetId="7">#REF!</definedName>
    <definedName name="A3605987X_Latest" localSheetId="7">#REF!</definedName>
    <definedName name="A3605988A" localSheetId="7">#REF!,#REF!</definedName>
    <definedName name="A3605988A_Data" localSheetId="7">#REF!</definedName>
    <definedName name="A3605988A_Latest" localSheetId="7">#REF!</definedName>
    <definedName name="A3605989C" localSheetId="7">#REF!,#REF!</definedName>
    <definedName name="A3605989C_Data" localSheetId="7">#REF!</definedName>
    <definedName name="A3605989C_Latest" localSheetId="7">#REF!</definedName>
    <definedName name="A3605990L" localSheetId="7">#REF!,#REF!</definedName>
    <definedName name="A3605990L_Data" localSheetId="7">#REF!</definedName>
    <definedName name="A3605990L_Latest" localSheetId="7">#REF!</definedName>
    <definedName name="A3605991R" localSheetId="7">#REF!,#REF!</definedName>
    <definedName name="A3605991R_Data" localSheetId="7">#REF!</definedName>
    <definedName name="A3605991R_Latest" localSheetId="7">#REF!</definedName>
    <definedName name="A3605992T" localSheetId="7">#REF!,#REF!</definedName>
    <definedName name="A3605992T_Data" localSheetId="7">#REF!</definedName>
    <definedName name="A3605992T_Latest" localSheetId="7">#REF!</definedName>
    <definedName name="A3605993V" localSheetId="7">#REF!,#REF!</definedName>
    <definedName name="A3605993V_Data" localSheetId="7">#REF!</definedName>
    <definedName name="A3605993V_Latest" localSheetId="7">#REF!</definedName>
    <definedName name="A3605994W" localSheetId="7">#REF!,#REF!</definedName>
    <definedName name="A3605994W_Data" localSheetId="7">#REF!</definedName>
    <definedName name="A3605994W_Latest" localSheetId="7">#REF!</definedName>
    <definedName name="A3605995X" localSheetId="7">#REF!,#REF!</definedName>
    <definedName name="A3605995X_Data" localSheetId="7">#REF!</definedName>
    <definedName name="A3605995X_Latest" localSheetId="7">#REF!</definedName>
    <definedName name="A3605996A" localSheetId="7">#REF!,#REF!</definedName>
    <definedName name="A3605996A_Data" localSheetId="7">#REF!</definedName>
    <definedName name="A3605996A_Latest" localSheetId="7">#REF!</definedName>
    <definedName name="A3605997C" localSheetId="7">#REF!,#REF!</definedName>
    <definedName name="A3605997C_Data" localSheetId="7">#REF!</definedName>
    <definedName name="A3605997C_Latest" localSheetId="7">#REF!</definedName>
    <definedName name="A3605998F" localSheetId="7">#REF!,#REF!</definedName>
    <definedName name="A3605998F_Data" localSheetId="7">#REF!</definedName>
    <definedName name="A3605998F_Latest" localSheetId="7">#REF!</definedName>
    <definedName name="A3605999J" localSheetId="7">#REF!,#REF!</definedName>
    <definedName name="A3605999J_Data" localSheetId="7">#REF!</definedName>
    <definedName name="A3605999J_Latest" localSheetId="7">#REF!</definedName>
    <definedName name="A3606000J" localSheetId="7">#REF!,#REF!</definedName>
    <definedName name="A3606000J_Data" localSheetId="7">#REF!</definedName>
    <definedName name="A3606000J_Latest" localSheetId="7">#REF!</definedName>
    <definedName name="A3606001K" localSheetId="7">#REF!,#REF!</definedName>
    <definedName name="A3606001K_Data" localSheetId="7">#REF!</definedName>
    <definedName name="A3606001K_Latest" localSheetId="7">#REF!</definedName>
    <definedName name="A3606002L" localSheetId="7">#REF!,#REF!</definedName>
    <definedName name="A3606002L_Data" localSheetId="7">#REF!</definedName>
    <definedName name="A3606002L_Latest" localSheetId="7">#REF!</definedName>
    <definedName name="A3606087K" localSheetId="7">#REF!,#REF!</definedName>
    <definedName name="A3606087K_Data" localSheetId="7">#REF!</definedName>
    <definedName name="A3606087K_Latest" localSheetId="7">#REF!</definedName>
    <definedName name="A3606089R" localSheetId="7">#REF!,#REF!</definedName>
    <definedName name="A3606089R_Data" localSheetId="7">#REF!</definedName>
    <definedName name="A3606089R_Latest" localSheetId="7">#REF!</definedName>
    <definedName name="A3606091A" localSheetId="7">#REF!,#REF!</definedName>
    <definedName name="A3606091A_Data" localSheetId="7">#REF!</definedName>
    <definedName name="A3606091A_Latest" localSheetId="7">#REF!</definedName>
    <definedName name="A3606093F" localSheetId="7">#REF!,#REF!</definedName>
    <definedName name="A3606093F_Data" localSheetId="7">#REF!</definedName>
    <definedName name="A3606093F_Latest" localSheetId="7">#REF!</definedName>
    <definedName name="A3606095K" localSheetId="7">#REF!,#REF!</definedName>
    <definedName name="A3606095K_Data" localSheetId="7">#REF!</definedName>
    <definedName name="A3606095K_Latest" localSheetId="7">#REF!</definedName>
    <definedName name="A3606097R" localSheetId="7">#REF!,#REF!</definedName>
    <definedName name="A3606097R_Data" localSheetId="7">#REF!</definedName>
    <definedName name="A3606097R_Latest" localSheetId="7">#REF!</definedName>
    <definedName name="A3606099V" localSheetId="7">#REF!,#REF!</definedName>
    <definedName name="A3606099V_Data" localSheetId="7">#REF!</definedName>
    <definedName name="A3606099V_Latest" localSheetId="7">#REF!</definedName>
    <definedName name="A3606101V" localSheetId="7">#REF!,#REF!</definedName>
    <definedName name="A3606101V_Data" localSheetId="7">#REF!</definedName>
    <definedName name="A3606101V_Latest" localSheetId="7">#REF!</definedName>
    <definedName name="A36offset">36</definedName>
    <definedName name="A36remlife" localSheetId="0">'[3]PTRM input'!$L$42</definedName>
    <definedName name="A36remlife">'[4]PTRM input'!$L$42</definedName>
    <definedName name="A36stdlife" localSheetId="0">'[3]PTRM input'!$M$42</definedName>
    <definedName name="A36stdlife">'[4]PTRM input'!$M$42</definedName>
    <definedName name="A36taxremlife" localSheetId="0">'[3]PTRM input'!$O$42</definedName>
    <definedName name="A36taxremlife">'[4]PTRM input'!$O$42</definedName>
    <definedName name="A36taxstdlife" localSheetId="0">'[3]PTRM input'!$P$42</definedName>
    <definedName name="A36taxstdlife">'[4]PTRM input'!$P$42</definedName>
    <definedName name="A36taxvalue" localSheetId="0">'[3]PTRM input'!$N$42</definedName>
    <definedName name="A36taxvalue">'[4]PTRM input'!$N$42</definedName>
    <definedName name="A36value" localSheetId="0">'[3]PTRM input'!$J$42</definedName>
    <definedName name="A36value">'[4]PTRM input'!$J$42</definedName>
    <definedName name="A37offset">37</definedName>
    <definedName name="A37remlife" localSheetId="0">'[3]PTRM input'!$L$43</definedName>
    <definedName name="A37remlife">'[4]PTRM input'!$L$43</definedName>
    <definedName name="A37stdlife" localSheetId="0">'[3]PTRM input'!$M$43</definedName>
    <definedName name="A37stdlife">'[4]PTRM input'!$M$43</definedName>
    <definedName name="A37taxremlife" localSheetId="0">'[3]PTRM input'!$O$43</definedName>
    <definedName name="A37taxremlife">'[4]PTRM input'!$O$43</definedName>
    <definedName name="A37taxstdlife" localSheetId="0">'[3]PTRM input'!$P$43</definedName>
    <definedName name="A37taxstdlife">'[4]PTRM input'!$P$43</definedName>
    <definedName name="A37taxvalue" localSheetId="0">'[3]PTRM input'!$N$43</definedName>
    <definedName name="A37taxvalue">'[4]PTRM input'!$N$43</definedName>
    <definedName name="A37value" localSheetId="0">'[3]PTRM input'!$J$43</definedName>
    <definedName name="A37value">'[4]PTRM input'!$J$43</definedName>
    <definedName name="A38offset">38</definedName>
    <definedName name="A38remlife" localSheetId="0">'[3]PTRM input'!$L$44</definedName>
    <definedName name="A38remlife">'[4]PTRM input'!$L$44</definedName>
    <definedName name="A38stdlife" localSheetId="0">'[3]PTRM input'!$M$44</definedName>
    <definedName name="A38stdlife">'[4]PTRM input'!$M$44</definedName>
    <definedName name="A38taxremlife" localSheetId="0">'[3]PTRM input'!$O$44</definedName>
    <definedName name="A38taxremlife">'[4]PTRM input'!$O$44</definedName>
    <definedName name="A38taxstdlife" localSheetId="0">'[3]PTRM input'!$P$44</definedName>
    <definedName name="A38taxstdlife">'[4]PTRM input'!$P$44</definedName>
    <definedName name="A38taxvalue" localSheetId="0">'[3]PTRM input'!$N$44</definedName>
    <definedName name="A38taxvalue">'[4]PTRM input'!$N$44</definedName>
    <definedName name="A38value" localSheetId="0">'[3]PTRM input'!$J$44</definedName>
    <definedName name="A38value">'[4]PTRM input'!$J$44</definedName>
    <definedName name="A39offset">39</definedName>
    <definedName name="A39remlife" localSheetId="0">'[3]PTRM input'!$L$45</definedName>
    <definedName name="A39remlife">'[4]PTRM input'!$L$45</definedName>
    <definedName name="A39stdlife" localSheetId="0">'[3]PTRM input'!$M$45</definedName>
    <definedName name="A39stdlife">'[4]PTRM input'!$M$45</definedName>
    <definedName name="A39taxremlife" localSheetId="0">'[3]PTRM input'!$O$45</definedName>
    <definedName name="A39taxremlife">'[4]PTRM input'!$O$45</definedName>
    <definedName name="A39taxstdlife" localSheetId="0">'[3]PTRM input'!$P$45</definedName>
    <definedName name="A39taxstdlife">'[4]PTRM input'!$P$45</definedName>
    <definedName name="A39taxvalue" localSheetId="0">'[3]PTRM input'!$N$45</definedName>
    <definedName name="A39taxvalue">'[4]PTRM input'!$N$45</definedName>
    <definedName name="A39value" localSheetId="0">'[3]PTRM input'!$J$45</definedName>
    <definedName name="A39value">'[4]PTRM input'!$J$45</definedName>
    <definedName name="A3offset">3</definedName>
    <definedName name="A3remlife" localSheetId="0">'[3]PTRM input'!$L$9</definedName>
    <definedName name="A3remlife">'[4]PTRM input'!$L$9</definedName>
    <definedName name="A3stdlife" localSheetId="0">'[3]PTRM input'!$M$9</definedName>
    <definedName name="A3stdlife">'[4]PTRM input'!$M$9</definedName>
    <definedName name="A3taxremlife" localSheetId="0">'[3]PTRM input'!$O$9</definedName>
    <definedName name="A3taxremlife">'[4]PTRM input'!$O$9</definedName>
    <definedName name="A3taxstdlife" localSheetId="0">'[3]PTRM input'!$P$9</definedName>
    <definedName name="A3taxstdlife">'[4]PTRM input'!$P$9</definedName>
    <definedName name="A3taxvalue" localSheetId="0">'[3]PTRM input'!$N$9</definedName>
    <definedName name="A3taxvalue">'[4]PTRM input'!$N$9</definedName>
    <definedName name="A3value" localSheetId="0">'[3]PTRM input'!$J$9</definedName>
    <definedName name="A3value">'[4]PTRM input'!$J$9</definedName>
    <definedName name="A405028K" localSheetId="7">#REF!,#REF!</definedName>
    <definedName name="A405028K_Data" localSheetId="7">#REF!</definedName>
    <definedName name="A405028K_Latest" localSheetId="7">#REF!</definedName>
    <definedName name="A405030W" localSheetId="7">#REF!,#REF!</definedName>
    <definedName name="A405030W_Data" localSheetId="7">#REF!</definedName>
    <definedName name="A405030W_Latest" localSheetId="7">#REF!</definedName>
    <definedName name="A405034F" localSheetId="7">#REF!,#REF!</definedName>
    <definedName name="A405034F_Data" localSheetId="7">#REF!</definedName>
    <definedName name="A405034F_Latest" localSheetId="7">#REF!</definedName>
    <definedName name="A405040A" localSheetId="7">#REF!,#REF!</definedName>
    <definedName name="A405040A_Data" localSheetId="7">#REF!</definedName>
    <definedName name="A405040A_Latest" localSheetId="7">#REF!</definedName>
    <definedName name="A405042F" localSheetId="7">#REF!,#REF!</definedName>
    <definedName name="A405042F_Data" localSheetId="7">#REF!</definedName>
    <definedName name="A405042F_Latest" localSheetId="7">#REF!</definedName>
    <definedName name="A405046R" localSheetId="7">#REF!,#REF!</definedName>
    <definedName name="A405046R_Data" localSheetId="7">#REF!</definedName>
    <definedName name="A405046R_Latest" localSheetId="7">#REF!</definedName>
    <definedName name="A405052K" localSheetId="7">#REF!,#REF!</definedName>
    <definedName name="A405052K_Data" localSheetId="7">#REF!</definedName>
    <definedName name="A405052K_Latest" localSheetId="7">#REF!</definedName>
    <definedName name="A405070R" localSheetId="7">#REF!,#REF!</definedName>
    <definedName name="A405070R_Data" localSheetId="7">#REF!</definedName>
    <definedName name="A405070R_Latest" localSheetId="7">#REF!</definedName>
    <definedName name="A405090X" localSheetId="7">#REF!,#REF!</definedName>
    <definedName name="A405090X_Data" localSheetId="7">#REF!</definedName>
    <definedName name="A405090X_Latest" localSheetId="7">#REF!</definedName>
    <definedName name="A405112A" localSheetId="7">#REF!,#REF!</definedName>
    <definedName name="A405112A_Data" localSheetId="7">#REF!</definedName>
    <definedName name="A405112A_Latest" localSheetId="7">#REF!</definedName>
    <definedName name="A405114F" localSheetId="7">#REF!,#REF!</definedName>
    <definedName name="A405114F_Data" localSheetId="7">#REF!</definedName>
    <definedName name="A405114F_Latest" localSheetId="7">#REF!</definedName>
    <definedName name="A405118R" localSheetId="7">#REF!,#REF!</definedName>
    <definedName name="A405118R_Data" localSheetId="7">#REF!</definedName>
    <definedName name="A405118R_Latest" localSheetId="7">#REF!</definedName>
    <definedName name="A405124K" localSheetId="7">#REF!,#REF!</definedName>
    <definedName name="A405124K_Data" localSheetId="7">#REF!</definedName>
    <definedName name="A405124K_Latest" localSheetId="7">#REF!</definedName>
    <definedName name="A405126R" localSheetId="7">#REF!,#REF!</definedName>
    <definedName name="A405126R_Data" localSheetId="7">#REF!</definedName>
    <definedName name="A405126R_Latest" localSheetId="7">#REF!</definedName>
    <definedName name="A405130F" localSheetId="7">#REF!,#REF!</definedName>
    <definedName name="A405130F_Data" localSheetId="7">#REF!</definedName>
    <definedName name="A405130F_Latest" localSheetId="7">#REF!</definedName>
    <definedName name="A405136V" localSheetId="7">#REF!,#REF!</definedName>
    <definedName name="A405136V_Data" localSheetId="7">#REF!</definedName>
    <definedName name="A405136V_Latest" localSheetId="7">#REF!</definedName>
    <definedName name="A405154X" localSheetId="7">#REF!,#REF!</definedName>
    <definedName name="A405154X_Data" localSheetId="7">#REF!</definedName>
    <definedName name="A405154X_Latest" localSheetId="7">#REF!</definedName>
    <definedName name="A405174J" localSheetId="7">#REF!,#REF!</definedName>
    <definedName name="A405174J_Data" localSheetId="7">#REF!</definedName>
    <definedName name="A405174J_Latest" localSheetId="7">#REF!</definedName>
    <definedName name="A405196W" localSheetId="7">#REF!,#REF!</definedName>
    <definedName name="A405196W_Data" localSheetId="7">#REF!</definedName>
    <definedName name="A405196W_Latest" localSheetId="7">#REF!</definedName>
    <definedName name="A405198A" localSheetId="7">#REF!,#REF!</definedName>
    <definedName name="A405198A_Data" localSheetId="7">#REF!</definedName>
    <definedName name="A405198A_Latest" localSheetId="7">#REF!</definedName>
    <definedName name="A405202F" localSheetId="7">#REF!,#REF!</definedName>
    <definedName name="A405202F_Data" localSheetId="7">#REF!</definedName>
    <definedName name="A405202F_Latest" localSheetId="7">#REF!</definedName>
    <definedName name="A405208V" localSheetId="7">#REF!,#REF!</definedName>
    <definedName name="A405208V_Data" localSheetId="7">#REF!</definedName>
    <definedName name="A405208V_Latest" localSheetId="7">#REF!</definedName>
    <definedName name="A405210F" localSheetId="7">#REF!,#REF!</definedName>
    <definedName name="A405210F_Data" localSheetId="7">#REF!</definedName>
    <definedName name="A405210F_Latest" localSheetId="7">#REF!</definedName>
    <definedName name="A405214R" localSheetId="7">#REF!,#REF!</definedName>
    <definedName name="A405214R_Data" localSheetId="7">#REF!</definedName>
    <definedName name="A405214R_Latest" localSheetId="7">#REF!</definedName>
    <definedName name="A405220K" localSheetId="7">#REF!,#REF!</definedName>
    <definedName name="A405220K_Data" localSheetId="7">#REF!</definedName>
    <definedName name="A405220K_Latest" localSheetId="7">#REF!</definedName>
    <definedName name="A405238J" localSheetId="7">#REF!,#REF!</definedName>
    <definedName name="A405238J_Data" localSheetId="7">#REF!</definedName>
    <definedName name="A405238J_Latest" localSheetId="7">#REF!</definedName>
    <definedName name="A405258T" localSheetId="7">#REF!,#REF!</definedName>
    <definedName name="A405258T_Data" localSheetId="7">#REF!</definedName>
    <definedName name="A405258T_Latest" localSheetId="7">#REF!</definedName>
    <definedName name="A40offset">40</definedName>
    <definedName name="A40remlife" localSheetId="0">'[3]PTRM input'!$L$46</definedName>
    <definedName name="A40remlife">'[4]PTRM input'!$L$46</definedName>
    <definedName name="A40stdlife" localSheetId="0">'[3]PTRM input'!$M$46</definedName>
    <definedName name="A40stdlife">'[4]PTRM input'!$M$46</definedName>
    <definedName name="A40taxremlife" localSheetId="0">'[3]PTRM input'!$O$46</definedName>
    <definedName name="A40taxremlife">'[4]PTRM input'!$O$46</definedName>
    <definedName name="A40taxstdlife" localSheetId="0">'[3]PTRM input'!$P$46</definedName>
    <definedName name="A40taxstdlife">'[4]PTRM input'!$P$46</definedName>
    <definedName name="A40taxvalue" localSheetId="0">'[3]PTRM input'!$N$46</definedName>
    <definedName name="A40taxvalue">'[4]PTRM input'!$N$46</definedName>
    <definedName name="A40value" localSheetId="0">'[3]PTRM input'!$J$46</definedName>
    <definedName name="A40value">'[4]PTRM input'!$J$46</definedName>
    <definedName name="A41offset">41</definedName>
    <definedName name="A41remlife" localSheetId="0">'[3]PTRM input'!$L$47</definedName>
    <definedName name="A41remlife">'[4]PTRM input'!$L$47</definedName>
    <definedName name="A41stdlife" localSheetId="0">'[3]PTRM input'!$M$47</definedName>
    <definedName name="A41stdlife">'[4]PTRM input'!$M$47</definedName>
    <definedName name="A41taxremlife" localSheetId="0">'[3]PTRM input'!$O$47</definedName>
    <definedName name="A41taxremlife">'[4]PTRM input'!$O$47</definedName>
    <definedName name="A41taxstdlife" localSheetId="0">'[3]PTRM input'!$P$47</definedName>
    <definedName name="A41taxstdlife">'[4]PTRM input'!$P$47</definedName>
    <definedName name="A41taxvalue" localSheetId="0">'[3]PTRM input'!$N$47</definedName>
    <definedName name="A41taxvalue">'[4]PTRM input'!$N$47</definedName>
    <definedName name="A41value" localSheetId="0">'[3]PTRM input'!$J$47</definedName>
    <definedName name="A41value">'[4]PTRM input'!$J$47</definedName>
    <definedName name="A42offset">42</definedName>
    <definedName name="A42remlife" localSheetId="0">'[3]PTRM input'!$L$48</definedName>
    <definedName name="A42remlife">'[4]PTRM input'!$L$48</definedName>
    <definedName name="A42stdlife" localSheetId="0">'[3]PTRM input'!$M$48</definedName>
    <definedName name="A42stdlife">'[4]PTRM input'!$M$48</definedName>
    <definedName name="A42taxremlife" localSheetId="0">'[3]PTRM input'!$O$48</definedName>
    <definedName name="A42taxremlife">'[4]PTRM input'!$O$48</definedName>
    <definedName name="A42taxstdlife" localSheetId="0">'[3]PTRM input'!$P$48</definedName>
    <definedName name="A42taxstdlife">'[4]PTRM input'!$P$48</definedName>
    <definedName name="A42taxvalue" localSheetId="0">'[3]PTRM input'!$N$48</definedName>
    <definedName name="A42taxvalue">'[4]PTRM input'!$N$48</definedName>
    <definedName name="A42value" localSheetId="0">'[3]PTRM input'!$J$48</definedName>
    <definedName name="A42value">'[4]PTRM input'!$J$48</definedName>
    <definedName name="A43offset">43</definedName>
    <definedName name="A43remlife" localSheetId="0">'[3]PTRM input'!$L$49</definedName>
    <definedName name="A43remlife">'[4]PTRM input'!$L$49</definedName>
    <definedName name="A43stdlife" localSheetId="0">'[3]PTRM input'!$M$49</definedName>
    <definedName name="A43stdlife">'[4]PTRM input'!$M$49</definedName>
    <definedName name="A43taxremlife" localSheetId="0">'[3]PTRM input'!$O$49</definedName>
    <definedName name="A43taxremlife">'[4]PTRM input'!$O$49</definedName>
    <definedName name="A43taxstdlife" localSheetId="0">'[3]PTRM input'!$P$49</definedName>
    <definedName name="A43taxstdlife">'[4]PTRM input'!$P$49</definedName>
    <definedName name="A43taxvalue" localSheetId="0">'[3]PTRM input'!$N$49</definedName>
    <definedName name="A43taxvalue">'[4]PTRM input'!$N$49</definedName>
    <definedName name="A43value" localSheetId="0">'[3]PTRM input'!$J$49</definedName>
    <definedName name="A43value">'[4]PTRM input'!$J$49</definedName>
    <definedName name="A44offset">44</definedName>
    <definedName name="A44remlife" localSheetId="0">'[3]PTRM input'!$L$50</definedName>
    <definedName name="A44remlife">'[4]PTRM input'!$L$50</definedName>
    <definedName name="A44stdlife" localSheetId="0">'[3]PTRM input'!$M$50</definedName>
    <definedName name="A44stdlife">'[4]PTRM input'!$M$50</definedName>
    <definedName name="A44taxremlife" localSheetId="0">'[3]PTRM input'!$O$50</definedName>
    <definedName name="A44taxremlife">'[4]PTRM input'!$O$50</definedName>
    <definedName name="A44taxstdlife" localSheetId="0">'[3]PTRM input'!$P$50</definedName>
    <definedName name="A44taxstdlife">'[4]PTRM input'!$P$50</definedName>
    <definedName name="A44taxvalue" localSheetId="0">'[3]PTRM input'!$N$50</definedName>
    <definedName name="A44taxvalue">'[4]PTRM input'!$N$50</definedName>
    <definedName name="A44value" localSheetId="0">'[3]PTRM input'!$J$50</definedName>
    <definedName name="A44value">'[4]PTRM input'!$J$50</definedName>
    <definedName name="A45offset">45</definedName>
    <definedName name="A45remlife" localSheetId="0">'[3]PTRM input'!$L$51</definedName>
    <definedName name="A45remlife">'[4]PTRM input'!$L$51</definedName>
    <definedName name="A45stdlife" localSheetId="0">'[3]PTRM input'!$M$51</definedName>
    <definedName name="A45stdlife">'[4]PTRM input'!$M$51</definedName>
    <definedName name="A45taxremlife" localSheetId="0">'[3]PTRM input'!$O$51</definedName>
    <definedName name="A45taxremlife">'[4]PTRM input'!$O$51</definedName>
    <definedName name="A45taxstdlife" localSheetId="0">'[3]PTRM input'!$P$51</definedName>
    <definedName name="A45taxstdlife">'[4]PTRM input'!$P$51</definedName>
    <definedName name="A45taxvalue" localSheetId="0">'[3]PTRM input'!$N$51</definedName>
    <definedName name="A45taxvalue">'[4]PTRM input'!$N$51</definedName>
    <definedName name="A45value" localSheetId="0">'[3]PTRM input'!$J$51</definedName>
    <definedName name="A45value">'[4]PTRM input'!$J$51</definedName>
    <definedName name="A46offset">46</definedName>
    <definedName name="A46remlife" localSheetId="0">'[3]PTRM input'!$L$52</definedName>
    <definedName name="A46remlife">'[4]PTRM input'!$L$52</definedName>
    <definedName name="A46stdlife" localSheetId="0">'[3]PTRM input'!$M$52</definedName>
    <definedName name="A46stdlife">'[4]PTRM input'!$M$52</definedName>
    <definedName name="A46taxremlife" localSheetId="0">'[3]PTRM input'!$O$52</definedName>
    <definedName name="A46taxremlife">'[4]PTRM input'!$O$52</definedName>
    <definedName name="A46taxstdlife" localSheetId="0">'[3]PTRM input'!$P$52</definedName>
    <definedName name="A46taxstdlife">'[4]PTRM input'!$P$52</definedName>
    <definedName name="A46taxvalue" localSheetId="0">'[3]PTRM input'!$N$52</definedName>
    <definedName name="A46taxvalue">'[4]PTRM input'!$N$52</definedName>
    <definedName name="A46value" localSheetId="0">'[3]PTRM input'!$J$52</definedName>
    <definedName name="A46value">'[4]PTRM input'!$J$52</definedName>
    <definedName name="A47offset">47</definedName>
    <definedName name="A47remlife" localSheetId="0">'[3]PTRM input'!$L$53</definedName>
    <definedName name="A47remlife">'[4]PTRM input'!$L$53</definedName>
    <definedName name="A47stdlife" localSheetId="0">'[3]PTRM input'!$M$53</definedName>
    <definedName name="A47stdlife">'[4]PTRM input'!$M$53</definedName>
    <definedName name="A47taxremlife" localSheetId="0">'[3]PTRM input'!$O$53</definedName>
    <definedName name="A47taxremlife">'[4]PTRM input'!$O$53</definedName>
    <definedName name="A47taxstdlife" localSheetId="0">'[3]PTRM input'!$P$53</definedName>
    <definedName name="A47taxstdlife">'[4]PTRM input'!$P$53</definedName>
    <definedName name="A47taxvalue" localSheetId="0">'[3]PTRM input'!$N$53</definedName>
    <definedName name="A47taxvalue">'[4]PTRM input'!$N$53</definedName>
    <definedName name="A47value" localSheetId="0">'[3]PTRM input'!$J$53</definedName>
    <definedName name="A47value">'[4]PTRM input'!$J$53</definedName>
    <definedName name="A48offset">48</definedName>
    <definedName name="A48remlife" localSheetId="0">'[3]PTRM input'!$L$54</definedName>
    <definedName name="A48remlife">'[4]PTRM input'!$L$54</definedName>
    <definedName name="A48stdlife" localSheetId="0">'[3]PTRM input'!$M$54</definedName>
    <definedName name="A48stdlife">'[4]PTRM input'!$M$54</definedName>
    <definedName name="A48taxremlife" localSheetId="0">'[3]PTRM input'!$O$54</definedName>
    <definedName name="A48taxremlife">'[4]PTRM input'!$O$54</definedName>
    <definedName name="A48taxstdlife" localSheetId="0">'[3]PTRM input'!$P$54</definedName>
    <definedName name="A48taxstdlife">'[4]PTRM input'!$P$54</definedName>
    <definedName name="A48taxvalue" localSheetId="0">'[3]PTRM input'!$N$54</definedName>
    <definedName name="A48taxvalue">'[4]PTRM input'!$N$54</definedName>
    <definedName name="A48value" localSheetId="0">'[3]PTRM input'!$J$54</definedName>
    <definedName name="A48value">'[4]PTRM input'!$J$54</definedName>
    <definedName name="A49offset">49</definedName>
    <definedName name="A49remlife" localSheetId="0">'[3]PTRM input'!$L$55</definedName>
    <definedName name="A49remlife">'[4]PTRM input'!$L$55</definedName>
    <definedName name="A49stdlife" localSheetId="0">'[3]PTRM input'!$M$55</definedName>
    <definedName name="A49stdlife">'[4]PTRM input'!$M$55</definedName>
    <definedName name="A49taxremlife" localSheetId="0">'[3]PTRM input'!$O$55</definedName>
    <definedName name="A49taxremlife">'[4]PTRM input'!$O$55</definedName>
    <definedName name="A49taxstdlife" localSheetId="0">'[3]PTRM input'!$P$55</definedName>
    <definedName name="A49taxstdlife">'[4]PTRM input'!$P$55</definedName>
    <definedName name="A49taxvalue" localSheetId="0">'[3]PTRM input'!$N$55</definedName>
    <definedName name="A49taxvalue">'[4]PTRM input'!$N$55</definedName>
    <definedName name="A49value" localSheetId="0">'[3]PTRM input'!$J$55</definedName>
    <definedName name="A49value">'[4]PTRM input'!$J$55</definedName>
    <definedName name="A4offset">4</definedName>
    <definedName name="A4remlife" localSheetId="0">'[3]PTRM input'!$L$10</definedName>
    <definedName name="A4remlife">'[4]PTRM input'!$L$10</definedName>
    <definedName name="A4stdlife" localSheetId="0">'[3]PTRM input'!$M$10</definedName>
    <definedName name="A4stdlife">'[4]PTRM input'!$M$10</definedName>
    <definedName name="A4taxremlife" localSheetId="0">'[3]PTRM input'!$O$10</definedName>
    <definedName name="A4taxremlife">'[4]PTRM input'!$O$10</definedName>
    <definedName name="A4taxstdlife" localSheetId="0">'[3]PTRM input'!$P$10</definedName>
    <definedName name="A4taxstdlife">'[4]PTRM input'!$P$10</definedName>
    <definedName name="A4taxvalue" localSheetId="0">'[3]PTRM input'!$N$10</definedName>
    <definedName name="A4taxvalue">'[4]PTRM input'!$N$10</definedName>
    <definedName name="A4value" localSheetId="0">'[3]PTRM input'!$J$10</definedName>
    <definedName name="A4value">'[4]PTRM input'!$J$10</definedName>
    <definedName name="A50offset">50</definedName>
    <definedName name="A50remlife" localSheetId="0">'[3]PTRM input'!$L$56</definedName>
    <definedName name="A50remlife">'[4]PTRM input'!$L$56</definedName>
    <definedName name="A50stdlife" localSheetId="0">'[3]PTRM input'!$M$56</definedName>
    <definedName name="A50stdlife">'[4]PTRM input'!$M$56</definedName>
    <definedName name="A50taxremlife" localSheetId="0">'[3]PTRM input'!$O$56</definedName>
    <definedName name="A50taxremlife">'[4]PTRM input'!$O$56</definedName>
    <definedName name="A50taxstdlife" localSheetId="0">'[3]PTRM input'!$P$56</definedName>
    <definedName name="A50taxstdlife">'[4]PTRM input'!$P$56</definedName>
    <definedName name="A50taxvalue" localSheetId="0">'[3]PTRM input'!$N$56</definedName>
    <definedName name="A50taxvalue">'[4]PTRM input'!$N$56</definedName>
    <definedName name="A50value" localSheetId="0">'[3]PTRM input'!$J$56</definedName>
    <definedName name="A50value">'[4]PTRM input'!$J$56</definedName>
    <definedName name="A5offset">5</definedName>
    <definedName name="A5remlife" localSheetId="0">'[3]PTRM input'!$L$11</definedName>
    <definedName name="A5remlife">'[4]PTRM input'!$L$11</definedName>
    <definedName name="A5stdlife" localSheetId="0">'[3]PTRM input'!$M$11</definedName>
    <definedName name="A5stdlife">'[4]PTRM input'!$M$11</definedName>
    <definedName name="A5taxremlife" localSheetId="0">'[3]PTRM input'!$O$11</definedName>
    <definedName name="A5taxremlife">'[4]PTRM input'!$O$11</definedName>
    <definedName name="A5taxstdlife" localSheetId="0">'[3]PTRM input'!$P$11</definedName>
    <definedName name="A5taxstdlife">'[4]PTRM input'!$P$11</definedName>
    <definedName name="A5taxvalue" localSheetId="0">'[3]PTRM input'!$N$11</definedName>
    <definedName name="A5taxvalue">'[4]PTRM input'!$N$11</definedName>
    <definedName name="A5value" localSheetId="0">'[3]PTRM input'!$J$11</definedName>
    <definedName name="A5value">'[4]PTRM input'!$J$11</definedName>
    <definedName name="A613392A" localSheetId="7">#REF!,#REF!</definedName>
    <definedName name="A613392A_Data" localSheetId="7">#REF!</definedName>
    <definedName name="A613392A_Latest" localSheetId="7">#REF!</definedName>
    <definedName name="A613404X" localSheetId="7">#REF!,#REF!</definedName>
    <definedName name="A613404X_Data" localSheetId="7">#REF!</definedName>
    <definedName name="A613404X_Latest" localSheetId="7">#REF!</definedName>
    <definedName name="A613416J" localSheetId="7">#REF!,#REF!</definedName>
    <definedName name="A613416J_Data" localSheetId="7">#REF!</definedName>
    <definedName name="A613416J_Latest" localSheetId="7">#REF!</definedName>
    <definedName name="A642148R" localSheetId="7">#REF!,#REF!</definedName>
    <definedName name="A642148R_Data" localSheetId="7">#REF!</definedName>
    <definedName name="A642148R_Latest" localSheetId="7">#REF!</definedName>
    <definedName name="A642160F" localSheetId="7">#REF!,#REF!</definedName>
    <definedName name="A642160F_Data" localSheetId="7">#REF!</definedName>
    <definedName name="A642160F_Latest" localSheetId="7">#REF!</definedName>
    <definedName name="A642172R" localSheetId="7">#REF!,#REF!</definedName>
    <definedName name="A642172R_Data" localSheetId="7">#REF!</definedName>
    <definedName name="A642172R_Latest" localSheetId="7">#REF!</definedName>
    <definedName name="A646676T" localSheetId="7">#REF!,#REF!</definedName>
    <definedName name="A646676T_Data" localSheetId="7">#REF!</definedName>
    <definedName name="A646676T_Latest" localSheetId="7">#REF!</definedName>
    <definedName name="A646688A" localSheetId="7">#REF!,#REF!</definedName>
    <definedName name="A646688A_Data" localSheetId="7">#REF!</definedName>
    <definedName name="A646688A_Latest" localSheetId="7">#REF!</definedName>
    <definedName name="A646700F" localSheetId="7">#REF!,#REF!</definedName>
    <definedName name="A646700F_Data" localSheetId="7">#REF!</definedName>
    <definedName name="A646700F_Latest" localSheetId="7">#REF!</definedName>
    <definedName name="A667150R" localSheetId="7">#REF!,#REF!</definedName>
    <definedName name="A667150R_Data" localSheetId="7">#REF!</definedName>
    <definedName name="A667150R_Latest" localSheetId="7">#REF!</definedName>
    <definedName name="A667162X" localSheetId="7">#REF!,#REF!</definedName>
    <definedName name="A667162X_Data" localSheetId="7">#REF!</definedName>
    <definedName name="A667162X_Latest" localSheetId="7">#REF!</definedName>
    <definedName name="A667174J" localSheetId="7">#REF!,#REF!</definedName>
    <definedName name="A667174J_Data" localSheetId="7">#REF!</definedName>
    <definedName name="A667174J_Latest" localSheetId="7">#REF!</definedName>
    <definedName name="A671902W" localSheetId="7">#REF!,#REF!</definedName>
    <definedName name="A671902W_Data" localSheetId="7">#REF!</definedName>
    <definedName name="A671902W_Latest" localSheetId="7">#REF!</definedName>
    <definedName name="A671914F" localSheetId="7">#REF!,#REF!</definedName>
    <definedName name="A671914F_Data" localSheetId="7">#REF!</definedName>
    <definedName name="A671914F_Latest" localSheetId="7">#REF!</definedName>
    <definedName name="A671926R" localSheetId="7">#REF!,#REF!</definedName>
    <definedName name="A671926R_Data" localSheetId="7">#REF!</definedName>
    <definedName name="A671926R_Latest" localSheetId="7">#REF!</definedName>
    <definedName name="A676630V" localSheetId="7">#REF!,#REF!</definedName>
    <definedName name="A676630V_Data" localSheetId="7">#REF!</definedName>
    <definedName name="A676630V_Latest" localSheetId="7">#REF!</definedName>
    <definedName name="A676642C" localSheetId="7">#REF!,#REF!</definedName>
    <definedName name="A676642C_Data" localSheetId="7">#REF!</definedName>
    <definedName name="A676642C_Latest" localSheetId="7">#REF!</definedName>
    <definedName name="A676654L" localSheetId="7">#REF!,#REF!</definedName>
    <definedName name="A676654L_Data" localSheetId="7">#REF!</definedName>
    <definedName name="A676654L_Latest" localSheetId="7">#REF!</definedName>
    <definedName name="A6offset">6</definedName>
    <definedName name="A6remlife" localSheetId="0">'[3]PTRM input'!$L$12</definedName>
    <definedName name="A6remlife">'[4]PTRM input'!$L$12</definedName>
    <definedName name="A6stdlife" localSheetId="0">'[3]PTRM input'!$M$12</definedName>
    <definedName name="A6stdlife">'[4]PTRM input'!$M$12</definedName>
    <definedName name="A6taxremlife" localSheetId="0">'[3]PTRM input'!$O$12</definedName>
    <definedName name="A6taxremlife">'[4]PTRM input'!$O$12</definedName>
    <definedName name="A6taxstdlife" localSheetId="0">'[3]PTRM input'!$P$12</definedName>
    <definedName name="A6taxstdlife">'[4]PTRM input'!$P$12</definedName>
    <definedName name="A6taxvalue" localSheetId="0">'[3]PTRM input'!$N$12</definedName>
    <definedName name="A6taxvalue">'[4]PTRM input'!$N$12</definedName>
    <definedName name="A6value" localSheetId="0">'[3]PTRM input'!$J$12</definedName>
    <definedName name="A6value">'[4]PTRM input'!$J$12</definedName>
    <definedName name="A733720W" localSheetId="7">#REF!,#REF!</definedName>
    <definedName name="A733720W_Data" localSheetId="7">#REF!</definedName>
    <definedName name="A733720W_Latest" localSheetId="7">#REF!</definedName>
    <definedName name="A733732F" localSheetId="7">#REF!,#REF!</definedName>
    <definedName name="A733732F_Data" localSheetId="7">#REF!</definedName>
    <definedName name="A733732F_Latest" localSheetId="7">#REF!</definedName>
    <definedName name="A733744R" localSheetId="7">#REF!,#REF!</definedName>
    <definedName name="A733744R_Data" localSheetId="7">#REF!</definedName>
    <definedName name="A733744R_Latest" localSheetId="7">#REF!</definedName>
    <definedName name="A747082X" localSheetId="7">#REF!,#REF!</definedName>
    <definedName name="A747082X_Data" localSheetId="7">#REF!</definedName>
    <definedName name="A747082X_Latest" localSheetId="7">#REF!</definedName>
    <definedName name="A747094J" localSheetId="7">#REF!,#REF!</definedName>
    <definedName name="A747094J_Data" localSheetId="7">#REF!</definedName>
    <definedName name="A747094J_Latest" localSheetId="7">#REF!</definedName>
    <definedName name="A747106F" localSheetId="7">#REF!,#REF!</definedName>
    <definedName name="A747106F_Data" localSheetId="7">#REF!</definedName>
    <definedName name="A747106F_Latest" localSheetId="7">#REF!</definedName>
    <definedName name="A751834F" localSheetId="7">#REF!,#REF!</definedName>
    <definedName name="A751834F_Data" localSheetId="7">#REF!</definedName>
    <definedName name="A751834F_Latest" localSheetId="7">#REF!</definedName>
    <definedName name="A751846R" localSheetId="7">#REF!,#REF!</definedName>
    <definedName name="A751846R_Data" localSheetId="7">#REF!</definedName>
    <definedName name="A751846R_Latest" localSheetId="7">#REF!</definedName>
    <definedName name="A751858X" localSheetId="7">#REF!,#REF!</definedName>
    <definedName name="A751858X_Data" localSheetId="7">#REF!</definedName>
    <definedName name="A751858X_Latest" localSheetId="7">#REF!</definedName>
    <definedName name="A755892A" localSheetId="7">#REF!,#REF!</definedName>
    <definedName name="A755892A_Data" localSheetId="7">#REF!</definedName>
    <definedName name="A755892A_Latest" localSheetId="7">#REF!</definedName>
    <definedName name="A755904X" localSheetId="7">#REF!,#REF!</definedName>
    <definedName name="A755904X_Data" localSheetId="7">#REF!</definedName>
    <definedName name="A755904X_Latest" localSheetId="7">#REF!</definedName>
    <definedName name="A755916J" localSheetId="7">#REF!,#REF!</definedName>
    <definedName name="A755916J_Data" localSheetId="7">#REF!</definedName>
    <definedName name="A755916J_Latest" localSheetId="7">#REF!</definedName>
    <definedName name="A760108F" localSheetId="7">#REF!,#REF!</definedName>
    <definedName name="A760108F_Data" localSheetId="7">#REF!</definedName>
    <definedName name="A760108F_Latest" localSheetId="7">#REF!</definedName>
    <definedName name="A760120W" localSheetId="7">#REF!,#REF!</definedName>
    <definedName name="A760120W_Data" localSheetId="7">#REF!</definedName>
    <definedName name="A760120W_Latest" localSheetId="7">#REF!</definedName>
    <definedName name="A760132F" localSheetId="7">#REF!,#REF!</definedName>
    <definedName name="A760132F_Data" localSheetId="7">#REF!</definedName>
    <definedName name="A760132F_Latest" localSheetId="7">#REF!</definedName>
    <definedName name="A764668A" localSheetId="7">#REF!,#REF!</definedName>
    <definedName name="A764668A_Data" localSheetId="7">#REF!</definedName>
    <definedName name="A764668A_Latest" localSheetId="7">#REF!</definedName>
    <definedName name="A764680T" localSheetId="7">#REF!,#REF!</definedName>
    <definedName name="A764680T_Data" localSheetId="7">#REF!</definedName>
    <definedName name="A764680T_Latest" localSheetId="7">#REF!</definedName>
    <definedName name="A764692A" localSheetId="7">#REF!,#REF!</definedName>
    <definedName name="A764692A_Data" localSheetId="7">#REF!</definedName>
    <definedName name="A764692A_Latest" localSheetId="7">#REF!</definedName>
    <definedName name="A768066R" localSheetId="7">#REF!,#REF!</definedName>
    <definedName name="A768066R_Data" localSheetId="7">#REF!</definedName>
    <definedName name="A768066R_Latest" localSheetId="7">#REF!</definedName>
    <definedName name="A768078X" localSheetId="7">#REF!,#REF!</definedName>
    <definedName name="A768078X_Data" localSheetId="7">#REF!</definedName>
    <definedName name="A768078X_Latest" localSheetId="7">#REF!</definedName>
    <definedName name="A768090R" localSheetId="7">#REF!,#REF!</definedName>
    <definedName name="A768090R_Data" localSheetId="7">#REF!</definedName>
    <definedName name="A768090R_Latest" localSheetId="7">#REF!</definedName>
    <definedName name="A772048L" localSheetId="7">#REF!,#REF!</definedName>
    <definedName name="A772048L_Data" localSheetId="7">#REF!</definedName>
    <definedName name="A772048L_Latest" localSheetId="7">#REF!</definedName>
    <definedName name="A772060C" localSheetId="7">#REF!,#REF!</definedName>
    <definedName name="A772060C_Data" localSheetId="7">#REF!</definedName>
    <definedName name="A772060C_Latest" localSheetId="7">#REF!</definedName>
    <definedName name="A772072L" localSheetId="7">#REF!,#REF!</definedName>
    <definedName name="A772072L_Data" localSheetId="7">#REF!</definedName>
    <definedName name="A772072L_Latest" localSheetId="7">#REF!</definedName>
    <definedName name="A776716F" localSheetId="7">#REF!,#REF!</definedName>
    <definedName name="A776716F_Data" localSheetId="7">#REF!</definedName>
    <definedName name="A776716F_Latest" localSheetId="7">#REF!</definedName>
    <definedName name="A776728R" localSheetId="7">#REF!,#REF!</definedName>
    <definedName name="A776728R_Data" localSheetId="7">#REF!</definedName>
    <definedName name="A776728R_Latest" localSheetId="7">#REF!</definedName>
    <definedName name="A779664V" localSheetId="7">#REF!,#REF!</definedName>
    <definedName name="A779664V_Data" localSheetId="7">#REF!</definedName>
    <definedName name="A779664V_Latest" localSheetId="7">#REF!</definedName>
    <definedName name="A779676C" localSheetId="7">#REF!,#REF!</definedName>
    <definedName name="A779676C_Data" localSheetId="7">#REF!</definedName>
    <definedName name="A779676C_Latest" localSheetId="7">#REF!</definedName>
    <definedName name="A779688L" localSheetId="7">#REF!,#REF!</definedName>
    <definedName name="A779688L_Data" localSheetId="7">#REF!</definedName>
    <definedName name="A779688L_Latest" localSheetId="7">#REF!</definedName>
    <definedName name="A791910T" localSheetId="7">#REF!,#REF!</definedName>
    <definedName name="A791910T_Data" localSheetId="7">#REF!</definedName>
    <definedName name="A791910T_Latest" localSheetId="7">#REF!</definedName>
    <definedName name="A791922A" localSheetId="7">#REF!,#REF!</definedName>
    <definedName name="A791922A_Data" localSheetId="7">#REF!</definedName>
    <definedName name="A791922A_Latest" localSheetId="7">#REF!</definedName>
    <definedName name="A791934K" localSheetId="7">#REF!,#REF!</definedName>
    <definedName name="A791934K_Data" localSheetId="7">#REF!</definedName>
    <definedName name="A791934K_Latest" localSheetId="7">#REF!</definedName>
    <definedName name="A7offset">7</definedName>
    <definedName name="A7remlife" localSheetId="0">'[3]PTRM input'!$L$13</definedName>
    <definedName name="A7remlife">'[4]PTRM input'!$L$13</definedName>
    <definedName name="A7stdlife" localSheetId="0">'[3]PTRM input'!$M$13</definedName>
    <definedName name="A7stdlife">'[4]PTRM input'!$M$13</definedName>
    <definedName name="A7taxremlife" localSheetId="0">'[3]PTRM input'!$O$13</definedName>
    <definedName name="A7taxremlife">'[4]PTRM input'!$O$13</definedName>
    <definedName name="A7taxstdlife" localSheetId="0">'[3]PTRM input'!$P$13</definedName>
    <definedName name="A7taxstdlife">'[4]PTRM input'!$P$13</definedName>
    <definedName name="A7taxvalue" localSheetId="0">'[3]PTRM input'!$N$13</definedName>
    <definedName name="A7taxvalue">'[4]PTRM input'!$N$13</definedName>
    <definedName name="A7value" localSheetId="0">'[3]PTRM input'!$J$13</definedName>
    <definedName name="A7value">'[4]PTRM input'!$J$13</definedName>
    <definedName name="A806246T" localSheetId="7">#REF!,#REF!</definedName>
    <definedName name="A806246T_Data" localSheetId="7">#REF!</definedName>
    <definedName name="A806246T_Latest" localSheetId="7">#REF!</definedName>
    <definedName name="A806258A" localSheetId="7">#REF!,#REF!</definedName>
    <definedName name="A806258A_Data" localSheetId="7">#REF!</definedName>
    <definedName name="A806258A_Latest" localSheetId="7">#REF!</definedName>
    <definedName name="A806270T" localSheetId="7">#REF!,#REF!</definedName>
    <definedName name="A806270T_Data" localSheetId="7">#REF!</definedName>
    <definedName name="A806270T_Latest" localSheetId="7">#REF!</definedName>
    <definedName name="A810848C" localSheetId="7">#REF!,#REF!</definedName>
    <definedName name="A810848C_Data" localSheetId="7">#REF!</definedName>
    <definedName name="A810848C_Latest" localSheetId="7">#REF!</definedName>
    <definedName name="A810860V" localSheetId="7">#REF!,#REF!</definedName>
    <definedName name="A810860V_Data" localSheetId="7">#REF!</definedName>
    <definedName name="A810860V_Latest" localSheetId="7">#REF!</definedName>
    <definedName name="A810872C" localSheetId="7">#REF!,#REF!</definedName>
    <definedName name="A810872C_Data" localSheetId="7">#REF!</definedName>
    <definedName name="A810872C_Latest" localSheetId="7">#REF!</definedName>
    <definedName name="A832686J" localSheetId="7">#REF!,#REF!</definedName>
    <definedName name="A832686J_Data" localSheetId="7">#REF!</definedName>
    <definedName name="A832686J_Latest" localSheetId="7">#REF!</definedName>
    <definedName name="A832698T" localSheetId="7">#REF!,#REF!</definedName>
    <definedName name="A832698T_Data" localSheetId="7">#REF!</definedName>
    <definedName name="A832698T_Latest" localSheetId="7">#REF!</definedName>
    <definedName name="A832710W" localSheetId="7">#REF!,#REF!</definedName>
    <definedName name="A832710W_Data" localSheetId="7">#REF!</definedName>
    <definedName name="A832710W_Latest" localSheetId="7">#REF!</definedName>
    <definedName name="A836142J" localSheetId="7">#REF!,#REF!</definedName>
    <definedName name="A836142J_Data" localSheetId="7">#REF!</definedName>
    <definedName name="A836142J_Latest" localSheetId="7">#REF!</definedName>
    <definedName name="A836154T" localSheetId="7">#REF!,#REF!</definedName>
    <definedName name="A836154T_Data" localSheetId="7">#REF!</definedName>
    <definedName name="A836154T_Latest" localSheetId="7">#REF!</definedName>
    <definedName name="A836166A" localSheetId="7">#REF!,#REF!</definedName>
    <definedName name="A836166A_Data" localSheetId="7">#REF!</definedName>
    <definedName name="A836166A_Latest" localSheetId="7">#REF!</definedName>
    <definedName name="A83767771T" localSheetId="7">#REF!,#REF!</definedName>
    <definedName name="A83767771T_Data" localSheetId="7">#REF!</definedName>
    <definedName name="A83767771T_Latest" localSheetId="7">#REF!</definedName>
    <definedName name="A83767915T" localSheetId="7">#REF!,#REF!</definedName>
    <definedName name="A83767915T_Data" localSheetId="7">#REF!</definedName>
    <definedName name="A83767915T_Latest" localSheetId="7">#REF!</definedName>
    <definedName name="A83768131L" localSheetId="7">#REF!,#REF!</definedName>
    <definedName name="A83768131L_Data" localSheetId="7">#REF!</definedName>
    <definedName name="A83768131L_Latest" localSheetId="7">#REF!</definedName>
    <definedName name="A83768203L" localSheetId="7">#REF!,#REF!</definedName>
    <definedName name="A83768203L_Data" localSheetId="7">#REF!</definedName>
    <definedName name="A83768203L_Latest" localSheetId="7">#REF!</definedName>
    <definedName name="A83768347X" localSheetId="7">#REF!,#REF!</definedName>
    <definedName name="A83768347X_Data" localSheetId="7">#REF!</definedName>
    <definedName name="A83768347X_Latest" localSheetId="7">#REF!</definedName>
    <definedName name="A83768563T" localSheetId="7">#REF!,#REF!</definedName>
    <definedName name="A83768563T_Data" localSheetId="7">#REF!</definedName>
    <definedName name="A83768563T_Latest" localSheetId="7">#REF!</definedName>
    <definedName name="A83768635T" localSheetId="7">#REF!,#REF!</definedName>
    <definedName name="A83768635T_Data" localSheetId="7">#REF!</definedName>
    <definedName name="A83768635T_Latest" localSheetId="7">#REF!</definedName>
    <definedName name="A83768779C" localSheetId="7">#REF!,#REF!</definedName>
    <definedName name="A83768779C_Data" localSheetId="7">#REF!</definedName>
    <definedName name="A83768779C_Latest" localSheetId="7">#REF!</definedName>
    <definedName name="A83768995W" localSheetId="7">#REF!,#REF!</definedName>
    <definedName name="A83768995W_Data" localSheetId="7">#REF!</definedName>
    <definedName name="A83768995W_Latest" localSheetId="7">#REF!</definedName>
    <definedName name="A83770339R" localSheetId="7">#REF!,#REF!</definedName>
    <definedName name="A83770339R_Data" localSheetId="7">#REF!</definedName>
    <definedName name="A83770339R_Latest" localSheetId="7">#REF!</definedName>
    <definedName name="A83770347R" localSheetId="7">#REF!,#REF!</definedName>
    <definedName name="A83770347R_Data" localSheetId="7">#REF!</definedName>
    <definedName name="A83770347R_Latest" localSheetId="7">#REF!</definedName>
    <definedName name="A83770355R" localSheetId="7">#REF!,#REF!</definedName>
    <definedName name="A83770355R_Data" localSheetId="7">#REF!</definedName>
    <definedName name="A83770355R_Latest" localSheetId="7">#REF!</definedName>
    <definedName name="A83770363R" localSheetId="7">#REF!,#REF!</definedName>
    <definedName name="A83770363R_Data" localSheetId="7">#REF!</definedName>
    <definedName name="A83770363R_Latest" localSheetId="7">#REF!</definedName>
    <definedName name="A83770371R" localSheetId="7">#REF!,#REF!</definedName>
    <definedName name="A83770371R_Data" localSheetId="7">#REF!</definedName>
    <definedName name="A83770371R_Latest" localSheetId="7">#REF!</definedName>
    <definedName name="A83770379J" localSheetId="7">#REF!,#REF!</definedName>
    <definedName name="A83770379J_Data" localSheetId="7">#REF!</definedName>
    <definedName name="A83770379J_Latest" localSheetId="7">#REF!</definedName>
    <definedName name="A83770395J" localSheetId="7">#REF!,#REF!</definedName>
    <definedName name="A83770395J_Data" localSheetId="7">#REF!</definedName>
    <definedName name="A83770395J_Latest" localSheetId="7">#REF!</definedName>
    <definedName name="A83770403W" localSheetId="7">#REF!,#REF!</definedName>
    <definedName name="A83770403W_Data" localSheetId="7">#REF!</definedName>
    <definedName name="A83770403W_Latest" localSheetId="7">#REF!</definedName>
    <definedName name="A83770483J" localSheetId="7">#REF!,#REF!</definedName>
    <definedName name="A83770483J_Data" localSheetId="7">#REF!</definedName>
    <definedName name="A83770483J_Latest" localSheetId="7">#REF!</definedName>
    <definedName name="A83770491J" localSheetId="7">#REF!,#REF!</definedName>
    <definedName name="A83770491J_Data" localSheetId="7">#REF!</definedName>
    <definedName name="A83770491J_Latest" localSheetId="7">#REF!</definedName>
    <definedName name="A83770499A" localSheetId="7">#REF!,#REF!</definedName>
    <definedName name="A83770499A_Data" localSheetId="7">#REF!</definedName>
    <definedName name="A83770499A_Latest" localSheetId="7">#REF!</definedName>
    <definedName name="A83770507R" localSheetId="7">#REF!,#REF!</definedName>
    <definedName name="A83770507R_Data" localSheetId="7">#REF!</definedName>
    <definedName name="A83770507R_Latest" localSheetId="7">#REF!</definedName>
    <definedName name="A83770515R" localSheetId="7">#REF!,#REF!</definedName>
    <definedName name="A83770515R_Data" localSheetId="7">#REF!</definedName>
    <definedName name="A83770515R_Latest" localSheetId="7">#REF!</definedName>
    <definedName name="A83770523R" localSheetId="7">#REF!,#REF!</definedName>
    <definedName name="A83770523R_Data" localSheetId="7">#REF!</definedName>
    <definedName name="A83770523R_Latest" localSheetId="7">#REF!</definedName>
    <definedName name="A83770539J" localSheetId="7">#REF!,#REF!</definedName>
    <definedName name="A83770539J_Data" localSheetId="7">#REF!</definedName>
    <definedName name="A83770539J_Latest" localSheetId="7">#REF!</definedName>
    <definedName name="A83770547J" localSheetId="7">#REF!,#REF!</definedName>
    <definedName name="A83770547J_Data" localSheetId="7">#REF!</definedName>
    <definedName name="A83770547J_Latest" localSheetId="7">#REF!</definedName>
    <definedName name="A83770699V" localSheetId="7">#REF!,#REF!</definedName>
    <definedName name="A83770699V_Data" localSheetId="7">#REF!</definedName>
    <definedName name="A83770699V_Latest" localSheetId="7">#REF!</definedName>
    <definedName name="A83770707J" localSheetId="7">#REF!,#REF!</definedName>
    <definedName name="A83770707J_Data" localSheetId="7">#REF!</definedName>
    <definedName name="A83770707J_Latest" localSheetId="7">#REF!</definedName>
    <definedName name="A83770715J" localSheetId="7">#REF!,#REF!</definedName>
    <definedName name="A83770715J_Data" localSheetId="7">#REF!</definedName>
    <definedName name="A83770715J_Latest" localSheetId="7">#REF!</definedName>
    <definedName name="A83770723J" localSheetId="7">#REF!,#REF!</definedName>
    <definedName name="A83770723J_Data" localSheetId="7">#REF!</definedName>
    <definedName name="A83770723J_Latest" localSheetId="7">#REF!</definedName>
    <definedName name="A83770731J" localSheetId="7">#REF!,#REF!</definedName>
    <definedName name="A83770731J_Data" localSheetId="7">#REF!</definedName>
    <definedName name="A83770731J_Latest" localSheetId="7">#REF!</definedName>
    <definedName name="A83770739A" localSheetId="7">#REF!,#REF!</definedName>
    <definedName name="A83770739A_Data" localSheetId="7">#REF!</definedName>
    <definedName name="A83770739A_Latest" localSheetId="7">#REF!</definedName>
    <definedName name="A83770755A" localSheetId="7">#REF!,#REF!</definedName>
    <definedName name="A83770755A_Data" localSheetId="7">#REF!</definedName>
    <definedName name="A83770755A_Latest" localSheetId="7">#REF!</definedName>
    <definedName name="A83770763A" localSheetId="7">#REF!,#REF!</definedName>
    <definedName name="A83770763A_Data" localSheetId="7">#REF!</definedName>
    <definedName name="A83770763A_Latest" localSheetId="7">#REF!</definedName>
    <definedName name="A83770771A" localSheetId="7">#REF!,#REF!</definedName>
    <definedName name="A83770771A_Data" localSheetId="7">#REF!</definedName>
    <definedName name="A83770771A_Latest" localSheetId="7">#REF!</definedName>
    <definedName name="A83770779V" localSheetId="7">#REF!,#REF!</definedName>
    <definedName name="A83770779V_Data" localSheetId="7">#REF!</definedName>
    <definedName name="A83770779V_Latest" localSheetId="7">#REF!</definedName>
    <definedName name="A83770787V" localSheetId="7">#REF!,#REF!</definedName>
    <definedName name="A83770787V_Data" localSheetId="7">#REF!</definedName>
    <definedName name="A83770787V_Latest" localSheetId="7">#REF!</definedName>
    <definedName name="A83770795V" localSheetId="7">#REF!,#REF!</definedName>
    <definedName name="A83770795V_Data" localSheetId="7">#REF!</definedName>
    <definedName name="A83770795V_Latest" localSheetId="7">#REF!</definedName>
    <definedName name="A83770803J" localSheetId="7">#REF!,#REF!</definedName>
    <definedName name="A83770803J_Data" localSheetId="7">#REF!</definedName>
    <definedName name="A83770803J_Latest" localSheetId="7">#REF!</definedName>
    <definedName name="A83770811J" localSheetId="7">#REF!,#REF!</definedName>
    <definedName name="A83770811J_Data" localSheetId="7">#REF!</definedName>
    <definedName name="A83770811J_Latest" localSheetId="7">#REF!</definedName>
    <definedName name="A83770819A" localSheetId="7">#REF!,#REF!</definedName>
    <definedName name="A83770819A_Data" localSheetId="7">#REF!</definedName>
    <definedName name="A83770819A_Latest" localSheetId="7">#REF!</definedName>
    <definedName name="A83770827A" localSheetId="7">#REF!,#REF!</definedName>
    <definedName name="A83770827A_Data" localSheetId="7">#REF!</definedName>
    <definedName name="A83770827A_Latest" localSheetId="7">#REF!</definedName>
    <definedName name="A83770835A" localSheetId="7">#REF!,#REF!</definedName>
    <definedName name="A83770835A_Data" localSheetId="7">#REF!</definedName>
    <definedName name="A83770835A_Latest" localSheetId="7">#REF!</definedName>
    <definedName name="A83770915A" localSheetId="7">#REF!,#REF!</definedName>
    <definedName name="A83770915A_Data" localSheetId="7">#REF!</definedName>
    <definedName name="A83770915A_Latest" localSheetId="7">#REF!</definedName>
    <definedName name="A83770923A" localSheetId="7">#REF!,#REF!</definedName>
    <definedName name="A83770923A_Data" localSheetId="7">#REF!</definedName>
    <definedName name="A83770923A_Latest" localSheetId="7">#REF!</definedName>
    <definedName name="A83770931A" localSheetId="7">#REF!,#REF!</definedName>
    <definedName name="A83770931A_Data" localSheetId="7">#REF!</definedName>
    <definedName name="A83770931A_Latest" localSheetId="7">#REF!</definedName>
    <definedName name="A83770939V" localSheetId="7">#REF!,#REF!</definedName>
    <definedName name="A83770939V_Data" localSheetId="7">#REF!</definedName>
    <definedName name="A83770939V_Latest" localSheetId="7">#REF!</definedName>
    <definedName name="A83770947V" localSheetId="7">#REF!,#REF!</definedName>
    <definedName name="A83770947V_Data" localSheetId="7">#REF!</definedName>
    <definedName name="A83770947V_Latest" localSheetId="7">#REF!</definedName>
    <definedName name="A83770955V" localSheetId="7">#REF!,#REF!</definedName>
    <definedName name="A83770955V_Data" localSheetId="7">#REF!</definedName>
    <definedName name="A83770955V_Latest" localSheetId="7">#REF!</definedName>
    <definedName name="A83770963V" localSheetId="7">#REF!,#REF!</definedName>
    <definedName name="A83770963V_Data" localSheetId="7">#REF!</definedName>
    <definedName name="A83770963V_Latest" localSheetId="7">#REF!</definedName>
    <definedName name="A83770971V" localSheetId="7">#REF!,#REF!</definedName>
    <definedName name="A83770971V_Data" localSheetId="7">#REF!</definedName>
    <definedName name="A83770971V_Latest" localSheetId="7">#REF!</definedName>
    <definedName name="A83770979L" localSheetId="7">#REF!,#REF!</definedName>
    <definedName name="A83770979L_Data" localSheetId="7">#REF!</definedName>
    <definedName name="A83770979L_Latest" localSheetId="7">#REF!</definedName>
    <definedName name="A83771131W" localSheetId="7">#REF!,#REF!</definedName>
    <definedName name="A83771131W_Data" localSheetId="7">#REF!</definedName>
    <definedName name="A83771131W_Latest" localSheetId="7">#REF!</definedName>
    <definedName name="A83771139R" localSheetId="7">#REF!,#REF!</definedName>
    <definedName name="A83771139R_Data" localSheetId="7">#REF!</definedName>
    <definedName name="A83771139R_Latest" localSheetId="7">#REF!</definedName>
    <definedName name="A83771147R" localSheetId="7">#REF!,#REF!</definedName>
    <definedName name="A83771147R_Data" localSheetId="7">#REF!</definedName>
    <definedName name="A83771147R_Latest" localSheetId="7">#REF!</definedName>
    <definedName name="A83771155R" localSheetId="7">#REF!,#REF!</definedName>
    <definedName name="A83771155R_Data" localSheetId="7">#REF!</definedName>
    <definedName name="A83771155R_Latest" localSheetId="7">#REF!</definedName>
    <definedName name="A83771163R" localSheetId="7">#REF!,#REF!</definedName>
    <definedName name="A83771163R_Data" localSheetId="7">#REF!</definedName>
    <definedName name="A83771163R_Latest" localSheetId="7">#REF!</definedName>
    <definedName name="A83771171R" localSheetId="7">#REF!,#REF!</definedName>
    <definedName name="A83771171R_Data" localSheetId="7">#REF!</definedName>
    <definedName name="A83771171R_Latest" localSheetId="7">#REF!</definedName>
    <definedName name="A83771179J" localSheetId="7">#REF!,#REF!</definedName>
    <definedName name="A83771179J_Data" localSheetId="7">#REF!</definedName>
    <definedName name="A83771179J_Latest" localSheetId="7">#REF!</definedName>
    <definedName name="A83771187J" localSheetId="7">#REF!,#REF!</definedName>
    <definedName name="A83771187J_Data" localSheetId="7">#REF!</definedName>
    <definedName name="A83771187J_Latest" localSheetId="7">#REF!</definedName>
    <definedName name="A83771195J" localSheetId="7">#REF!,#REF!</definedName>
    <definedName name="A83771195J_Data" localSheetId="7">#REF!</definedName>
    <definedName name="A83771195J_Latest" localSheetId="7">#REF!</definedName>
    <definedName name="A83771227R" localSheetId="7">#REF!,#REF!</definedName>
    <definedName name="A83771227R_Data" localSheetId="7">#REF!</definedName>
    <definedName name="A83771227R_Latest" localSheetId="7">#REF!</definedName>
    <definedName name="A83771371J" localSheetId="7">#REF!,#REF!</definedName>
    <definedName name="A83771371J_Data" localSheetId="7">#REF!</definedName>
    <definedName name="A83771371J_Latest" localSheetId="7">#REF!</definedName>
    <definedName name="A83771587V" localSheetId="7">#REF!,#REF!</definedName>
    <definedName name="A83771587V_Data" localSheetId="7">#REF!</definedName>
    <definedName name="A83771587V_Latest" localSheetId="7">#REF!</definedName>
    <definedName name="A83771659V" localSheetId="7">#REF!,#REF!</definedName>
    <definedName name="A83771659V_Data" localSheetId="7">#REF!</definedName>
    <definedName name="A83771659V_Latest" localSheetId="7">#REF!</definedName>
    <definedName name="A83772091J" localSheetId="7">#REF!,#REF!</definedName>
    <definedName name="A83772091J_Data" localSheetId="7">#REF!</definedName>
    <definedName name="A83772091J_Latest" localSheetId="7">#REF!</definedName>
    <definedName name="A83772523A" localSheetId="7">#REF!,#REF!</definedName>
    <definedName name="A83772523A_Data" localSheetId="7">#REF!</definedName>
    <definedName name="A83772523A_Latest" localSheetId="7">#REF!</definedName>
    <definedName name="A83774227V" localSheetId="7">#REF!,#REF!</definedName>
    <definedName name="A83774227V_Data" localSheetId="7">#REF!</definedName>
    <definedName name="A83774227V_Latest" localSheetId="7">#REF!</definedName>
    <definedName name="A83774235V" localSheetId="7">#REF!,#REF!</definedName>
    <definedName name="A83774235V_Data" localSheetId="7">#REF!</definedName>
    <definedName name="A83774235V_Latest" localSheetId="7">#REF!</definedName>
    <definedName name="A83774243V" localSheetId="7">#REF!,#REF!</definedName>
    <definedName name="A83774243V_Data" localSheetId="7">#REF!</definedName>
    <definedName name="A83774243V_Latest" localSheetId="7">#REF!</definedName>
    <definedName name="A83774251V" localSheetId="7">#REF!,#REF!</definedName>
    <definedName name="A83774251V_Data" localSheetId="7">#REF!</definedName>
    <definedName name="A83774251V_Latest" localSheetId="7">#REF!</definedName>
    <definedName name="A83774259L" localSheetId="7">#REF!,#REF!</definedName>
    <definedName name="A83774259L_Data" localSheetId="7">#REF!</definedName>
    <definedName name="A83774259L_Latest" localSheetId="7">#REF!</definedName>
    <definedName name="A83774267L" localSheetId="7">#REF!,#REF!</definedName>
    <definedName name="A83774267L_Data" localSheetId="7">#REF!</definedName>
    <definedName name="A83774267L_Latest" localSheetId="7">#REF!</definedName>
    <definedName name="A83774283L" localSheetId="7">#REF!,#REF!</definedName>
    <definedName name="A83774283L_Data" localSheetId="7">#REF!</definedName>
    <definedName name="A83774283L_Latest" localSheetId="7">#REF!</definedName>
    <definedName name="A83774291L" localSheetId="7">#REF!,#REF!</definedName>
    <definedName name="A83774291L_Data" localSheetId="7">#REF!</definedName>
    <definedName name="A83774291L_Latest" localSheetId="7">#REF!</definedName>
    <definedName name="A83774659X" localSheetId="7">#REF!,#REF!</definedName>
    <definedName name="A83774659X_Data" localSheetId="7">#REF!</definedName>
    <definedName name="A83774659X_Latest" localSheetId="7">#REF!</definedName>
    <definedName name="A83774667X" localSheetId="7">#REF!,#REF!</definedName>
    <definedName name="A83774667X_Data" localSheetId="7">#REF!</definedName>
    <definedName name="A83774667X_Latest" localSheetId="7">#REF!</definedName>
    <definedName name="A83774675X" localSheetId="7">#REF!,#REF!</definedName>
    <definedName name="A83774675X_Data" localSheetId="7">#REF!</definedName>
    <definedName name="A83774675X_Latest" localSheetId="7">#REF!</definedName>
    <definedName name="A83774683X" localSheetId="7">#REF!,#REF!</definedName>
    <definedName name="A83774683X_Data" localSheetId="7">#REF!</definedName>
    <definedName name="A83774683X_Latest" localSheetId="7">#REF!</definedName>
    <definedName name="A83774691X" localSheetId="7">#REF!,#REF!</definedName>
    <definedName name="A83774691X_Data" localSheetId="7">#REF!</definedName>
    <definedName name="A83774691X_Latest" localSheetId="7">#REF!</definedName>
    <definedName name="A83774699T" localSheetId="7">#REF!,#REF!</definedName>
    <definedName name="A83774699T_Data" localSheetId="7">#REF!</definedName>
    <definedName name="A83774699T_Latest" localSheetId="7">#REF!</definedName>
    <definedName name="A83774707F" localSheetId="7">#REF!,#REF!</definedName>
    <definedName name="A83774707F_Data" localSheetId="7">#REF!</definedName>
    <definedName name="A83774707F_Latest" localSheetId="7">#REF!</definedName>
    <definedName name="A83774715F" localSheetId="7">#REF!,#REF!</definedName>
    <definedName name="A83774715F_Data" localSheetId="7">#REF!</definedName>
    <definedName name="A83774715F_Latest" localSheetId="7">#REF!</definedName>
    <definedName name="A83774723F" localSheetId="7">#REF!,#REF!</definedName>
    <definedName name="A83774723F_Data" localSheetId="7">#REF!</definedName>
    <definedName name="A83774723F_Latest" localSheetId="7">#REF!</definedName>
    <definedName name="A83775115V" localSheetId="7">#REF!,#REF!</definedName>
    <definedName name="A83775115V_Data" localSheetId="7">#REF!</definedName>
    <definedName name="A83775115V_Latest" localSheetId="7">#REF!</definedName>
    <definedName name="A83775547X_Data" localSheetId="7">#REF!</definedName>
    <definedName name="A83775547X_Latest" localSheetId="7">#REF!</definedName>
    <definedName name="A83775619X_Data" localSheetId="7">#REF!</definedName>
    <definedName name="A83775619X_Latest" localSheetId="7">#REF!</definedName>
    <definedName name="A83775739T" localSheetId="7">#REF!,#REF!</definedName>
    <definedName name="A83775739T_Data" localSheetId="7">#REF!</definedName>
    <definedName name="A83775739T_Latest" localSheetId="7">#REF!</definedName>
    <definedName name="A83775747T" localSheetId="7">#REF!,#REF!</definedName>
    <definedName name="A83775747T_Data" localSheetId="7">#REF!</definedName>
    <definedName name="A83775747T_Latest" localSheetId="7">#REF!</definedName>
    <definedName name="A83775755T" localSheetId="7">#REF!,#REF!</definedName>
    <definedName name="A83775755T_Data" localSheetId="7">#REF!</definedName>
    <definedName name="A83775755T_Latest" localSheetId="7">#REF!</definedName>
    <definedName name="A83775763T" localSheetId="7">#REF!,#REF!</definedName>
    <definedName name="A83775763T_Data" localSheetId="7">#REF!</definedName>
    <definedName name="A83775763T_Latest" localSheetId="7">#REF!</definedName>
    <definedName name="A83775771T" localSheetId="7">#REF!,#REF!</definedName>
    <definedName name="A83775771T_Data" localSheetId="7">#REF!</definedName>
    <definedName name="A83775771T_Latest" localSheetId="7">#REF!</definedName>
    <definedName name="A83775779K" localSheetId="7">#REF!,#REF!</definedName>
    <definedName name="A83775779K_Data" localSheetId="7">#REF!</definedName>
    <definedName name="A83775779K_Latest" localSheetId="7">#REF!</definedName>
    <definedName name="A83775795K" localSheetId="7">#REF!,#REF!</definedName>
    <definedName name="A83775795K_Data" localSheetId="7">#REF!</definedName>
    <definedName name="A83775795K_Latest" localSheetId="7">#REF!</definedName>
    <definedName name="A83775803X" localSheetId="7">#REF!,#REF!</definedName>
    <definedName name="A83775803X_Data" localSheetId="7">#REF!</definedName>
    <definedName name="A83775803X_Latest" localSheetId="7">#REF!</definedName>
    <definedName name="A83775979C_Data" localSheetId="7">#REF!</definedName>
    <definedName name="A83775979C_Latest" localSheetId="7">#REF!</definedName>
    <definedName name="A83776051L_Data" localSheetId="7">#REF!</definedName>
    <definedName name="A83776051L_Latest" localSheetId="7">#REF!</definedName>
    <definedName name="A83776171F" localSheetId="7">#REF!,#REF!</definedName>
    <definedName name="A83776171F_Data" localSheetId="7">#REF!</definedName>
    <definedName name="A83776171F_Latest" localSheetId="7">#REF!</definedName>
    <definedName name="A83776179X" localSheetId="7">#REF!,#REF!</definedName>
    <definedName name="A83776179X_Data" localSheetId="7">#REF!</definedName>
    <definedName name="A83776179X_Latest" localSheetId="7">#REF!</definedName>
    <definedName name="A83776187X" localSheetId="7">#REF!,#REF!</definedName>
    <definedName name="A83776187X_Data" localSheetId="7">#REF!</definedName>
    <definedName name="A83776187X_Latest" localSheetId="7">#REF!</definedName>
    <definedName name="A83776195X" localSheetId="7">#REF!,#REF!</definedName>
    <definedName name="A83776195X_Data" localSheetId="7">#REF!</definedName>
    <definedName name="A83776195X_Latest" localSheetId="7">#REF!</definedName>
    <definedName name="A83776203L" localSheetId="7">#REF!,#REF!</definedName>
    <definedName name="A83776203L_Data" localSheetId="7">#REF!</definedName>
    <definedName name="A83776203L_Latest" localSheetId="7">#REF!</definedName>
    <definedName name="A83776211L" localSheetId="7">#REF!,#REF!</definedName>
    <definedName name="A83776211L_Data" localSheetId="7">#REF!</definedName>
    <definedName name="A83776211L_Latest" localSheetId="7">#REF!</definedName>
    <definedName name="A83776219F" localSheetId="7">#REF!,#REF!</definedName>
    <definedName name="A83776219F_Data" localSheetId="7">#REF!</definedName>
    <definedName name="A83776219F_Latest" localSheetId="7">#REF!</definedName>
    <definedName name="A83776227F" localSheetId="7">#REF!,#REF!</definedName>
    <definedName name="A83776227F_Data" localSheetId="7">#REF!</definedName>
    <definedName name="A83776227F_Latest" localSheetId="7">#REF!</definedName>
    <definedName name="A83776235F" localSheetId="7">#REF!,#REF!</definedName>
    <definedName name="A83776235F_Data" localSheetId="7">#REF!</definedName>
    <definedName name="A83776235F_Latest" localSheetId="7">#REF!</definedName>
    <definedName name="A83776411F_Data" localSheetId="7">#REF!</definedName>
    <definedName name="A83776411F_Latest" localSheetId="7">#REF!</definedName>
    <definedName name="A83776483T_Data" localSheetId="7">#REF!</definedName>
    <definedName name="A83776483T_Latest" localSheetId="7">#REF!</definedName>
    <definedName name="A83776627T_Data" localSheetId="7">#REF!</definedName>
    <definedName name="A83776627T_Latest" localSheetId="7">#REF!</definedName>
    <definedName name="A83776915K_Data" localSheetId="7">#REF!</definedName>
    <definedName name="A83776915K_Latest" localSheetId="7">#REF!</definedName>
    <definedName name="A83777347T_Data" localSheetId="7">#REF!</definedName>
    <definedName name="A83777347T_Latest" localSheetId="7">#REF!</definedName>
    <definedName name="A83777779W_Data" localSheetId="7">#REF!</definedName>
    <definedName name="A83777779W_Latest" localSheetId="7">#REF!</definedName>
    <definedName name="A83778115X" localSheetId="7">#REF!,#REF!</definedName>
    <definedName name="A83778115X_Data" localSheetId="7">#REF!</definedName>
    <definedName name="A83778115X_Latest" localSheetId="7">#REF!</definedName>
    <definedName name="A83778123X" localSheetId="7">#REF!,#REF!</definedName>
    <definedName name="A83778123X_Data" localSheetId="7">#REF!</definedName>
    <definedName name="A83778123X_Latest" localSheetId="7">#REF!</definedName>
    <definedName name="A83778131X" localSheetId="7">#REF!,#REF!</definedName>
    <definedName name="A83778131X_Data" localSheetId="7">#REF!</definedName>
    <definedName name="A83778131X_Latest" localSheetId="7">#REF!</definedName>
    <definedName name="A83778139T" localSheetId="7">#REF!,#REF!</definedName>
    <definedName name="A83778139T_Data" localSheetId="7">#REF!</definedName>
    <definedName name="A83778139T_Latest" localSheetId="7">#REF!</definedName>
    <definedName name="A83778147T" localSheetId="7">#REF!,#REF!</definedName>
    <definedName name="A83778147T_Data" localSheetId="7">#REF!</definedName>
    <definedName name="A83778147T_Latest" localSheetId="7">#REF!</definedName>
    <definedName name="A83778155T" localSheetId="7">#REF!,#REF!</definedName>
    <definedName name="A83778155T_Data" localSheetId="7">#REF!</definedName>
    <definedName name="A83778155T_Latest" localSheetId="7">#REF!</definedName>
    <definedName name="A83778171T" localSheetId="7">#REF!,#REF!</definedName>
    <definedName name="A83778171T_Data" localSheetId="7">#REF!</definedName>
    <definedName name="A83778171T_Latest" localSheetId="7">#REF!</definedName>
    <definedName name="A83778179K" localSheetId="7">#REF!,#REF!</definedName>
    <definedName name="A83778179K_Data" localSheetId="7">#REF!</definedName>
    <definedName name="A83778179K_Latest" localSheetId="7">#REF!</definedName>
    <definedName name="A83778187K" localSheetId="7">#REF!,#REF!</definedName>
    <definedName name="A83778187K_Data" localSheetId="7">#REF!</definedName>
    <definedName name="A83778187K_Latest" localSheetId="7">#REF!</definedName>
    <definedName name="A83778195K" localSheetId="7">#REF!,#REF!</definedName>
    <definedName name="A83778195K_Data" localSheetId="7">#REF!</definedName>
    <definedName name="A83778195K_Latest" localSheetId="7">#REF!</definedName>
    <definedName name="A83778203X" localSheetId="7">#REF!,#REF!</definedName>
    <definedName name="A83778203X_Data" localSheetId="7">#REF!</definedName>
    <definedName name="A83778203X_Latest" localSheetId="7">#REF!</definedName>
    <definedName name="A83778211X" localSheetId="7">#REF!,#REF!</definedName>
    <definedName name="A83778211X_Data" localSheetId="7">#REF!</definedName>
    <definedName name="A83778211X_Latest" localSheetId="7">#REF!</definedName>
    <definedName name="A83778219T" localSheetId="7">#REF!,#REF!</definedName>
    <definedName name="A83778219T_Data" localSheetId="7">#REF!</definedName>
    <definedName name="A83778219T_Latest" localSheetId="7">#REF!</definedName>
    <definedName name="A83778227T" localSheetId="7">#REF!,#REF!</definedName>
    <definedName name="A83778227T_Data" localSheetId="7">#REF!</definedName>
    <definedName name="A83778227T_Latest" localSheetId="7">#REF!</definedName>
    <definedName name="A83778235T" localSheetId="7">#REF!,#REF!</definedName>
    <definedName name="A83778235T_Data" localSheetId="7">#REF!</definedName>
    <definedName name="A83778235T_Latest" localSheetId="7">#REF!</definedName>
    <definedName name="A83778243T" localSheetId="7">#REF!,#REF!</definedName>
    <definedName name="A83778243T_Data" localSheetId="7">#REF!</definedName>
    <definedName name="A83778243T_Latest" localSheetId="7">#REF!</definedName>
    <definedName name="A83778251T" localSheetId="7">#REF!,#REF!</definedName>
    <definedName name="A83778251T_Data" localSheetId="7">#REF!</definedName>
    <definedName name="A83778251T_Latest" localSheetId="7">#REF!</definedName>
    <definedName name="A83778331T" localSheetId="7">#REF!,#REF!</definedName>
    <definedName name="A83778331T_Data" localSheetId="7">#REF!</definedName>
    <definedName name="A83778331T_Latest" localSheetId="7">#REF!</definedName>
    <definedName name="A83778339K" localSheetId="7">#REF!,#REF!</definedName>
    <definedName name="A83778339K_Data" localSheetId="7">#REF!</definedName>
    <definedName name="A83778339K_Latest" localSheetId="7">#REF!</definedName>
    <definedName name="A83778347K" localSheetId="7">#REF!,#REF!</definedName>
    <definedName name="A83778347K_Data" localSheetId="7">#REF!</definedName>
    <definedName name="A83778347K_Latest" localSheetId="7">#REF!</definedName>
    <definedName name="A83778355K" localSheetId="7">#REF!,#REF!</definedName>
    <definedName name="A83778355K_Data" localSheetId="7">#REF!</definedName>
    <definedName name="A83778355K_Latest" localSheetId="7">#REF!</definedName>
    <definedName name="A83778363K" localSheetId="7">#REF!,#REF!</definedName>
    <definedName name="A83778363K_Data" localSheetId="7">#REF!</definedName>
    <definedName name="A83778363K_Latest" localSheetId="7">#REF!</definedName>
    <definedName name="A83778371K" localSheetId="7">#REF!,#REF!</definedName>
    <definedName name="A83778371K_Data" localSheetId="7">#REF!</definedName>
    <definedName name="A83778371K_Latest" localSheetId="7">#REF!</definedName>
    <definedName name="A83778387C" localSheetId="7">#REF!,#REF!</definedName>
    <definedName name="A83778387C_Data" localSheetId="7">#REF!</definedName>
    <definedName name="A83778387C_Latest" localSheetId="7">#REF!</definedName>
    <definedName name="A83778395C" localSheetId="7">#REF!,#REF!</definedName>
    <definedName name="A83778395C_Data" localSheetId="7">#REF!</definedName>
    <definedName name="A83778395C_Latest" localSheetId="7">#REF!</definedName>
    <definedName name="A83778547C" localSheetId="7">#REF!,#REF!</definedName>
    <definedName name="A83778547C_Data" localSheetId="7">#REF!</definedName>
    <definedName name="A83778547C_Latest" localSheetId="7">#REF!</definedName>
    <definedName name="A83778555C" localSheetId="7">#REF!,#REF!</definedName>
    <definedName name="A83778555C_Data" localSheetId="7">#REF!</definedName>
    <definedName name="A83778555C_Latest" localSheetId="7">#REF!</definedName>
    <definedName name="A83778563C" localSheetId="7">#REF!,#REF!</definedName>
    <definedName name="A83778563C_Data" localSheetId="7">#REF!</definedName>
    <definedName name="A83778563C_Latest" localSheetId="7">#REF!</definedName>
    <definedName name="A83778571C" localSheetId="7">#REF!,#REF!</definedName>
    <definedName name="A83778571C_Data" localSheetId="7">#REF!</definedName>
    <definedName name="A83778571C_Latest" localSheetId="7">#REF!</definedName>
    <definedName name="A83778579W" localSheetId="7">#REF!,#REF!</definedName>
    <definedName name="A83778579W_Data" localSheetId="7">#REF!</definedName>
    <definedName name="A83778579W_Latest" localSheetId="7">#REF!</definedName>
    <definedName name="A83778587W" localSheetId="7">#REF!,#REF!</definedName>
    <definedName name="A83778587W_Data" localSheetId="7">#REF!</definedName>
    <definedName name="A83778587W_Latest" localSheetId="7">#REF!</definedName>
    <definedName name="A83778595W" localSheetId="7">#REF!,#REF!</definedName>
    <definedName name="A83778595W_Data" localSheetId="7">#REF!</definedName>
    <definedName name="A83778595W_Latest" localSheetId="7">#REF!</definedName>
    <definedName name="A83778603K" localSheetId="7">#REF!,#REF!</definedName>
    <definedName name="A83778603K_Data" localSheetId="7">#REF!</definedName>
    <definedName name="A83778603K_Latest" localSheetId="7">#REF!</definedName>
    <definedName name="A83778611K" localSheetId="7">#REF!,#REF!</definedName>
    <definedName name="A83778611K_Data" localSheetId="7">#REF!</definedName>
    <definedName name="A83778611K_Latest" localSheetId="7">#REF!</definedName>
    <definedName name="A83778619C" localSheetId="7">#REF!,#REF!</definedName>
    <definedName name="A83778619C_Data" localSheetId="7">#REF!</definedName>
    <definedName name="A83778619C_Latest" localSheetId="7">#REF!</definedName>
    <definedName name="A83778627C" localSheetId="7">#REF!,#REF!</definedName>
    <definedName name="A83778627C_Data" localSheetId="7">#REF!</definedName>
    <definedName name="A83778627C_Latest" localSheetId="7">#REF!</definedName>
    <definedName name="A83778635C" localSheetId="7">#REF!,#REF!</definedName>
    <definedName name="A83778635C_Data" localSheetId="7">#REF!</definedName>
    <definedName name="A83778635C_Latest" localSheetId="7">#REF!</definedName>
    <definedName name="A83778643C" localSheetId="7">#REF!,#REF!</definedName>
    <definedName name="A83778643C_Data" localSheetId="7">#REF!</definedName>
    <definedName name="A83778643C_Latest" localSheetId="7">#REF!</definedName>
    <definedName name="A83778651C" localSheetId="7">#REF!,#REF!</definedName>
    <definedName name="A83778651C_Data" localSheetId="7">#REF!</definedName>
    <definedName name="A83778651C_Latest" localSheetId="7">#REF!</definedName>
    <definedName name="A83778659W" localSheetId="7">#REF!,#REF!</definedName>
    <definedName name="A83778659W_Data" localSheetId="7">#REF!</definedName>
    <definedName name="A83778659W_Latest" localSheetId="7">#REF!</definedName>
    <definedName name="A83778667W" localSheetId="7">#REF!,#REF!</definedName>
    <definedName name="A83778667W_Data" localSheetId="7">#REF!</definedName>
    <definedName name="A83778667W_Latest" localSheetId="7">#REF!</definedName>
    <definedName name="A83778675W" localSheetId="7">#REF!,#REF!</definedName>
    <definedName name="A83778675W_Data" localSheetId="7">#REF!</definedName>
    <definedName name="A83778675W_Latest" localSheetId="7">#REF!</definedName>
    <definedName name="A83778683W" localSheetId="7">#REF!,#REF!</definedName>
    <definedName name="A83778683W_Data" localSheetId="7">#REF!</definedName>
    <definedName name="A83778683W_Latest" localSheetId="7">#REF!</definedName>
    <definedName name="A83778763W" localSheetId="7">#REF!,#REF!</definedName>
    <definedName name="A83778763W_Data" localSheetId="7">#REF!</definedName>
    <definedName name="A83778763W_Latest" localSheetId="7">#REF!</definedName>
    <definedName name="A83778771W" localSheetId="7">#REF!,#REF!</definedName>
    <definedName name="A83778771W_Data" localSheetId="7">#REF!</definedName>
    <definedName name="A83778771W_Latest" localSheetId="7">#REF!</definedName>
    <definedName name="A83778779R" localSheetId="7">#REF!,#REF!</definedName>
    <definedName name="A83778779R_Data" localSheetId="7">#REF!</definedName>
    <definedName name="A83778779R_Latest" localSheetId="7">#REF!</definedName>
    <definedName name="A83778787R" localSheetId="7">#REF!,#REF!</definedName>
    <definedName name="A83778787R_Data" localSheetId="7">#REF!</definedName>
    <definedName name="A83778787R_Latest" localSheetId="7">#REF!</definedName>
    <definedName name="A83778795R" localSheetId="7">#REF!,#REF!</definedName>
    <definedName name="A83778795R_Data" localSheetId="7">#REF!</definedName>
    <definedName name="A83778795R_Latest" localSheetId="7">#REF!</definedName>
    <definedName name="A83778803C" localSheetId="7">#REF!,#REF!</definedName>
    <definedName name="A83778803C_Data" localSheetId="7">#REF!</definedName>
    <definedName name="A83778803C_Latest" localSheetId="7">#REF!</definedName>
    <definedName name="A83778811C" localSheetId="7">#REF!,#REF!</definedName>
    <definedName name="A83778811C_Data" localSheetId="7">#REF!</definedName>
    <definedName name="A83778811C_Latest" localSheetId="7">#REF!</definedName>
    <definedName name="A83778819W" localSheetId="7">#REF!,#REF!</definedName>
    <definedName name="A83778819W_Data" localSheetId="7">#REF!</definedName>
    <definedName name="A83778819W_Latest" localSheetId="7">#REF!</definedName>
    <definedName name="A83778827W" localSheetId="7">#REF!,#REF!</definedName>
    <definedName name="A83778827W_Data" localSheetId="7">#REF!</definedName>
    <definedName name="A83778827W_Latest" localSheetId="7">#REF!</definedName>
    <definedName name="A83779003X_Data" localSheetId="7">#REF!</definedName>
    <definedName name="A83779003X_Latest" localSheetId="7">#REF!</definedName>
    <definedName name="A83779075K_Data" localSheetId="7">#REF!</definedName>
    <definedName name="A83779075K_Latest" localSheetId="7">#REF!</definedName>
    <definedName name="A83779219K_Data" localSheetId="7">#REF!</definedName>
    <definedName name="A83779219K_Latest" localSheetId="7">#REF!</definedName>
    <definedName name="A83791248X" localSheetId="7">#REF!,#REF!</definedName>
    <definedName name="A83791248X_Data" localSheetId="7">#REF!</definedName>
    <definedName name="A83791248X_Latest" localSheetId="7">#REF!</definedName>
    <definedName name="A83791249A" localSheetId="7">#REF!,#REF!</definedName>
    <definedName name="A83791249A_Data" localSheetId="7">#REF!</definedName>
    <definedName name="A83791249A_Latest" localSheetId="7">#REF!</definedName>
    <definedName name="A83791464T" localSheetId="7">#REF!,#REF!</definedName>
    <definedName name="A83791464T_Data" localSheetId="7">#REF!</definedName>
    <definedName name="A83791464T_Latest" localSheetId="7">#REF!</definedName>
    <definedName name="A83791465V" localSheetId="7">#REF!,#REF!</definedName>
    <definedName name="A83791465V_Data" localSheetId="7">#REF!</definedName>
    <definedName name="A83791465V_Latest" localSheetId="7">#REF!</definedName>
    <definedName name="A83791657L" localSheetId="7">#REF!,#REF!</definedName>
    <definedName name="A83791657L_Data" localSheetId="7">#REF!</definedName>
    <definedName name="A83791657L_Latest" localSheetId="7">#REF!</definedName>
    <definedName name="A83791665L" localSheetId="7">#REF!,#REF!</definedName>
    <definedName name="A83791665L_Data" localSheetId="7">#REF!</definedName>
    <definedName name="A83791665L_Latest" localSheetId="7">#REF!</definedName>
    <definedName name="A83791673L" localSheetId="7">#REF!,#REF!</definedName>
    <definedName name="A83791673L_Data" localSheetId="7">#REF!</definedName>
    <definedName name="A83791673L_Latest" localSheetId="7">#REF!</definedName>
    <definedName name="A83791680K" localSheetId="7">#REF!,#REF!</definedName>
    <definedName name="A83791680K_Data" localSheetId="7">#REF!</definedName>
    <definedName name="A83791680K_Latest" localSheetId="7">#REF!</definedName>
    <definedName name="A83791681L" localSheetId="7">#REF!,#REF!</definedName>
    <definedName name="A83791681L_Data" localSheetId="7">#REF!</definedName>
    <definedName name="A83791681L_Latest" localSheetId="7">#REF!</definedName>
    <definedName name="A83791689F" localSheetId="7">#REF!,#REF!</definedName>
    <definedName name="A83791689F_Data" localSheetId="7">#REF!</definedName>
    <definedName name="A83791689F_Latest" localSheetId="7">#REF!</definedName>
    <definedName name="A83791697F" localSheetId="7">#REF!,#REF!</definedName>
    <definedName name="A83791697F_Data" localSheetId="7">#REF!</definedName>
    <definedName name="A83791697F_Latest" localSheetId="7">#REF!</definedName>
    <definedName name="A83791705V" localSheetId="7">#REF!,#REF!</definedName>
    <definedName name="A83791705V_Data" localSheetId="7">#REF!</definedName>
    <definedName name="A83791705V_Latest" localSheetId="7">#REF!</definedName>
    <definedName name="A83791713V" localSheetId="7">#REF!,#REF!</definedName>
    <definedName name="A83791713V_Data" localSheetId="7">#REF!</definedName>
    <definedName name="A83791713V_Latest" localSheetId="7">#REF!</definedName>
    <definedName name="A83791721V" localSheetId="7">#REF!,#REF!</definedName>
    <definedName name="A83791721V_Data" localSheetId="7">#REF!</definedName>
    <definedName name="A83791721V_Latest" localSheetId="7">#REF!</definedName>
    <definedName name="A83791873F" localSheetId="7">#REF!,#REF!</definedName>
    <definedName name="A83791873F_Data" localSheetId="7">#REF!</definedName>
    <definedName name="A83791873F_Latest" localSheetId="7">#REF!</definedName>
    <definedName name="A83791881F" localSheetId="7">#REF!,#REF!</definedName>
    <definedName name="A83791881F_Data" localSheetId="7">#REF!</definedName>
    <definedName name="A83791881F_Latest" localSheetId="7">#REF!</definedName>
    <definedName name="A83791889X" localSheetId="7">#REF!,#REF!</definedName>
    <definedName name="A83791889X_Data" localSheetId="7">#REF!</definedName>
    <definedName name="A83791889X_Latest" localSheetId="7">#REF!</definedName>
    <definedName name="A83791896W" localSheetId="7">#REF!,#REF!</definedName>
    <definedName name="A83791896W_Data" localSheetId="7">#REF!</definedName>
    <definedName name="A83791896W_Latest" localSheetId="7">#REF!</definedName>
    <definedName name="A83791897X" localSheetId="7">#REF!,#REF!</definedName>
    <definedName name="A83791897X_Data" localSheetId="7">#REF!</definedName>
    <definedName name="A83791897X_Latest" localSheetId="7">#REF!</definedName>
    <definedName name="A83791905L" localSheetId="7">#REF!,#REF!</definedName>
    <definedName name="A83791905L_Data" localSheetId="7">#REF!</definedName>
    <definedName name="A83791905L_Latest" localSheetId="7">#REF!</definedName>
    <definedName name="A83791913L" localSheetId="7">#REF!,#REF!</definedName>
    <definedName name="A83791913L_Data" localSheetId="7">#REF!</definedName>
    <definedName name="A83791913L_Latest" localSheetId="7">#REF!</definedName>
    <definedName name="A83791921L" localSheetId="7">#REF!,#REF!</definedName>
    <definedName name="A83791921L_Data" localSheetId="7">#REF!</definedName>
    <definedName name="A83791921L_Latest" localSheetId="7">#REF!</definedName>
    <definedName name="A83791929F" localSheetId="7">#REF!,#REF!</definedName>
    <definedName name="A83791929F_Data" localSheetId="7">#REF!</definedName>
    <definedName name="A83791929F_Latest" localSheetId="7">#REF!</definedName>
    <definedName name="A83791937F" localSheetId="7">#REF!,#REF!</definedName>
    <definedName name="A83791937F_Data" localSheetId="7">#REF!</definedName>
    <definedName name="A83791937F_Latest" localSheetId="7">#REF!</definedName>
    <definedName name="A83792112F" localSheetId="7">#REF!,#REF!</definedName>
    <definedName name="A83792112F_Data" localSheetId="7">#REF!</definedName>
    <definedName name="A83792112F_Latest" localSheetId="7">#REF!</definedName>
    <definedName name="A83792113J" localSheetId="7">#REF!,#REF!</definedName>
    <definedName name="A83792113J_Data" localSheetId="7">#REF!</definedName>
    <definedName name="A83792113J_Latest" localSheetId="7">#REF!</definedName>
    <definedName name="A83792328T" localSheetId="7">#REF!,#REF!</definedName>
    <definedName name="A83792328T_Data" localSheetId="7">#REF!</definedName>
    <definedName name="A83792328T_Latest" localSheetId="7">#REF!</definedName>
    <definedName name="A83792329V" localSheetId="7">#REF!,#REF!</definedName>
    <definedName name="A83792329V_Data" localSheetId="7">#REF!</definedName>
    <definedName name="A83792329V_Latest" localSheetId="7">#REF!</definedName>
    <definedName name="A83792953X" localSheetId="7">#REF!,#REF!</definedName>
    <definedName name="A83792953X_Data" localSheetId="7">#REF!</definedName>
    <definedName name="A83792953X_Latest" localSheetId="7">#REF!</definedName>
    <definedName name="A83792961X" localSheetId="7">#REF!,#REF!</definedName>
    <definedName name="A83792961X_Data" localSheetId="7">#REF!</definedName>
    <definedName name="A83792961X_Latest" localSheetId="7">#REF!</definedName>
    <definedName name="A83792969T" localSheetId="7">#REF!,#REF!</definedName>
    <definedName name="A83792969T_Data" localSheetId="7">#REF!</definedName>
    <definedName name="A83792969T_Latest" localSheetId="7">#REF!</definedName>
    <definedName name="A83792977T" localSheetId="7">#REF!,#REF!</definedName>
    <definedName name="A83792977T_Data" localSheetId="7">#REF!</definedName>
    <definedName name="A83792977T_Latest" localSheetId="7">#REF!</definedName>
    <definedName name="A83792985T" localSheetId="7">#REF!,#REF!</definedName>
    <definedName name="A83792985T_Data" localSheetId="7">#REF!</definedName>
    <definedName name="A83792985T_Latest" localSheetId="7">#REF!</definedName>
    <definedName name="A83792993T" localSheetId="7">#REF!,#REF!</definedName>
    <definedName name="A83792993T_Data" localSheetId="7">#REF!</definedName>
    <definedName name="A83792993T_Latest" localSheetId="7">#REF!</definedName>
    <definedName name="A83793001J" localSheetId="7">#REF!,#REF!</definedName>
    <definedName name="A83793001J_Data" localSheetId="7">#REF!</definedName>
    <definedName name="A83793001J_Latest" localSheetId="7">#REF!</definedName>
    <definedName name="A83793009A" localSheetId="7">#REF!,#REF!</definedName>
    <definedName name="A83793009A_Data" localSheetId="7">#REF!</definedName>
    <definedName name="A83793009A_Latest" localSheetId="7">#REF!</definedName>
    <definedName name="A83793017A" localSheetId="7">#REF!,#REF!</definedName>
    <definedName name="A83793017A_Data" localSheetId="7">#REF!</definedName>
    <definedName name="A83793017A_Latest" localSheetId="7">#REF!</definedName>
    <definedName name="A83793169L" localSheetId="7">#REF!,#REF!</definedName>
    <definedName name="A83793169L_Data" localSheetId="7">#REF!</definedName>
    <definedName name="A83793169L_Latest" localSheetId="7">#REF!</definedName>
    <definedName name="A83793177L" localSheetId="7">#REF!,#REF!</definedName>
    <definedName name="A83793177L_Data" localSheetId="7">#REF!</definedName>
    <definedName name="A83793177L_Latest" localSheetId="7">#REF!</definedName>
    <definedName name="A83793185L" localSheetId="7">#REF!,#REF!</definedName>
    <definedName name="A83793185L_Data" localSheetId="7">#REF!</definedName>
    <definedName name="A83793185L_Latest" localSheetId="7">#REF!</definedName>
    <definedName name="A83793193L" localSheetId="7">#REF!,#REF!</definedName>
    <definedName name="A83793193L_Data" localSheetId="7">#REF!</definedName>
    <definedName name="A83793193L_Latest" localSheetId="7">#REF!</definedName>
    <definedName name="A83793201A" localSheetId="7">#REF!,#REF!</definedName>
    <definedName name="A83793201A_Data" localSheetId="7">#REF!</definedName>
    <definedName name="A83793201A_Latest" localSheetId="7">#REF!</definedName>
    <definedName name="A83793209V" localSheetId="7">#REF!,#REF!</definedName>
    <definedName name="A83793209V_Data" localSheetId="7">#REF!</definedName>
    <definedName name="A83793209V_Latest" localSheetId="7">#REF!</definedName>
    <definedName name="A83793217V" localSheetId="7">#REF!,#REF!</definedName>
    <definedName name="A83793217V_Data" localSheetId="7">#REF!</definedName>
    <definedName name="A83793217V_Latest" localSheetId="7">#REF!</definedName>
    <definedName name="A83793225V" localSheetId="7">#REF!,#REF!</definedName>
    <definedName name="A83793225V_Data" localSheetId="7">#REF!</definedName>
    <definedName name="A83793225V_Latest" localSheetId="7">#REF!</definedName>
    <definedName name="A83793233V" localSheetId="7">#REF!,#REF!</definedName>
    <definedName name="A83793233V_Data" localSheetId="7">#REF!</definedName>
    <definedName name="A83793233V_Latest" localSheetId="7">#REF!</definedName>
    <definedName name="A83793840W" localSheetId="7">#REF!,#REF!</definedName>
    <definedName name="A83793840W_Data" localSheetId="7">#REF!</definedName>
    <definedName name="A83793840W_Latest" localSheetId="7">#REF!</definedName>
    <definedName name="A83793841X" localSheetId="7">#REF!,#REF!</definedName>
    <definedName name="A83793841X_Data" localSheetId="7">#REF!</definedName>
    <definedName name="A83793841X_Latest" localSheetId="7">#REF!</definedName>
    <definedName name="A83794056K" localSheetId="7">#REF!,#REF!</definedName>
    <definedName name="A83794056K_Data" localSheetId="7">#REF!</definedName>
    <definedName name="A83794056K_Latest" localSheetId="7">#REF!</definedName>
    <definedName name="A83794057L" localSheetId="7">#REF!,#REF!</definedName>
    <definedName name="A83794057L_Data" localSheetId="7">#REF!</definedName>
    <definedName name="A83794057L_Latest" localSheetId="7">#REF!</definedName>
    <definedName name="A83794249F" localSheetId="7">#REF!,#REF!</definedName>
    <definedName name="A83794249F_Data" localSheetId="7">#REF!</definedName>
    <definedName name="A83794249F_Latest" localSheetId="7">#REF!</definedName>
    <definedName name="A83794257F" localSheetId="7">#REF!,#REF!</definedName>
    <definedName name="A83794257F_Data" localSheetId="7">#REF!</definedName>
    <definedName name="A83794257F_Latest" localSheetId="7">#REF!</definedName>
    <definedName name="A83794265F" localSheetId="7">#REF!,#REF!</definedName>
    <definedName name="A83794265F_Data" localSheetId="7">#REF!</definedName>
    <definedName name="A83794265F_Latest" localSheetId="7">#REF!</definedName>
    <definedName name="A83794272C" localSheetId="7">#REF!,#REF!</definedName>
    <definedName name="A83794272C_Data" localSheetId="7">#REF!</definedName>
    <definedName name="A83794272C_Latest" localSheetId="7">#REF!</definedName>
    <definedName name="A83794273F" localSheetId="7">#REF!,#REF!</definedName>
    <definedName name="A83794273F_Data" localSheetId="7">#REF!</definedName>
    <definedName name="A83794273F_Latest" localSheetId="7">#REF!</definedName>
    <definedName name="A83794281F" localSheetId="7">#REF!,#REF!</definedName>
    <definedName name="A83794281F_Data" localSheetId="7">#REF!</definedName>
    <definedName name="A83794281F_Latest" localSheetId="7">#REF!</definedName>
    <definedName name="A83794289X" localSheetId="7">#REF!,#REF!</definedName>
    <definedName name="A83794289X_Data" localSheetId="7">#REF!</definedName>
    <definedName name="A83794289X_Latest" localSheetId="7">#REF!</definedName>
    <definedName name="A83794297X" localSheetId="7">#REF!,#REF!</definedName>
    <definedName name="A83794297X_Data" localSheetId="7">#REF!</definedName>
    <definedName name="A83794297X_Latest" localSheetId="7">#REF!</definedName>
    <definedName name="A83794305L" localSheetId="7">#REF!,#REF!</definedName>
    <definedName name="A83794305L_Data" localSheetId="7">#REF!</definedName>
    <definedName name="A83794305L_Latest" localSheetId="7">#REF!</definedName>
    <definedName name="A83794313L" localSheetId="7">#REF!,#REF!</definedName>
    <definedName name="A83794313L_Data" localSheetId="7">#REF!</definedName>
    <definedName name="A83794313L_Latest" localSheetId="7">#REF!</definedName>
    <definedName name="A83794465X" localSheetId="7">#REF!,#REF!</definedName>
    <definedName name="A83794465X_Data" localSheetId="7">#REF!</definedName>
    <definedName name="A83794465X_Latest" localSheetId="7">#REF!</definedName>
    <definedName name="A83794473X" localSheetId="7">#REF!,#REF!</definedName>
    <definedName name="A83794473X_Data" localSheetId="7">#REF!</definedName>
    <definedName name="A83794473X_Latest" localSheetId="7">#REF!</definedName>
    <definedName name="A83794481X" localSheetId="7">#REF!,#REF!</definedName>
    <definedName name="A83794481X_Data" localSheetId="7">#REF!</definedName>
    <definedName name="A83794481X_Latest" localSheetId="7">#REF!</definedName>
    <definedName name="A83794488R" localSheetId="7">#REF!,#REF!</definedName>
    <definedName name="A83794488R_Data" localSheetId="7">#REF!</definedName>
    <definedName name="A83794488R_Latest" localSheetId="7">#REF!</definedName>
    <definedName name="A83794489T" localSheetId="7">#REF!,#REF!</definedName>
    <definedName name="A83794489T_Data" localSheetId="7">#REF!</definedName>
    <definedName name="A83794489T_Latest" localSheetId="7">#REF!</definedName>
    <definedName name="A83794497T" localSheetId="7">#REF!,#REF!</definedName>
    <definedName name="A83794497T_Data" localSheetId="7">#REF!</definedName>
    <definedName name="A83794497T_Latest" localSheetId="7">#REF!</definedName>
    <definedName name="A83794505F" localSheetId="7">#REF!,#REF!</definedName>
    <definedName name="A83794505F_Data" localSheetId="7">#REF!</definedName>
    <definedName name="A83794505F_Latest" localSheetId="7">#REF!</definedName>
    <definedName name="A83794513F" localSheetId="7">#REF!,#REF!</definedName>
    <definedName name="A83794513F_Data" localSheetId="7">#REF!</definedName>
    <definedName name="A83794513F_Latest" localSheetId="7">#REF!</definedName>
    <definedName name="A83794521F" localSheetId="7">#REF!,#REF!</definedName>
    <definedName name="A83794521F_Data" localSheetId="7">#REF!</definedName>
    <definedName name="A83794521F_Latest" localSheetId="7">#REF!</definedName>
    <definedName name="A83794529X" localSheetId="7">#REF!,#REF!</definedName>
    <definedName name="A83794529X_Data" localSheetId="7">#REF!</definedName>
    <definedName name="A83794529X_Latest" localSheetId="7">#REF!</definedName>
    <definedName name="A83794704W" localSheetId="7">#REF!,#REF!</definedName>
    <definedName name="A83794704W_Data" localSheetId="7">#REF!</definedName>
    <definedName name="A83794704W_Latest" localSheetId="7">#REF!</definedName>
    <definedName name="A83794705X" localSheetId="7">#REF!,#REF!</definedName>
    <definedName name="A83794705X_Data" localSheetId="7">#REF!</definedName>
    <definedName name="A83794705X_Latest" localSheetId="7">#REF!</definedName>
    <definedName name="A83794920R" localSheetId="7">#REF!,#REF!</definedName>
    <definedName name="A83794920R_Data" localSheetId="7">#REF!</definedName>
    <definedName name="A83794920R_Latest" localSheetId="7">#REF!</definedName>
    <definedName name="A83794921T" localSheetId="7">#REF!,#REF!</definedName>
    <definedName name="A83794921T_Data" localSheetId="7">#REF!</definedName>
    <definedName name="A83794921T_Latest" localSheetId="7">#REF!</definedName>
    <definedName name="A83798952F" localSheetId="7">#REF!,#REF!</definedName>
    <definedName name="A83798952F_Data" localSheetId="7">#REF!</definedName>
    <definedName name="A83798952F_Latest" localSheetId="7">#REF!</definedName>
    <definedName name="A83798953J" localSheetId="7">#REF!,#REF!</definedName>
    <definedName name="A83798953J_Data" localSheetId="7">#REF!</definedName>
    <definedName name="A83798953J_Latest" localSheetId="7">#REF!</definedName>
    <definedName name="A83799361W" localSheetId="7">#REF!,#REF!</definedName>
    <definedName name="A83799361W_Data" localSheetId="7">#REF!</definedName>
    <definedName name="A83799361W_Latest" localSheetId="7">#REF!</definedName>
    <definedName name="A83799369R" localSheetId="7">#REF!,#REF!</definedName>
    <definedName name="A83799369R_Data" localSheetId="7">#REF!</definedName>
    <definedName name="A83799369R_Latest" localSheetId="7">#REF!</definedName>
    <definedName name="A83799377R" localSheetId="7">#REF!,#REF!</definedName>
    <definedName name="A83799377R_Data" localSheetId="7">#REF!</definedName>
    <definedName name="A83799377R_Latest" localSheetId="7">#REF!</definedName>
    <definedName name="A83799384L" localSheetId="7">#REF!,#REF!</definedName>
    <definedName name="A83799384L_Data" localSheetId="7">#REF!</definedName>
    <definedName name="A83799384L_Latest" localSheetId="7">#REF!</definedName>
    <definedName name="A83799385R" localSheetId="7">#REF!,#REF!</definedName>
    <definedName name="A83799385R_Data" localSheetId="7">#REF!</definedName>
    <definedName name="A83799385R_Latest" localSheetId="7">#REF!</definedName>
    <definedName name="A83799393R" localSheetId="7">#REF!,#REF!</definedName>
    <definedName name="A83799393R_Data" localSheetId="7">#REF!</definedName>
    <definedName name="A83799393R_Latest" localSheetId="7">#REF!</definedName>
    <definedName name="A83799401C" localSheetId="7">#REF!,#REF!</definedName>
    <definedName name="A83799401C_Data" localSheetId="7">#REF!</definedName>
    <definedName name="A83799401C_Latest" localSheetId="7">#REF!</definedName>
    <definedName name="A83799409W" localSheetId="7">#REF!,#REF!</definedName>
    <definedName name="A83799409W_Data" localSheetId="7">#REF!</definedName>
    <definedName name="A83799409W_Latest" localSheetId="7">#REF!</definedName>
    <definedName name="A83799417W" localSheetId="7">#REF!,#REF!</definedName>
    <definedName name="A83799417W_Data" localSheetId="7">#REF!</definedName>
    <definedName name="A83799417W_Latest" localSheetId="7">#REF!</definedName>
    <definedName name="A83799425W" localSheetId="7">#REF!,#REF!</definedName>
    <definedName name="A83799425W_Data" localSheetId="7">#REF!</definedName>
    <definedName name="A83799425W_Latest" localSheetId="7">#REF!</definedName>
    <definedName name="A83799499L" localSheetId="7">#REF!,#REF!</definedName>
    <definedName name="A83799499L_Data" localSheetId="7">#REF!</definedName>
    <definedName name="A83799499L_Latest" localSheetId="7">#REF!</definedName>
    <definedName name="A83799507A" localSheetId="7">#REF!,#REF!</definedName>
    <definedName name="A83799507A_Data" localSheetId="7">#REF!</definedName>
    <definedName name="A83799507A_Latest" localSheetId="7">#REF!</definedName>
    <definedName name="A83799515A" localSheetId="7">#REF!,#REF!</definedName>
    <definedName name="A83799515A_Data" localSheetId="7">#REF!</definedName>
    <definedName name="A83799515A_Latest" localSheetId="7">#REF!</definedName>
    <definedName name="A83799523A" localSheetId="7">#REF!,#REF!</definedName>
    <definedName name="A83799523A_Data" localSheetId="7">#REF!</definedName>
    <definedName name="A83799523A_Latest" localSheetId="7">#REF!</definedName>
    <definedName name="A83799531A" localSheetId="7">#REF!,#REF!</definedName>
    <definedName name="A83799531A_Data" localSheetId="7">#REF!</definedName>
    <definedName name="A83799531A_Latest" localSheetId="7">#REF!</definedName>
    <definedName name="A83799539V" localSheetId="7">#REF!,#REF!</definedName>
    <definedName name="A83799539V_Data" localSheetId="7">#REF!</definedName>
    <definedName name="A83799539V_Latest" localSheetId="7">#REF!</definedName>
    <definedName name="A83799547V" localSheetId="7">#REF!,#REF!</definedName>
    <definedName name="A83799547V_Data" localSheetId="7">#REF!</definedName>
    <definedName name="A83799547V_Latest" localSheetId="7">#REF!</definedName>
    <definedName name="A83799555V" localSheetId="7">#REF!,#REF!</definedName>
    <definedName name="A83799555V_Data" localSheetId="7">#REF!</definedName>
    <definedName name="A83799555V_Latest" localSheetId="7">#REF!</definedName>
    <definedName name="A83799563V" localSheetId="7">#REF!,#REF!</definedName>
    <definedName name="A83799563V_Data" localSheetId="7">#REF!</definedName>
    <definedName name="A83799563V_Latest" localSheetId="7">#REF!</definedName>
    <definedName name="A83799577J" localSheetId="7">#REF!,#REF!</definedName>
    <definedName name="A83799577J_Data" localSheetId="7">#REF!</definedName>
    <definedName name="A83799577J_Latest" localSheetId="7">#REF!</definedName>
    <definedName name="A83799585J" localSheetId="7">#REF!,#REF!</definedName>
    <definedName name="A83799585J_Data" localSheetId="7">#REF!</definedName>
    <definedName name="A83799585J_Latest" localSheetId="7">#REF!</definedName>
    <definedName name="A83799593J" localSheetId="7">#REF!,#REF!</definedName>
    <definedName name="A83799593J_Data" localSheetId="7">#REF!</definedName>
    <definedName name="A83799593J_Latest" localSheetId="7">#REF!</definedName>
    <definedName name="A83799601W" localSheetId="7">#REF!,#REF!</definedName>
    <definedName name="A83799601W_Data" localSheetId="7">#REF!</definedName>
    <definedName name="A83799601W_Latest" localSheetId="7">#REF!</definedName>
    <definedName name="A83799609R" localSheetId="7">#REF!,#REF!</definedName>
    <definedName name="A83799609R_Data" localSheetId="7">#REF!</definedName>
    <definedName name="A83799609R_Latest" localSheetId="7">#REF!</definedName>
    <definedName name="A83799617R" localSheetId="7">#REF!,#REF!</definedName>
    <definedName name="A83799617R_Data" localSheetId="7">#REF!</definedName>
    <definedName name="A83799617R_Latest" localSheetId="7">#REF!</definedName>
    <definedName name="A83799625R" localSheetId="7">#REF!,#REF!</definedName>
    <definedName name="A83799625R_Data" localSheetId="7">#REF!</definedName>
    <definedName name="A83799625R_Latest" localSheetId="7">#REF!</definedName>
    <definedName name="A83799633R" localSheetId="7">#REF!,#REF!</definedName>
    <definedName name="A83799633R_Data" localSheetId="7">#REF!</definedName>
    <definedName name="A83799633R_Latest" localSheetId="7">#REF!</definedName>
    <definedName name="A83799641R" localSheetId="7">#REF!,#REF!</definedName>
    <definedName name="A83799641R_Data" localSheetId="7">#REF!</definedName>
    <definedName name="A83799641R_Latest" localSheetId="7">#REF!</definedName>
    <definedName name="A83799816F" localSheetId="7">#REF!,#REF!</definedName>
    <definedName name="A83799816F_Data" localSheetId="7">#REF!</definedName>
    <definedName name="A83799816F_Latest" localSheetId="7">#REF!</definedName>
    <definedName name="A83799817J" localSheetId="7">#REF!,#REF!</definedName>
    <definedName name="A83799817J_Data" localSheetId="7">#REF!</definedName>
    <definedName name="A83799817J_Latest" localSheetId="7">#REF!</definedName>
    <definedName name="A83800657R" localSheetId="7">#REF!,#REF!</definedName>
    <definedName name="A83800657R_Data" localSheetId="7">#REF!</definedName>
    <definedName name="A83800657R_Latest" localSheetId="7">#REF!</definedName>
    <definedName name="A83800665R" localSheetId="7">#REF!,#REF!</definedName>
    <definedName name="A83800665R_Data" localSheetId="7">#REF!</definedName>
    <definedName name="A83800665R_Latest" localSheetId="7">#REF!</definedName>
    <definedName name="A83800673R" localSheetId="7">#REF!,#REF!</definedName>
    <definedName name="A83800673R_Data" localSheetId="7">#REF!</definedName>
    <definedName name="A83800673R_Latest" localSheetId="7">#REF!</definedName>
    <definedName name="A83800681R" localSheetId="7">#REF!,#REF!</definedName>
    <definedName name="A83800681R_Data" localSheetId="7">#REF!</definedName>
    <definedName name="A83800681R_Latest" localSheetId="7">#REF!</definedName>
    <definedName name="A83800689J" localSheetId="7">#REF!,#REF!</definedName>
    <definedName name="A83800689J_Data" localSheetId="7">#REF!</definedName>
    <definedName name="A83800689J_Latest" localSheetId="7">#REF!</definedName>
    <definedName name="A83800697J" localSheetId="7">#REF!,#REF!</definedName>
    <definedName name="A83800697J_Data" localSheetId="7">#REF!</definedName>
    <definedName name="A83800697J_Latest" localSheetId="7">#REF!</definedName>
    <definedName name="A83800705W" localSheetId="7">#REF!,#REF!</definedName>
    <definedName name="A83800705W_Data" localSheetId="7">#REF!</definedName>
    <definedName name="A83800705W_Latest" localSheetId="7">#REF!</definedName>
    <definedName name="A83800713W" localSheetId="7">#REF!,#REF!</definedName>
    <definedName name="A83800713W_Data" localSheetId="7">#REF!</definedName>
    <definedName name="A83800713W_Latest" localSheetId="7">#REF!</definedName>
    <definedName name="A83800721W" localSheetId="7">#REF!,#REF!</definedName>
    <definedName name="A83800721W_Data" localSheetId="7">#REF!</definedName>
    <definedName name="A83800721W_Latest" localSheetId="7">#REF!</definedName>
    <definedName name="A83800795L" localSheetId="7">#REF!,#REF!</definedName>
    <definedName name="A83800795L_Data" localSheetId="7">#REF!</definedName>
    <definedName name="A83800795L_Latest" localSheetId="7">#REF!</definedName>
    <definedName name="A83800803A" localSheetId="7">#REF!,#REF!</definedName>
    <definedName name="A83800803A_Data" localSheetId="7">#REF!</definedName>
    <definedName name="A83800803A_Latest" localSheetId="7">#REF!</definedName>
    <definedName name="A83800811A" localSheetId="7">#REF!,#REF!</definedName>
    <definedName name="A83800811A_Data" localSheetId="7">#REF!</definedName>
    <definedName name="A83800811A_Latest" localSheetId="7">#REF!</definedName>
    <definedName name="A83800819V" localSheetId="7">#REF!,#REF!</definedName>
    <definedName name="A83800819V_Data" localSheetId="7">#REF!</definedName>
    <definedName name="A83800819V_Latest" localSheetId="7">#REF!</definedName>
    <definedName name="A83800827V" localSheetId="7">#REF!,#REF!</definedName>
    <definedName name="A83800827V_Data" localSheetId="7">#REF!</definedName>
    <definedName name="A83800827V_Latest" localSheetId="7">#REF!</definedName>
    <definedName name="A83800835V" localSheetId="7">#REF!,#REF!</definedName>
    <definedName name="A83800835V_Data" localSheetId="7">#REF!</definedName>
    <definedName name="A83800835V_Latest" localSheetId="7">#REF!</definedName>
    <definedName name="A83800843V" localSheetId="7">#REF!,#REF!</definedName>
    <definedName name="A83800843V_Data" localSheetId="7">#REF!</definedName>
    <definedName name="A83800843V_Latest" localSheetId="7">#REF!</definedName>
    <definedName name="A83800851V" localSheetId="7">#REF!,#REF!</definedName>
    <definedName name="A83800851V_Data" localSheetId="7">#REF!</definedName>
    <definedName name="A83800851V_Latest" localSheetId="7">#REF!</definedName>
    <definedName name="A83800859L" localSheetId="7">#REF!,#REF!</definedName>
    <definedName name="A83800859L_Data" localSheetId="7">#REF!</definedName>
    <definedName name="A83800859L_Latest" localSheetId="7">#REF!</definedName>
    <definedName name="A83800873J" localSheetId="7">#REF!,#REF!</definedName>
    <definedName name="A83800873J_Data" localSheetId="7">#REF!</definedName>
    <definedName name="A83800873J_Latest" localSheetId="7">#REF!</definedName>
    <definedName name="A83800881J" localSheetId="7">#REF!,#REF!</definedName>
    <definedName name="A83800881J_Data" localSheetId="7">#REF!</definedName>
    <definedName name="A83800881J_Latest" localSheetId="7">#REF!</definedName>
    <definedName name="A83800889A" localSheetId="7">#REF!,#REF!</definedName>
    <definedName name="A83800889A_Data" localSheetId="7">#REF!</definedName>
    <definedName name="A83800889A_Latest" localSheetId="7">#REF!</definedName>
    <definedName name="A83800897A" localSheetId="7">#REF!,#REF!</definedName>
    <definedName name="A83800897A_Data" localSheetId="7">#REF!</definedName>
    <definedName name="A83800897A_Latest" localSheetId="7">#REF!</definedName>
    <definedName name="A83800905R" localSheetId="7">#REF!,#REF!</definedName>
    <definedName name="A83800905R_Data" localSheetId="7">#REF!</definedName>
    <definedName name="A83800905R_Latest" localSheetId="7">#REF!</definedName>
    <definedName name="A83800913R" localSheetId="7">#REF!,#REF!</definedName>
    <definedName name="A83800913R_Data" localSheetId="7">#REF!</definedName>
    <definedName name="A83800913R_Latest" localSheetId="7">#REF!</definedName>
    <definedName name="A83800921R" localSheetId="7">#REF!,#REF!</definedName>
    <definedName name="A83800921R_Data" localSheetId="7">#REF!</definedName>
    <definedName name="A83800921R_Latest" localSheetId="7">#REF!</definedName>
    <definedName name="A83800929J" localSheetId="7">#REF!,#REF!</definedName>
    <definedName name="A83800929J_Data" localSheetId="7">#REF!</definedName>
    <definedName name="A83800929J_Latest" localSheetId="7">#REF!</definedName>
    <definedName name="A83800937J" localSheetId="7">#REF!,#REF!</definedName>
    <definedName name="A83800937J_Data" localSheetId="7">#REF!</definedName>
    <definedName name="A83800937J_Latest" localSheetId="7">#REF!</definedName>
    <definedName name="A83801544L" localSheetId="7">#REF!,#REF!</definedName>
    <definedName name="A83801544L_Data" localSheetId="7">#REF!</definedName>
    <definedName name="A83801544L_Latest" localSheetId="7">#REF!</definedName>
    <definedName name="A83801545R" localSheetId="7">#REF!,#REF!</definedName>
    <definedName name="A83801545R_Data" localSheetId="7">#REF!</definedName>
    <definedName name="A83801545R_Latest" localSheetId="7">#REF!</definedName>
    <definedName name="A83801953A" localSheetId="7">#REF!,#REF!</definedName>
    <definedName name="A83801953A_Data" localSheetId="7">#REF!</definedName>
    <definedName name="A83801953A_Latest" localSheetId="7">#REF!</definedName>
    <definedName name="A83801961A" localSheetId="7">#REF!,#REF!</definedName>
    <definedName name="A83801961A_Data" localSheetId="7">#REF!</definedName>
    <definedName name="A83801961A_Latest" localSheetId="7">#REF!</definedName>
    <definedName name="A83801969V" localSheetId="7">#REF!,#REF!</definedName>
    <definedName name="A83801969V_Data" localSheetId="7">#REF!</definedName>
    <definedName name="A83801969V_Latest" localSheetId="7">#REF!</definedName>
    <definedName name="A83801976T" localSheetId="7">#REF!,#REF!</definedName>
    <definedName name="A83801976T_Data" localSheetId="7">#REF!</definedName>
    <definedName name="A83801976T_Latest" localSheetId="7">#REF!</definedName>
    <definedName name="A83801977V" localSheetId="7">#REF!,#REF!</definedName>
    <definedName name="A83801977V_Data" localSheetId="7">#REF!</definedName>
    <definedName name="A83801977V_Latest" localSheetId="7">#REF!</definedName>
    <definedName name="A83801985V" localSheetId="7">#REF!,#REF!</definedName>
    <definedName name="A83801985V_Data" localSheetId="7">#REF!</definedName>
    <definedName name="A83801985V_Latest" localSheetId="7">#REF!</definedName>
    <definedName name="A83801993V" localSheetId="7">#REF!,#REF!</definedName>
    <definedName name="A83801993V_Data" localSheetId="7">#REF!</definedName>
    <definedName name="A83801993V_Latest" localSheetId="7">#REF!</definedName>
    <definedName name="A83802001K" localSheetId="7">#REF!,#REF!</definedName>
    <definedName name="A83802001K_Data" localSheetId="7">#REF!</definedName>
    <definedName name="A83802001K_Latest" localSheetId="7">#REF!</definedName>
    <definedName name="A83802009C" localSheetId="7">#REF!,#REF!</definedName>
    <definedName name="A83802009C_Data" localSheetId="7">#REF!</definedName>
    <definedName name="A83802009C_Latest" localSheetId="7">#REF!</definedName>
    <definedName name="A83802017C" localSheetId="7">#REF!,#REF!</definedName>
    <definedName name="A83802017C_Data" localSheetId="7">#REF!</definedName>
    <definedName name="A83802017C_Latest" localSheetId="7">#REF!</definedName>
    <definedName name="A83802091A" localSheetId="7">#REF!,#REF!</definedName>
    <definedName name="A83802091A_Data" localSheetId="7">#REF!</definedName>
    <definedName name="A83802091A_Latest" localSheetId="7">#REF!</definedName>
    <definedName name="A83802099V" localSheetId="7">#REF!,#REF!</definedName>
    <definedName name="A83802099V_Data" localSheetId="7">#REF!</definedName>
    <definedName name="A83802099V_Latest" localSheetId="7">#REF!</definedName>
    <definedName name="A83802107J" localSheetId="7">#REF!,#REF!</definedName>
    <definedName name="A83802107J_Data" localSheetId="7">#REF!</definedName>
    <definedName name="A83802107J_Latest" localSheetId="7">#REF!</definedName>
    <definedName name="A83802115J" localSheetId="7">#REF!,#REF!</definedName>
    <definedName name="A83802115J_Data" localSheetId="7">#REF!</definedName>
    <definedName name="A83802115J_Latest" localSheetId="7">#REF!</definedName>
    <definedName name="A83802123J" localSheetId="7">#REF!,#REF!</definedName>
    <definedName name="A83802123J_Data" localSheetId="7">#REF!</definedName>
    <definedName name="A83802123J_Latest" localSheetId="7">#REF!</definedName>
    <definedName name="A83802131J" localSheetId="7">#REF!,#REF!</definedName>
    <definedName name="A83802131J_Data" localSheetId="7">#REF!</definedName>
    <definedName name="A83802131J_Latest" localSheetId="7">#REF!</definedName>
    <definedName name="A83802139A" localSheetId="7">#REF!,#REF!</definedName>
    <definedName name="A83802139A_Data" localSheetId="7">#REF!</definedName>
    <definedName name="A83802139A_Latest" localSheetId="7">#REF!</definedName>
    <definedName name="A83802147A" localSheetId="7">#REF!,#REF!</definedName>
    <definedName name="A83802147A_Data" localSheetId="7">#REF!</definedName>
    <definedName name="A83802147A_Latest" localSheetId="7">#REF!</definedName>
    <definedName name="A83802155A" localSheetId="7">#REF!,#REF!</definedName>
    <definedName name="A83802155A_Data" localSheetId="7">#REF!</definedName>
    <definedName name="A83802155A_Latest" localSheetId="7">#REF!</definedName>
    <definedName name="A83802169R" localSheetId="7">#REF!,#REF!</definedName>
    <definedName name="A83802169R_Data" localSheetId="7">#REF!</definedName>
    <definedName name="A83802169R_Latest" localSheetId="7">#REF!</definedName>
    <definedName name="A83802177R" localSheetId="7">#REF!,#REF!</definedName>
    <definedName name="A83802177R_Data" localSheetId="7">#REF!</definedName>
    <definedName name="A83802177R_Latest" localSheetId="7">#REF!</definedName>
    <definedName name="A83802185R" localSheetId="7">#REF!,#REF!</definedName>
    <definedName name="A83802185R_Data" localSheetId="7">#REF!</definedName>
    <definedName name="A83802185R_Latest" localSheetId="7">#REF!</definedName>
    <definedName name="A83802193R" localSheetId="7">#REF!,#REF!</definedName>
    <definedName name="A83802193R_Data" localSheetId="7">#REF!</definedName>
    <definedName name="A83802193R_Latest" localSheetId="7">#REF!</definedName>
    <definedName name="A83802201C" localSheetId="7">#REF!,#REF!</definedName>
    <definedName name="A83802201C_Data" localSheetId="7">#REF!</definedName>
    <definedName name="A83802201C_Latest" localSheetId="7">#REF!</definedName>
    <definedName name="A83802209W" localSheetId="7">#REF!,#REF!</definedName>
    <definedName name="A83802209W_Data" localSheetId="7">#REF!</definedName>
    <definedName name="A83802209W_Latest" localSheetId="7">#REF!</definedName>
    <definedName name="A83802217W" localSheetId="7">#REF!,#REF!</definedName>
    <definedName name="A83802217W_Data" localSheetId="7">#REF!</definedName>
    <definedName name="A83802217W_Latest" localSheetId="7">#REF!</definedName>
    <definedName name="A83802225W" localSheetId="7">#REF!,#REF!</definedName>
    <definedName name="A83802225W_Data" localSheetId="7">#REF!</definedName>
    <definedName name="A83802225W_Latest" localSheetId="7">#REF!</definedName>
    <definedName name="A83802233W" localSheetId="7">#REF!,#REF!</definedName>
    <definedName name="A83802233W_Data" localSheetId="7">#REF!</definedName>
    <definedName name="A83802233W_Latest" localSheetId="7">#REF!</definedName>
    <definedName name="A83802408L" localSheetId="7">#REF!,#REF!</definedName>
    <definedName name="A83802408L_Data" localSheetId="7">#REF!</definedName>
    <definedName name="A83802408L_Latest" localSheetId="7">#REF!</definedName>
    <definedName name="A83802409R" localSheetId="7">#REF!,#REF!</definedName>
    <definedName name="A83802409R_Data" localSheetId="7">#REF!</definedName>
    <definedName name="A83802409R_Latest" localSheetId="7">#REF!</definedName>
    <definedName name="A85219099L" localSheetId="7">#REF!,#REF!</definedName>
    <definedName name="A85219099L_Data" localSheetId="7">#REF!</definedName>
    <definedName name="A85219099L_Latest" localSheetId="7">#REF!</definedName>
    <definedName name="A85220823L" localSheetId="7">#REF!,#REF!</definedName>
    <definedName name="A85220823L_Data" localSheetId="7">#REF!</definedName>
    <definedName name="A85220823L_Latest" localSheetId="7">#REF!</definedName>
    <definedName name="A852822L" localSheetId="7">#REF!,#REF!</definedName>
    <definedName name="A852822L_Data" localSheetId="7">#REF!</definedName>
    <definedName name="A852822L_Latest" localSheetId="7">#REF!</definedName>
    <definedName name="A852834W" localSheetId="7">#REF!,#REF!</definedName>
    <definedName name="A852834W_Data" localSheetId="7">#REF!</definedName>
    <definedName name="A852834W_Latest" localSheetId="7">#REF!</definedName>
    <definedName name="A852846F" localSheetId="7">#REF!,#REF!</definedName>
    <definedName name="A852846F_Data" localSheetId="7">#REF!</definedName>
    <definedName name="A852846F_Latest" localSheetId="7">#REF!</definedName>
    <definedName name="A857496J" localSheetId="7">#REF!,#REF!</definedName>
    <definedName name="A857496J_Data" localSheetId="7">#REF!</definedName>
    <definedName name="A857496J_Latest" localSheetId="7">#REF!</definedName>
    <definedName name="A857508F" localSheetId="7">#REF!,#REF!</definedName>
    <definedName name="A857508F_Data" localSheetId="7">#REF!</definedName>
    <definedName name="A857508F_Latest" localSheetId="7">#REF!</definedName>
    <definedName name="A857520W" localSheetId="7">#REF!,#REF!</definedName>
    <definedName name="A857520W_Data" localSheetId="7">#REF!</definedName>
    <definedName name="A857520W_Latest" localSheetId="7">#REF!</definedName>
    <definedName name="A861794J" localSheetId="7">#REF!,#REF!</definedName>
    <definedName name="A861794J_Data" localSheetId="7">#REF!</definedName>
    <definedName name="A861794J_Latest" localSheetId="7">#REF!</definedName>
    <definedName name="A861806F" localSheetId="7">#REF!,#REF!</definedName>
    <definedName name="A861806F_Data" localSheetId="7">#REF!</definedName>
    <definedName name="A861806F_Latest" localSheetId="7">#REF!</definedName>
    <definedName name="A861818R" localSheetId="7">#REF!,#REF!</definedName>
    <definedName name="A861818R_Data" localSheetId="7">#REF!</definedName>
    <definedName name="A861818R_Latest" localSheetId="7">#REF!</definedName>
    <definedName name="A8offset">8</definedName>
    <definedName name="A8remlife" localSheetId="0">'[3]PTRM input'!$L$14</definedName>
    <definedName name="A8remlife">'[4]PTRM input'!$L$14</definedName>
    <definedName name="A8stdlife" localSheetId="0">'[3]PTRM input'!$M$14</definedName>
    <definedName name="A8stdlife">'[4]PTRM input'!$M$14</definedName>
    <definedName name="A8taxremlife" localSheetId="0">'[3]PTRM input'!$O$14</definedName>
    <definedName name="A8taxremlife">'[4]PTRM input'!$O$14</definedName>
    <definedName name="A8taxstdlife" localSheetId="0">'[3]PTRM input'!$P$14</definedName>
    <definedName name="A8taxstdlife">'[4]PTRM input'!$P$14</definedName>
    <definedName name="A8taxvalue" localSheetId="0">'[3]PTRM input'!$N$14</definedName>
    <definedName name="A8taxvalue">'[4]PTRM input'!$N$14</definedName>
    <definedName name="A8value" localSheetId="0">'[3]PTRM input'!$J$14</definedName>
    <definedName name="A8value">'[4]PTRM input'!$J$14</definedName>
    <definedName name="A908238A" localSheetId="7">#REF!,#REF!</definedName>
    <definedName name="A908238A_Data" localSheetId="7">#REF!</definedName>
    <definedName name="A908238A_Latest" localSheetId="7">#REF!</definedName>
    <definedName name="A908250T" localSheetId="7">#REF!,#REF!</definedName>
    <definedName name="A908250T_Data" localSheetId="7">#REF!</definedName>
    <definedName name="A908250T_Latest" localSheetId="7">#REF!</definedName>
    <definedName name="A908262A" localSheetId="7">#REF!,#REF!</definedName>
    <definedName name="A908262A_Data" localSheetId="7">#REF!</definedName>
    <definedName name="A908262A_Latest" localSheetId="7">#REF!</definedName>
    <definedName name="A917500R" localSheetId="7">#REF!,#REF!</definedName>
    <definedName name="A917500R_Data" localSheetId="7">#REF!</definedName>
    <definedName name="A917500R_Latest" localSheetId="7">#REF!</definedName>
    <definedName name="A917512X" localSheetId="7">#REF!,#REF!</definedName>
    <definedName name="A917512X_Data" localSheetId="7">#REF!</definedName>
    <definedName name="A917512X_Latest" localSheetId="7">#REF!</definedName>
    <definedName name="A917524J" localSheetId="7">#REF!,#REF!</definedName>
    <definedName name="A917524J_Data" localSheetId="7">#REF!</definedName>
    <definedName name="A917524J_Latest" localSheetId="7">#REF!</definedName>
    <definedName name="A921894V" localSheetId="7">#REF!,#REF!</definedName>
    <definedName name="A921894V_Data" localSheetId="7">#REF!</definedName>
    <definedName name="A921894V_Latest" localSheetId="7">#REF!</definedName>
    <definedName name="A921906T" localSheetId="7">#REF!,#REF!</definedName>
    <definedName name="A921906T_Data" localSheetId="7">#REF!</definedName>
    <definedName name="A921906T_Latest" localSheetId="7">#REF!</definedName>
    <definedName name="A921918A" localSheetId="7">#REF!,#REF!</definedName>
    <definedName name="A921918A_Data" localSheetId="7">#REF!</definedName>
    <definedName name="A921918A_Latest" localSheetId="7">#REF!</definedName>
    <definedName name="A924164W" localSheetId="7">#REF!,#REF!</definedName>
    <definedName name="A924164W_Data" localSheetId="7">#REF!</definedName>
    <definedName name="A924164W_Latest" localSheetId="7">#REF!</definedName>
    <definedName name="A924176F" localSheetId="7">#REF!,#REF!</definedName>
    <definedName name="A924176F_Data" localSheetId="7">#REF!</definedName>
    <definedName name="A924176F_Latest" localSheetId="7">#REF!</definedName>
    <definedName name="A924188R" localSheetId="7">#REF!,#REF!</definedName>
    <definedName name="A924188R_Data" localSheetId="7">#REF!</definedName>
    <definedName name="A924188R_Latest" localSheetId="7">#REF!</definedName>
    <definedName name="A927224T" localSheetId="7">#REF!,#REF!</definedName>
    <definedName name="A927224T_Data" localSheetId="7">#REF!</definedName>
    <definedName name="A927224T_Latest" localSheetId="7">#REF!</definedName>
    <definedName name="A927236A" localSheetId="7">#REF!,#REF!</definedName>
    <definedName name="A927236A_Data" localSheetId="7">#REF!</definedName>
    <definedName name="A927236A_Latest" localSheetId="7">#REF!</definedName>
    <definedName name="A927248K" localSheetId="7">#REF!,#REF!</definedName>
    <definedName name="A927248K_Data" localSheetId="7">#REF!</definedName>
    <definedName name="A927248K_Latest" localSheetId="7">#REF!</definedName>
    <definedName name="A930774V" localSheetId="7">#REF!,#REF!</definedName>
    <definedName name="A930774V_Data" localSheetId="7">#REF!</definedName>
    <definedName name="A930774V_Latest" localSheetId="7">#REF!</definedName>
    <definedName name="A930786C" localSheetId="7">#REF!,#REF!</definedName>
    <definedName name="A930786C_Data" localSheetId="7">#REF!</definedName>
    <definedName name="A930786C_Latest" localSheetId="7">#REF!</definedName>
    <definedName name="A930798L" localSheetId="7">#REF!,#REF!</definedName>
    <definedName name="A930798L_Data" localSheetId="7">#REF!</definedName>
    <definedName name="A930798L_Latest" localSheetId="7">#REF!</definedName>
    <definedName name="A933144F" localSheetId="7">#REF!,#REF!</definedName>
    <definedName name="A933144F_Data" localSheetId="7">#REF!</definedName>
    <definedName name="A933144F_Latest" localSheetId="7">#REF!</definedName>
    <definedName name="A933156R" localSheetId="7">#REF!,#REF!</definedName>
    <definedName name="A933156R_Data" localSheetId="7">#REF!</definedName>
    <definedName name="A933156R_Latest" localSheetId="7">#REF!</definedName>
    <definedName name="A933168X" localSheetId="7">#REF!,#REF!</definedName>
    <definedName name="A933168X_Data" localSheetId="7">#REF!</definedName>
    <definedName name="A933168X_Latest" localSheetId="7">#REF!</definedName>
    <definedName name="A935742T" localSheetId="7">#REF!,#REF!</definedName>
    <definedName name="A935742T_Data" localSheetId="7">#REF!</definedName>
    <definedName name="A935742T_Latest" localSheetId="7">#REF!</definedName>
    <definedName name="A935754A" localSheetId="7">#REF!,#REF!</definedName>
    <definedName name="A935754A_Data" localSheetId="7">#REF!</definedName>
    <definedName name="A935754A_Latest" localSheetId="7">#REF!</definedName>
    <definedName name="A935766K" localSheetId="7">#REF!,#REF!</definedName>
    <definedName name="A935766K_Data" localSheetId="7">#REF!</definedName>
    <definedName name="A935766K_Latest" localSheetId="7">#REF!</definedName>
    <definedName name="A940038J" localSheetId="7">#REF!,#REF!</definedName>
    <definedName name="A940038J_Data" localSheetId="7">#REF!</definedName>
    <definedName name="A940038J_Latest" localSheetId="7">#REF!</definedName>
    <definedName name="A940050X" localSheetId="7">#REF!,#REF!</definedName>
    <definedName name="A940050X_Data" localSheetId="7">#REF!</definedName>
    <definedName name="A940050X_Latest" localSheetId="7">#REF!</definedName>
    <definedName name="A942094L" localSheetId="7">#REF!,#REF!</definedName>
    <definedName name="A942094L_Data" localSheetId="7">#REF!</definedName>
    <definedName name="A942094L_Latest" localSheetId="7">#REF!</definedName>
    <definedName name="A942106K" localSheetId="7">#REF!,#REF!</definedName>
    <definedName name="A942106K_Data" localSheetId="7">#REF!</definedName>
    <definedName name="A942106K_Latest" localSheetId="7">#REF!</definedName>
    <definedName name="A942118V" localSheetId="7">#REF!,#REF!</definedName>
    <definedName name="A942118V_Data" localSheetId="7">#REF!</definedName>
    <definedName name="A942118V_Latest" localSheetId="7">#REF!</definedName>
    <definedName name="A949646A" localSheetId="7">#REF!,#REF!</definedName>
    <definedName name="A949646A_Data" localSheetId="7">#REF!</definedName>
    <definedName name="A949646A_Latest" localSheetId="7">#REF!</definedName>
    <definedName name="A949658K" localSheetId="7">#REF!,#REF!</definedName>
    <definedName name="A949658K_Data" localSheetId="7">#REF!</definedName>
    <definedName name="A949658K_Latest" localSheetId="7">#REF!</definedName>
    <definedName name="A949670A" localSheetId="7">#REF!,#REF!</definedName>
    <definedName name="A949670A_Data" localSheetId="7">#REF!</definedName>
    <definedName name="A949670A_Latest" localSheetId="7">#REF!</definedName>
    <definedName name="A959398L" localSheetId="7">#REF!,#REF!</definedName>
    <definedName name="A959398L_Data" localSheetId="7">#REF!</definedName>
    <definedName name="A959398L_Latest" localSheetId="7">#REF!</definedName>
    <definedName name="A959410T" localSheetId="7">#REF!,#REF!</definedName>
    <definedName name="A959410T_Data" localSheetId="7">#REF!</definedName>
    <definedName name="A959410T_Latest" localSheetId="7">#REF!</definedName>
    <definedName name="A959422A" localSheetId="7">#REF!,#REF!</definedName>
    <definedName name="A959422A_Data" localSheetId="7">#REF!</definedName>
    <definedName name="A959422A_Latest" localSheetId="7">#REF!</definedName>
    <definedName name="A963380T" localSheetId="7">#REF!,#REF!</definedName>
    <definedName name="A963380T_Data" localSheetId="7">#REF!</definedName>
    <definedName name="A963380T_Latest" localSheetId="7">#REF!</definedName>
    <definedName name="A963392A" localSheetId="7">#REF!,#REF!</definedName>
    <definedName name="A963392A_Data" localSheetId="7">#REF!</definedName>
    <definedName name="A963392A_Latest" localSheetId="7">#REF!</definedName>
    <definedName name="A963404X" localSheetId="7">#REF!,#REF!</definedName>
    <definedName name="A963404X_Data" localSheetId="7">#REF!</definedName>
    <definedName name="A963404X_Latest" localSheetId="7">#REF!</definedName>
    <definedName name="A988703L" localSheetId="7">#REF!,#REF!</definedName>
    <definedName name="A988703L_Data" localSheetId="7">#REF!</definedName>
    <definedName name="A988703L_Latest" localSheetId="7">#REF!</definedName>
    <definedName name="A988715W" localSheetId="7">#REF!,#REF!</definedName>
    <definedName name="A988715W_Data" localSheetId="7">#REF!</definedName>
    <definedName name="A988715W_Latest" localSheetId="7">#REF!</definedName>
    <definedName name="A988727F" localSheetId="7">#REF!,#REF!</definedName>
    <definedName name="A988727F_Data" localSheetId="7">#REF!</definedName>
    <definedName name="A988727F_Latest" localSheetId="7">#REF!</definedName>
    <definedName name="A992601A" localSheetId="7">#REF!,#REF!</definedName>
    <definedName name="A992601A_Data" localSheetId="7">#REF!</definedName>
    <definedName name="A992601A_Latest" localSheetId="7">#REF!</definedName>
    <definedName name="A992613K" localSheetId="7">#REF!,#REF!</definedName>
    <definedName name="A992613K_Data" localSheetId="7">#REF!</definedName>
    <definedName name="A992613K_Latest" localSheetId="7">#REF!</definedName>
    <definedName name="A992625V" localSheetId="7">#REF!,#REF!</definedName>
    <definedName name="A992625V_Data" localSheetId="7">#REF!</definedName>
    <definedName name="A992625V_Latest" localSheetId="7">#REF!</definedName>
    <definedName name="A9offset">9</definedName>
    <definedName name="A9remlife" localSheetId="0">'[3]PTRM input'!$L$15</definedName>
    <definedName name="A9remlife">'[4]PTRM input'!$L$15</definedName>
    <definedName name="A9stdlife" localSheetId="0">'[3]PTRM input'!$M$15</definedName>
    <definedName name="A9stdlife">'[4]PTRM input'!$M$15</definedName>
    <definedName name="A9taxremlife" localSheetId="0">'[3]PTRM input'!$O$15</definedName>
    <definedName name="A9taxremlife">'[4]PTRM input'!$O$15</definedName>
    <definedName name="A9taxstdlife" localSheetId="0">'[3]PTRM input'!$P$15</definedName>
    <definedName name="A9taxstdlife">'[4]PTRM input'!$P$15</definedName>
    <definedName name="A9taxvalue" localSheetId="0">'[3]PTRM input'!$N$15</definedName>
    <definedName name="A9taxvalue">'[4]PTRM input'!$N$15</definedName>
    <definedName name="A9value" localSheetId="0">'[3]PTRM input'!$J$15</definedName>
    <definedName name="A9value">'[4]PTRM input'!$J$15</definedName>
    <definedName name="abba" localSheetId="0" hidden="1">{"Ownership",#N/A,FALSE,"Ownership";"Contents",#N/A,FALSE,"Contents"}</definedName>
    <definedName name="abba" hidden="1">{"Ownership",#N/A,FALSE,"Ownership";"Contents",#N/A,FALSE,"Contents"}</definedName>
    <definedName name="abc" localSheetId="0">#REF!</definedName>
    <definedName name="abc">#REF!</definedName>
    <definedName name="ACS_ACT">OFFSET('[2]ACS Activities'!$B$5,0,0,COUNTA('[2]ACS Activities'!$F$1:$F$65536),COUNTA('[2]ACS Activities'!$A$5:$IV$5))</definedName>
    <definedName name="ACS_P" localSheetId="0">#REF!</definedName>
    <definedName name="ACS_P">#REF!</definedName>
    <definedName name="ACS_PRD">OFFSET('[2]ACS Products'!$B$5,0,0,COUNTA('[2]ACS Products'!$D$1:$D$65536),COUNTA('[2]ACS Products'!$A$5:$IV$5))</definedName>
    <definedName name="ACS_Team_Data">'[13]DATA (ACS Team) 001'!$B$3:$AD$121</definedName>
    <definedName name="ACT">OFFSET([2]Budget!$D$4,0,0,COUNTA([2]Budget!$C$1:$C$65536)-1,1)</definedName>
    <definedName name="ADD_AH_1415_1">'[13]List of Services'!$AH$307</definedName>
    <definedName name="ADD_AH_1415_2">'[13]List of Services'!$AH$308</definedName>
    <definedName name="ADD_BH_1415_1">'[13]List of Services'!$AH$305</definedName>
    <definedName name="ADD_BH_1415_2">'[13]List of Services'!$AH$306</definedName>
    <definedName name="AER_Labour_Category">[14]Rates!$A$26:$A$33</definedName>
    <definedName name="anscount" hidden="1">1</definedName>
    <definedName name="Asset1" localSheetId="0">'[3]PTRM input'!$G$7</definedName>
    <definedName name="Asset1">'[4]PTRM input'!$G$7</definedName>
    <definedName name="Asset10" localSheetId="0">'[3]PTRM input'!$G$16</definedName>
    <definedName name="Asset10">'[4]PTRM input'!$G$16</definedName>
    <definedName name="Asset11" localSheetId="0">'[3]PTRM input'!$G$17</definedName>
    <definedName name="Asset11">'[4]PTRM input'!$G$17</definedName>
    <definedName name="Asset12" localSheetId="0">'[3]PTRM input'!$G$18</definedName>
    <definedName name="Asset12">'[4]PTRM input'!$G$18</definedName>
    <definedName name="Asset13" localSheetId="0">'[3]PTRM input'!$G$19</definedName>
    <definedName name="Asset13">'[4]PTRM input'!$G$19</definedName>
    <definedName name="Asset14" localSheetId="0">'[3]PTRM input'!$G$20</definedName>
    <definedName name="Asset14">'[4]PTRM input'!$G$20</definedName>
    <definedName name="Asset15" localSheetId="0">'[3]PTRM input'!$G$21</definedName>
    <definedName name="Asset15">'[4]PTRM input'!$G$21</definedName>
    <definedName name="Asset16" localSheetId="0">'[3]PTRM input'!$G$22</definedName>
    <definedName name="Asset16">'[4]PTRM input'!$G$22</definedName>
    <definedName name="Asset17" localSheetId="0">'[3]PTRM input'!$G$23</definedName>
    <definedName name="Asset17">'[4]PTRM input'!$G$23</definedName>
    <definedName name="Asset18" localSheetId="0">'[3]PTRM input'!$G$24</definedName>
    <definedName name="Asset18">'[4]PTRM input'!$G$24</definedName>
    <definedName name="Asset19" localSheetId="0">'[3]PTRM input'!$G$25</definedName>
    <definedName name="Asset19">'[4]PTRM input'!$G$25</definedName>
    <definedName name="Asset2" localSheetId="0">'[3]PTRM input'!$G$8</definedName>
    <definedName name="Asset2">'[4]PTRM input'!$G$8</definedName>
    <definedName name="Asset20" localSheetId="0">'[3]PTRM input'!$G$26</definedName>
    <definedName name="Asset20">'[4]PTRM input'!$G$26</definedName>
    <definedName name="Asset21" localSheetId="0">'[3]PTRM input'!$G$27</definedName>
    <definedName name="Asset21">'[4]PTRM input'!$G$27</definedName>
    <definedName name="Asset22" localSheetId="0">'[3]PTRM input'!$G$28</definedName>
    <definedName name="Asset22">'[4]PTRM input'!$G$28</definedName>
    <definedName name="Asset23" localSheetId="0">'[3]PTRM input'!$G$29</definedName>
    <definedName name="Asset23">'[4]PTRM input'!$G$29</definedName>
    <definedName name="Asset24" localSheetId="0">'[3]PTRM input'!$G$30</definedName>
    <definedName name="Asset24">'[4]PTRM input'!$G$30</definedName>
    <definedName name="Asset25" localSheetId="0">'[3]PTRM input'!$G$31</definedName>
    <definedName name="Asset25">'[4]PTRM input'!$G$31</definedName>
    <definedName name="Asset26" localSheetId="0">'[3]PTRM input'!$G$32</definedName>
    <definedName name="Asset26">'[4]PTRM input'!$G$32</definedName>
    <definedName name="Asset27" localSheetId="0">'[3]PTRM input'!$G$33</definedName>
    <definedName name="Asset27">'[4]PTRM input'!$G$33</definedName>
    <definedName name="Asset28" localSheetId="0">'[3]PTRM input'!$G$34</definedName>
    <definedName name="Asset28">'[4]PTRM input'!$G$34</definedName>
    <definedName name="Asset29" localSheetId="0">'[3]PTRM input'!$G$35</definedName>
    <definedName name="Asset29">'[4]PTRM input'!$G$35</definedName>
    <definedName name="Asset3" localSheetId="0">'[3]PTRM input'!$G$9</definedName>
    <definedName name="Asset3">'[4]PTRM input'!$G$9</definedName>
    <definedName name="Asset30" localSheetId="0">'[3]PTRM input'!$G$36</definedName>
    <definedName name="Asset30">'[4]PTRM input'!$G$36</definedName>
    <definedName name="Asset31" localSheetId="0">'[3]PTRM input'!$G$37</definedName>
    <definedName name="Asset31">'[4]PTRM input'!$G$37</definedName>
    <definedName name="Asset32" localSheetId="0">'[3]PTRM input'!$G$38</definedName>
    <definedName name="Asset32">'[4]PTRM input'!$G$38</definedName>
    <definedName name="Asset33" localSheetId="0">'[3]PTRM input'!$G$39</definedName>
    <definedName name="Asset33">'[4]PTRM input'!$G$39</definedName>
    <definedName name="Asset34" localSheetId="0">'[3]PTRM input'!$G$40</definedName>
    <definedName name="Asset34">'[4]PTRM input'!$G$40</definedName>
    <definedName name="Asset35" localSheetId="0">'[3]PTRM input'!$G$41</definedName>
    <definedName name="Asset35">'[4]PTRM input'!$G$41</definedName>
    <definedName name="Asset36" localSheetId="0">'[3]PTRM input'!$G$42</definedName>
    <definedName name="Asset36">'[4]PTRM input'!$G$42</definedName>
    <definedName name="Asset37" localSheetId="0">'[3]PTRM input'!$G$43</definedName>
    <definedName name="Asset37">'[4]PTRM input'!$G$43</definedName>
    <definedName name="Asset38" localSheetId="0">'[3]PTRM input'!$G$44</definedName>
    <definedName name="Asset38">'[4]PTRM input'!$G$44</definedName>
    <definedName name="Asset39" localSheetId="0">'[3]PTRM input'!$G$45</definedName>
    <definedName name="Asset39">'[4]PTRM input'!$G$45</definedName>
    <definedName name="Asset4" localSheetId="0">'[3]PTRM input'!$G$10</definedName>
    <definedName name="Asset4">'[4]PTRM input'!$G$10</definedName>
    <definedName name="Asset40" localSheetId="0">'[3]PTRM input'!$G$46</definedName>
    <definedName name="Asset40">'[4]PTRM input'!$G$46</definedName>
    <definedName name="Asset41" localSheetId="0">'[3]PTRM input'!$G$47</definedName>
    <definedName name="Asset41">'[4]PTRM input'!$G$47</definedName>
    <definedName name="Asset42" localSheetId="0">'[3]PTRM input'!$G$48</definedName>
    <definedName name="Asset42">'[4]PTRM input'!$G$48</definedName>
    <definedName name="Asset43" localSheetId="0">'[3]PTRM input'!$G$49</definedName>
    <definedName name="Asset43">'[4]PTRM input'!$G$49</definedName>
    <definedName name="Asset44" localSheetId="0">'[3]PTRM input'!$G$50</definedName>
    <definedName name="Asset44">'[4]PTRM input'!$G$50</definedName>
    <definedName name="Asset45" localSheetId="0">'[3]PTRM input'!$G$51</definedName>
    <definedName name="Asset45">'[4]PTRM input'!$G$51</definedName>
    <definedName name="Asset46" localSheetId="0">'[3]PTRM input'!$G$52</definedName>
    <definedName name="Asset46">'[4]PTRM input'!$G$52</definedName>
    <definedName name="Asset47" localSheetId="0">'[3]PTRM input'!$G$53</definedName>
    <definedName name="Asset47">'[4]PTRM input'!$G$53</definedName>
    <definedName name="Asset48" localSheetId="0">'[3]PTRM input'!$G$54</definedName>
    <definedName name="Asset48">'[4]PTRM input'!$G$54</definedName>
    <definedName name="Asset49" localSheetId="0">'[3]PTRM input'!$G$55</definedName>
    <definedName name="Asset49">'[4]PTRM input'!$G$55</definedName>
    <definedName name="Asset5" localSheetId="0">'[3]PTRM input'!$G$11</definedName>
    <definedName name="Asset5">'[4]PTRM input'!$G$11</definedName>
    <definedName name="Asset50" localSheetId="0">'[3]PTRM input'!$G$56</definedName>
    <definedName name="Asset50">'[4]PTRM input'!$G$56</definedName>
    <definedName name="Asset6" localSheetId="0">'[3]PTRM input'!$G$12</definedName>
    <definedName name="Asset6">'[4]PTRM input'!$G$12</definedName>
    <definedName name="Asset7" localSheetId="0">'[3]PTRM input'!$G$13</definedName>
    <definedName name="Asset7">'[4]PTRM input'!$G$13</definedName>
    <definedName name="Asset8" localSheetId="0">'[3]PTRM input'!$G$14</definedName>
    <definedName name="Asset8">'[4]PTRM input'!$G$14</definedName>
    <definedName name="Asset9" localSheetId="0">'[3]PTRM input'!$G$15</definedName>
    <definedName name="Asset9">'[4]PTRM input'!$G$15</definedName>
    <definedName name="Base_Case" localSheetId="7">[15]Parameters!$C$11</definedName>
    <definedName name="Base_Case">'Model Working'!$B$13</definedName>
    <definedName name="CA_1415">[13]Rates!$F$20</definedName>
    <definedName name="CA_1516">[13]Rates!$G$20</definedName>
    <definedName name="CA_1617">[13]Rates!$H$20</definedName>
    <definedName name="CA_1718">[13]Rates!$I$20</definedName>
    <definedName name="CA_1819">[13]Rates!$J$20</definedName>
    <definedName name="CA_1920">[13]Rates!$K$20</definedName>
    <definedName name="Case_Name">"&lt;&lt;Case Name - set using the Name Manager (Formulas tab)&gt;&gt;"</definedName>
    <definedName name="CC_LAB_1516">[13]Rates!#REF!</definedName>
    <definedName name="CC_LAB_1617">[13]Rates!#REF!</definedName>
    <definedName name="CC_LAB_1718">[13]Rates!#REF!</definedName>
    <definedName name="CMR.List.Anchor" localSheetId="7">#REF!</definedName>
    <definedName name="CMR.Llist.Anchor" localSheetId="7">'[16]Non-Residential Charts #2'!#REF!</definedName>
    <definedName name="CONCAT_2">[17]DATA!$B$1:$B$65536</definedName>
    <definedName name="CONT_1314">[13]Rates!$E$7</definedName>
    <definedName name="CONT_1415">[13]Rates!$F$7</definedName>
    <definedName name="CONT_1516">[13]Rates!$G$7</definedName>
    <definedName name="CONT_1617">[13]Rates!$H$7</definedName>
    <definedName name="CONT_1718">[13]Rates!$I$7</definedName>
    <definedName name="CONT_1819">[13]Rates!$J$7</definedName>
    <definedName name="CONT_1920">[13]Rates!$K$7</definedName>
    <definedName name="Control1">[18]Assumption!#REF!</definedName>
    <definedName name="Control2">[18]Assumption!#REF!</definedName>
    <definedName name="CORP_OH_1516">[13]Rates!$G$15</definedName>
    <definedName name="CORP_OH_1617">[13]Rates!$H$15</definedName>
    <definedName name="CORP_OH_1718">[13]Rates!$I$15</definedName>
    <definedName name="CORP_OH_1819">[13]Rates!$J$15</definedName>
    <definedName name="CORP_OH_1920">[13]Rates!$K$15</definedName>
    <definedName name="CRCP_final_year" localSheetId="0">'[3]AER ETL'!$C$47</definedName>
    <definedName name="CRCP_final_year">'[4]AER ETL'!$C$47</definedName>
    <definedName name="CRCP_span" localSheetId="0">CONCATENATE('Cover page'!CRCP_y1, " to ",'Cover page'!CRCP_y5)</definedName>
    <definedName name="CRCP_span">CONCATENATE([0]!CRCP_y1, " to ",[0]!CRCP_y5)</definedName>
    <definedName name="CRCP_y1" localSheetId="0">'[3]AER lookups'!$G$54</definedName>
    <definedName name="CRCP_y1">'[4]AER lookups'!$G$54</definedName>
    <definedName name="CRCP_y10" localSheetId="0">'[3]AER lookups'!$G$63</definedName>
    <definedName name="CRCP_y10">'[4]AER lookups'!$G$63</definedName>
    <definedName name="CRCP_y11" localSheetId="0">'[3]AER lookups'!$G$64</definedName>
    <definedName name="CRCP_y11">'[4]AER lookups'!$G$64</definedName>
    <definedName name="CRCP_y12" localSheetId="0">'[3]AER lookups'!$G$65</definedName>
    <definedName name="CRCP_y12">'[4]AER lookups'!$G$65</definedName>
    <definedName name="CRCP_y13" localSheetId="0">'[3]AER lookups'!$G$66</definedName>
    <definedName name="CRCP_y13">'[4]AER lookups'!$G$66</definedName>
    <definedName name="CRCP_y14" localSheetId="0">'[3]AER lookups'!$G$67</definedName>
    <definedName name="CRCP_y14">'[4]AER lookups'!$G$67</definedName>
    <definedName name="CRCP_y15" localSheetId="0">'[3]AER lookups'!$G$68</definedName>
    <definedName name="CRCP_y15">'[4]AER lookups'!$G$68</definedName>
    <definedName name="CRCP_y2" localSheetId="0">'[3]AER lookups'!$G$55</definedName>
    <definedName name="CRCP_y2">'[4]AER lookups'!$G$55</definedName>
    <definedName name="CRCP_y3" localSheetId="0">'[3]AER lookups'!$G$56</definedName>
    <definedName name="CRCP_y3">'[4]AER lookups'!$G$56</definedName>
    <definedName name="CRCP_y4" localSheetId="0">'[3]AER lookups'!$G$57</definedName>
    <definedName name="CRCP_y4">'[4]AER lookups'!$G$57</definedName>
    <definedName name="CRCP_y5" localSheetId="0">'[3]AER lookups'!$G$58</definedName>
    <definedName name="CRCP_y5">'[4]AER lookups'!$G$58</definedName>
    <definedName name="CRCP_y6" localSheetId="0">'[3]AER lookups'!$G$59</definedName>
    <definedName name="CRCP_y6">'[4]AER lookups'!$G$59</definedName>
    <definedName name="CRCP_y7" localSheetId="0">'[3]AER lookups'!$G$60</definedName>
    <definedName name="CRCP_y7">'[4]AER lookups'!$G$60</definedName>
    <definedName name="CRCP_y8" localSheetId="0">'[3]AER lookups'!$G$61</definedName>
    <definedName name="CRCP_y8">'[4]AER lookups'!$G$61</definedName>
    <definedName name="CRCP_y9" localSheetId="0">'[3]AER lookups'!$G$62</definedName>
    <definedName name="CRCP_y9">'[4]AER lookups'!$G$62</definedName>
    <definedName name="Current_Light">[18]Assumption!#REF!</definedName>
    <definedName name="Customers">[19]Tbls!$B$23:$B$98</definedName>
    <definedName name="DarkHour_North">[18]Assumption!#REF!</definedName>
    <definedName name="DarkHour_South">[18]Assumption!#REF!</definedName>
    <definedName name="Date_Range" localSheetId="7">#REF!,#REF!</definedName>
    <definedName name="Date_Range_Data" localSheetId="7">#REF!</definedName>
    <definedName name="Days">[18]Assumption!$F$161</definedName>
    <definedName name="dayspa">'[20]BC calcs'!$C$21</definedName>
    <definedName name="DBLSCLFI" localSheetId="7">#REF!</definedName>
    <definedName name="DBLSCLNFS" localSheetId="7">#REF!</definedName>
    <definedName name="DBLSCLT" localSheetId="7">#REF!</definedName>
    <definedName name="DBLSLGO" localSheetId="7">#REF!</definedName>
    <definedName name="DBLSLGPS" localSheetId="7">#REF!</definedName>
    <definedName name="DBLSLGT" localSheetId="7">#REF!</definedName>
    <definedName name="DBLSLPHI" localSheetId="7">#REF!</definedName>
    <definedName name="DBLSLPHO" localSheetId="7">#REF!</definedName>
    <definedName name="DBLSLPOPF" localSheetId="7">#REF!</definedName>
    <definedName name="DBLSLPOPR" localSheetId="7">#REF!</definedName>
    <definedName name="DBLSLPT" localSheetId="7">#REF!</definedName>
    <definedName name="Difference_energex">'[21]Public Lighting Pricing'!#REF!</definedName>
    <definedName name="Difference_energex_LED">'[21]Public Lighting Pricing'!#REF!</definedName>
    <definedName name="Disclaimer">"Confidential and subject to legal professional privilege"</definedName>
    <definedName name="dms_060301_checkvalue" localSheetId="0">'[3]AER ETL'!$C$90</definedName>
    <definedName name="dms_060301_checkvalue">'[4]AER ETL'!$C$90</definedName>
    <definedName name="dms_060301_LastRow" localSheetId="0">'[3]AER ETL'!$C$92</definedName>
    <definedName name="dms_060301_LastRow">'[4]AER ETL'!$C$92</definedName>
    <definedName name="dms_060701_ARR_MaxRows" localSheetId="0">'[3]AER ETL'!$C$100</definedName>
    <definedName name="dms_060701_ARR_MaxRows">'[4]AER ETL'!$C$100</definedName>
    <definedName name="dms_060701_Reset_MaxRows" localSheetId="0">'[3]AER ETL'!$C$99</definedName>
    <definedName name="dms_060701_Reset_MaxRows">'[4]AER ETL'!$C$99</definedName>
    <definedName name="dms_060701_StartDateTxt" localSheetId="0">'[3]AER ETL'!$C$106</definedName>
    <definedName name="dms_060701_StartDateTxt">'[4]AER ETL'!$C$106</definedName>
    <definedName name="dms_0608_LastRow" localSheetId="0">'[3]AER ETL'!$C$112</definedName>
    <definedName name="dms_0608_LastRow">'[4]AER ETL'!$C$112</definedName>
    <definedName name="dms_0608_OffsetRows" localSheetId="0">'[3]AER ETL'!$C$111</definedName>
    <definedName name="dms_0608_OffsetRows">'[4]AER ETL'!$C$111</definedName>
    <definedName name="dms_060801_StartCell">'[22]6'!$B$13</definedName>
    <definedName name="dms_663_List" localSheetId="0">'[3]AER lookups'!$N$17:$N$33</definedName>
    <definedName name="dms_663_List">'[4]AER lookups'!$N$17:$N$33</definedName>
    <definedName name="dms_ABN" localSheetId="0">'[3]Business &amp; other details'!$AL$17</definedName>
    <definedName name="dms_ABN">'[4]Business &amp; other details'!$AL$17</definedName>
    <definedName name="dms_ABN_List" localSheetId="0">'[3]AER lookups'!$D$17:$D$33</definedName>
    <definedName name="dms_ABN_List">'[4]AER lookups'!$D$17:$D$33</definedName>
    <definedName name="dms_Addr1_List" localSheetId="0">'[3]AER lookups'!$P$17:$P$33</definedName>
    <definedName name="dms_Addr1_List">'[4]AER lookups'!$P$17:$P$33</definedName>
    <definedName name="dms_Addr2_List" localSheetId="0">'[3]AER lookups'!$Q$17:$Q$33</definedName>
    <definedName name="dms_Addr2_List">'[4]AER lookups'!$Q$17:$Q$33</definedName>
    <definedName name="dms_Amendment_Text" localSheetId="0">'[3]Business &amp; other details'!$AL$70</definedName>
    <definedName name="dms_Amendment_Text">'[4]Business &amp; other details'!$AL$70</definedName>
    <definedName name="dms_Cal_Year_B4_CRY" localSheetId="0">'[3]AER ETL'!$C$29</definedName>
    <definedName name="dms_Cal_Year_B4_CRY">'[4]AER ETL'!$C$29</definedName>
    <definedName name="dms_CBD_flag" localSheetId="0">'[3]AER lookups'!$Z$17:$Z$33</definedName>
    <definedName name="dms_CBD_flag">'[4]AER lookups'!$Z$17:$Z$33</definedName>
    <definedName name="dms_CFinalYear_List">'[23]AER only'!$E$89:$E$103</definedName>
    <definedName name="dms_Confid_status_List" localSheetId="0">'[3]AER NRs'!$D$6:$D$8</definedName>
    <definedName name="dms_Confid_status_List">'[4]AER NRs'!$D$6:$D$8</definedName>
    <definedName name="dms_CRCP_index">'[23]AER only'!$J$89:$J$103</definedName>
    <definedName name="dms_CRCP_start_row" localSheetId="0">'[3]AER ETL'!$C$40</definedName>
    <definedName name="dms_CRCP_start_row">'[4]AER ETL'!$C$40</definedName>
    <definedName name="dms_CRCP_years">'[23]AER only'!$H$89:$H$103</definedName>
    <definedName name="dms_CRCP_yM">'[23]AER only'!$H$102</definedName>
    <definedName name="dms_CRCP_yN">'[23]AER only'!$H$101</definedName>
    <definedName name="dms_CRCP_yO">'[23]AER only'!$H$100</definedName>
    <definedName name="dms_CRCP_yP">'[23]AER only'!$H$99</definedName>
    <definedName name="dms_CRCP_yQ">'[23]AER only'!$H$98</definedName>
    <definedName name="dms_CRCP_yR">'[23]AER only'!$H$97</definedName>
    <definedName name="dms_CRCP_yS">'[23]AER only'!$H$96</definedName>
    <definedName name="dms_CRCP_yT">'[23]AER only'!$H$95</definedName>
    <definedName name="dms_CRCP_yU">'[23]AER only'!$H$94</definedName>
    <definedName name="dms_CRCP_yV">'[23]AER only'!$H$93</definedName>
    <definedName name="dms_CRCP_yW">'[23]AER only'!$H$92</definedName>
    <definedName name="dms_CRCP_yX">'[23]AER only'!$H$91</definedName>
    <definedName name="dms_CRCP_yY">'[23]AER only'!$H$90</definedName>
    <definedName name="dms_CRCP_yZ">'[23]AER only'!$H$89</definedName>
    <definedName name="dms_CRCPlength_List" localSheetId="0">'[3]AER lookups'!$K$17:$K$33</definedName>
    <definedName name="dms_CRCPlength_List">'[4]AER lookups'!$K$17:$K$33</definedName>
    <definedName name="dms_CRCPlength_Num" localSheetId="0">'[3]AER ETL'!$C$69</definedName>
    <definedName name="dms_CRCPlength_Num">'[4]AER ETL'!$C$69</definedName>
    <definedName name="dms_CRCPlength_Num_List">'[23]AER only'!$D$89:$D$103</definedName>
    <definedName name="dms_CRY_ListC">'[23]AER only'!$D$107:$D$126</definedName>
    <definedName name="dms_CRY_ListF">'[23]AER only'!$C$107:$C$126</definedName>
    <definedName name="dms_CRY_RYE" localSheetId="0">'[3]AER ETL'!$C$53</definedName>
    <definedName name="dms_CRY_RYE">'[4]AER ETL'!$C$53</definedName>
    <definedName name="dms_CRY_start_row" localSheetId="0">'[3]AER ETL'!$C$38</definedName>
    <definedName name="dms_CRY_start_row">'[4]AER ETL'!$C$38</definedName>
    <definedName name="dms_CRY_start_year" localSheetId="0">'[3]AER ETL'!$C$37</definedName>
    <definedName name="dms_CRY_start_year">'[4]AER ETL'!$C$37</definedName>
    <definedName name="dms_CRYc_y1">'[23]AER only'!$O$89</definedName>
    <definedName name="dms_CRYc_y10">'[23]AER only'!$O$98</definedName>
    <definedName name="dms_CRYc_y11">'[23]AER only'!$O$99</definedName>
    <definedName name="dms_CRYc_y12">'[23]AER only'!$O$100</definedName>
    <definedName name="dms_CRYc_y13">'[23]AER only'!$O$101</definedName>
    <definedName name="dms_CRYc_y14">'[23]AER only'!$O$102</definedName>
    <definedName name="dms_CRYc_y15">'[23]AER only'!$O$103</definedName>
    <definedName name="dms_CRYc_y16">'[23]AER only'!$O$104</definedName>
    <definedName name="dms_CRYc_y17">'[23]AER only'!$O$105</definedName>
    <definedName name="dms_CRYc_y18">'[23]AER only'!$O$106</definedName>
    <definedName name="dms_CRYc_y19">'[23]AER only'!$O$107</definedName>
    <definedName name="dms_CRYc_y2">'[23]AER only'!$O$90</definedName>
    <definedName name="dms_CRYc_y3">'[23]AER only'!$O$91</definedName>
    <definedName name="dms_CRYc_y4">'[23]AER only'!$O$92</definedName>
    <definedName name="dms_CRYc_y5">'[23]AER only'!$O$93</definedName>
    <definedName name="dms_CRYc_y6">'[23]AER only'!$O$94</definedName>
    <definedName name="dms_CRYc_y7">'[23]AER only'!$O$95</definedName>
    <definedName name="dms_CRYc_y8">'[23]AER only'!$O$96</definedName>
    <definedName name="dms_CRYc_y9">'[23]AER only'!$O$97</definedName>
    <definedName name="dms_CRYf_y1">'[23]AER only'!$M$89</definedName>
    <definedName name="dms_CRYf_y10">'[23]AER only'!$M$98</definedName>
    <definedName name="dms_CRYf_y11">'[23]AER only'!$M$99</definedName>
    <definedName name="dms_CRYf_y12">'[23]AER only'!$M$100</definedName>
    <definedName name="dms_CRYf_y13">'[23]AER only'!$M$101</definedName>
    <definedName name="dms_CRYf_y14">'[23]AER only'!$M$102</definedName>
    <definedName name="dms_CRYf_y15">'[23]AER only'!$M$103</definedName>
    <definedName name="dms_CRYf_y16">'[23]AER only'!$M$104</definedName>
    <definedName name="dms_CRYf_y17">'[23]AER only'!$M$105</definedName>
    <definedName name="dms_CRYf_y18">'[23]AER only'!$M$106</definedName>
    <definedName name="dms_CRYf_y19">'[23]AER only'!$M$107</definedName>
    <definedName name="dms_CRYf_y2">'[23]AER only'!$M$90</definedName>
    <definedName name="dms_CRYf_y3">'[23]AER only'!$M$91</definedName>
    <definedName name="dms_CRYf_y4">'[23]AER only'!$M$92</definedName>
    <definedName name="dms_CRYf_y5">'[23]AER only'!$M$93</definedName>
    <definedName name="dms_CRYf_y6">'[23]AER only'!$M$94</definedName>
    <definedName name="dms_CRYf_y7">'[23]AER only'!$M$95</definedName>
    <definedName name="dms_CRYf_y8">'[23]AER only'!$M$96</definedName>
    <definedName name="dms_CRYf_y9">'[23]AER only'!$M$97</definedName>
    <definedName name="dms_DataQuality_List" localSheetId="0">'[3]AER NRs'!$C$6:$C$9</definedName>
    <definedName name="dms_DataQuality_List">'[4]AER NRs'!$C$6:$C$9</definedName>
    <definedName name="dms_DeterminationRef_List" localSheetId="0">'[3]AER lookups'!$O$17:$O$33</definedName>
    <definedName name="dms_DeterminationRef_List">'[4]AER lookups'!$O$17:$O$33</definedName>
    <definedName name="dms_DollarReal_year" localSheetId="0">'[3]AER ETL'!$C$51</definedName>
    <definedName name="dms_DollarReal_year">'[4]AER ETL'!$C$51</definedName>
    <definedName name="dms_FeederName_1" localSheetId="0">'[3]AER lookups'!$AE$17:$AE$33</definedName>
    <definedName name="dms_FeederName_1">'[4]AER lookups'!$AE$17:$AE$33</definedName>
    <definedName name="dms_FeederName_2" localSheetId="0">'[3]AER lookups'!$AF$17:$AF$33</definedName>
    <definedName name="dms_FeederName_2">'[4]AER lookups'!$AF$17:$AF$33</definedName>
    <definedName name="dms_FeederName_3" localSheetId="0">'[3]AER lookups'!$AG$17:$AG$33</definedName>
    <definedName name="dms_FeederName_3">'[4]AER lookups'!$AG$17:$AG$33</definedName>
    <definedName name="dms_FeederName_4" localSheetId="0">'[3]AER lookups'!$AH$17:$AH$33</definedName>
    <definedName name="dms_FeederName_4">'[4]AER lookups'!$AH$17:$AH$33</definedName>
    <definedName name="dms_FeederName_5" localSheetId="0">'[3]AER lookups'!$AI$17:$AI$33</definedName>
    <definedName name="dms_FeederName_5">'[4]AER lookups'!$AI$17:$AI$33</definedName>
    <definedName name="dms_FeederType_5_flag" localSheetId="0">'[3]AER lookups'!$AD$17:$AD$33</definedName>
    <definedName name="dms_FeederType_5_flag">'[4]AER lookups'!$AD$17:$AD$33</definedName>
    <definedName name="dms_FifthFeeder_flag_NSP" localSheetId="0">'[3]AER ETL'!$C$125</definedName>
    <definedName name="dms_FifthFeeder_flag_NSP">'[4]AER ETL'!$C$125</definedName>
    <definedName name="dms_FinalYear_List">'[23]AER only'!$C$89:$C$103</definedName>
    <definedName name="dms_FormControl_Choices" localSheetId="0">'[3]AER NRs'!$D$14:$D$16</definedName>
    <definedName name="dms_FormControl_Choices">'[4]AER NRs'!$D$14:$D$16</definedName>
    <definedName name="dms_FormControl_List" localSheetId="0">'[3]AER lookups'!$H$17:$H$33</definedName>
    <definedName name="dms_FormControl_List">'[4]AER lookups'!$H$17:$H$33</definedName>
    <definedName name="dms_FRCP_ListC">'[23]AER only'!$H$107:$H$121</definedName>
    <definedName name="dms_FRCP_ListF">'[23]AER only'!$G$107:$G$121</definedName>
    <definedName name="dms_FRCP_start_row" localSheetId="0">'[3]AER ETL'!$C$39</definedName>
    <definedName name="dms_FRCP_start_row">'[4]AER ETL'!$C$39</definedName>
    <definedName name="dms_FRCP_y10">'[23]AER only'!$F$98</definedName>
    <definedName name="dms_FRCP_y11">'[23]AER only'!$F$99</definedName>
    <definedName name="dms_FRCP_y12">'[23]AER only'!$F$100</definedName>
    <definedName name="dms_FRCP_y13">'[23]AER only'!$F$101</definedName>
    <definedName name="dms_FRCP_y14">'[23]AER only'!$F$102</definedName>
    <definedName name="dms_FRCP_y2">'[23]AER only'!$F$90</definedName>
    <definedName name="dms_FRCP_y3">'[23]AER only'!$F$91</definedName>
    <definedName name="dms_FRCP_y4">'[23]AER only'!$F$92</definedName>
    <definedName name="dms_FRCP_y5">'[23]AER only'!$F$93</definedName>
    <definedName name="dms_FRCP_y6">'[23]AER only'!$F$94</definedName>
    <definedName name="dms_FRCP_y7">'[23]AER only'!$F$95</definedName>
    <definedName name="dms_FRCP_y8">'[23]AER only'!$F$96</definedName>
    <definedName name="dms_FRCP_y9">'[23]AER only'!$F$97</definedName>
    <definedName name="dms_FRCPlength_List" localSheetId="0">'[3]AER lookups'!$L$17:$L$33</definedName>
    <definedName name="dms_FRCPlength_List">'[4]AER lookups'!$L$17:$L$33</definedName>
    <definedName name="dms_FRCPlength_Num" localSheetId="0">'[3]AER ETL'!$C$70</definedName>
    <definedName name="dms_FRCPlength_Num">'[4]AER ETL'!$C$70</definedName>
    <definedName name="dms_FRCPlength_Num_List">'[23]AER only'!$B$89:$B$103</definedName>
    <definedName name="dms_Header_Span" localSheetId="0">'[3]AER ETL'!$C$60</definedName>
    <definedName name="dms_Header_Span">'[4]AER ETL'!$C$60</definedName>
    <definedName name="dms_InputSource" localSheetId="0">'[3]DMS input'!$C$33</definedName>
    <definedName name="dms_InputSource">'[4]DMS input'!$C$33</definedName>
    <definedName name="dms_InputTradingName" localSheetId="0">'[3]DMS input'!$C$14</definedName>
    <definedName name="dms_InputTradingName">'[4]DMS input'!$C$14</definedName>
    <definedName name="dms_JurisdictionList" localSheetId="0">'[3]AER lookups'!$E$17:$E$33</definedName>
    <definedName name="dms_JurisdictionList">'[4]AER lookups'!$E$17:$E$33</definedName>
    <definedName name="dms_LeapYear_Result" localSheetId="0">'[3]AER ETL'!$C$98</definedName>
    <definedName name="dms_LeapYear_Result">'[4]AER ETL'!$C$98</definedName>
    <definedName name="dms_LongRural_flag" localSheetId="0">'[3]AER lookups'!$AC$17:$AC$33</definedName>
    <definedName name="dms_LongRural_flag">'[4]AER lookups'!$AC$17:$AC$33</definedName>
    <definedName name="dms_Model" localSheetId="0">'[3]AER ETL'!$C$11</definedName>
    <definedName name="dms_Model">'[4]AER ETL'!$C$11</definedName>
    <definedName name="dms_Model_List" localSheetId="0">'[3]AER lookups'!$B$40:$B$49</definedName>
    <definedName name="dms_Model_List">'[4]AER lookups'!$B$40:$B$49</definedName>
    <definedName name="dms_Model_Span" localSheetId="0">'[3]AER ETL'!$C$56</definedName>
    <definedName name="dms_Model_Span">'[4]AER ETL'!$C$56</definedName>
    <definedName name="dms_Model_Span_List" localSheetId="0">'[3]AER lookups'!$E$40:$E$49</definedName>
    <definedName name="dms_Model_Span_List">'[4]AER lookups'!$E$40:$E$49</definedName>
    <definedName name="dms_MultiYear_Flag" localSheetId="0">'[3]AER ETL'!$C$63</definedName>
    <definedName name="dms_MultiYear_Flag">'[4]AER ETL'!$C$63</definedName>
    <definedName name="dms_MultiYear_ResponseFlag" localSheetId="0">'[3]AER ETL'!$C$62</definedName>
    <definedName name="dms_MultiYear_ResponseFlag">'[4]AER ETL'!$C$62</definedName>
    <definedName name="dms_PAddr1_List" localSheetId="0">'[3]AER lookups'!$U$17:$U$33</definedName>
    <definedName name="dms_PAddr1_List">'[4]AER lookups'!$U$17:$U$33</definedName>
    <definedName name="dms_PAddr2_List" localSheetId="0">'[3]AER lookups'!$V$17:$V$33</definedName>
    <definedName name="dms_PAddr2_List">'[4]AER lookups'!$V$17:$V$33</definedName>
    <definedName name="dms_PRCP_start_row" localSheetId="0">'[3]AER ETL'!$C$41</definedName>
    <definedName name="dms_PRCP_start_row">'[4]AER ETL'!$C$41</definedName>
    <definedName name="dms_PRCPlength_List" localSheetId="0">'[3]AER lookups'!$M$17:$M$33</definedName>
    <definedName name="dms_PRCPlength_List">'[4]AER lookups'!$M$17:$M$33</definedName>
    <definedName name="dms_PRCPlength_Num" localSheetId="0">'[3]AER ETL'!$C$68</definedName>
    <definedName name="dms_PRCPlength_Num">'[4]AER ETL'!$C$68</definedName>
    <definedName name="dms_Previous_DollarReal_year" localSheetId="0">'[3]AER ETL'!$C$52</definedName>
    <definedName name="dms_Previous_DollarReal_year">'[4]AER ETL'!$C$52</definedName>
    <definedName name="dms_PState_List" localSheetId="0">'[3]AER lookups'!$X$17:$X$33</definedName>
    <definedName name="dms_PState_List">'[4]AER lookups'!$X$17:$X$33</definedName>
    <definedName name="dms_PSuburb_List" localSheetId="0">'[3]AER lookups'!$W$17:$W$33</definedName>
    <definedName name="dms_PSuburb_List">'[4]AER lookups'!$W$17:$W$33</definedName>
    <definedName name="dms_Public_Lighting_List" localSheetId="0">'[3]AER lookups'!$AJ$17:$AJ$33</definedName>
    <definedName name="dms_Public_Lighting_List">'[4]AER lookups'!$AJ$17:$AJ$33</definedName>
    <definedName name="dms_Reset_final_year" localSheetId="0">'[3]AER ETL'!$C$49</definedName>
    <definedName name="dms_Reset_final_year">'[4]AER ETL'!$C$49</definedName>
    <definedName name="dms_Reset_RYE" localSheetId="0">'[3]AER ETL'!$C$54</definedName>
    <definedName name="dms_Reset_RYE">'[4]AER ETL'!$C$54</definedName>
    <definedName name="dms_RPT" localSheetId="0">'[3]AER ETL'!$C$23</definedName>
    <definedName name="dms_RPT">'[4]AER ETL'!$C$23</definedName>
    <definedName name="dms_RPT_List" localSheetId="0">'[3]AER lookups'!$I$17:$I$33</definedName>
    <definedName name="dms_RPT_List">'[4]AER lookups'!$I$17:$I$33</definedName>
    <definedName name="dms_RPTMonth" localSheetId="0">'[3]AER ETL'!$C$30</definedName>
    <definedName name="dms_RPTMonth">'[4]AER ETL'!$C$30</definedName>
    <definedName name="dms_RPTMonth_List" localSheetId="0">'[3]AER lookups'!$J$17:$J$33</definedName>
    <definedName name="dms_RPTMonth_List">'[4]AER lookups'!$J$17:$J$33</definedName>
    <definedName name="dms_RYE_Formula_Result">'[23]AER only'!$E$51:$E$58</definedName>
    <definedName name="dms_RYE_result" localSheetId="0">'[3]AER ETL'!$C$57</definedName>
    <definedName name="dms_RYE_result">'[4]AER ETL'!$C$57</definedName>
    <definedName name="dms_RYE_start_row" localSheetId="0">'[3]AER ETL'!$C$42</definedName>
    <definedName name="dms_RYE_start_row">'[4]AER ETL'!$C$42</definedName>
    <definedName name="dms_Sector_List" localSheetId="0">'[3]AER lookups'!$F$17:$F$33</definedName>
    <definedName name="dms_Sector_List">'[4]AER lookups'!$F$17:$F$33</definedName>
    <definedName name="dms_Segment" localSheetId="0">'[3]AER ETL'!$C$21</definedName>
    <definedName name="dms_Segment">'[4]AER ETL'!$C$21</definedName>
    <definedName name="dms_Segment_List" localSheetId="0">'[3]AER lookups'!$G$17:$G$33</definedName>
    <definedName name="dms_Segment_List">'[4]AER lookups'!$G$17:$G$33</definedName>
    <definedName name="dms_Selected_Source" localSheetId="0">'[3]Business &amp; other details'!$AL$64</definedName>
    <definedName name="dms_Selected_Source">'[4]Business &amp; other details'!$AL$64</definedName>
    <definedName name="dms_ShortRural_flag" localSheetId="0">'[3]AER lookups'!$AB$17:$AB$33</definedName>
    <definedName name="dms_ShortRural_flag">'[4]AER lookups'!$AB$17:$AB$33</definedName>
    <definedName name="dms_SingleYear_Model" localSheetId="0">'[3]AER ETL'!$C$72:$C$74</definedName>
    <definedName name="dms_SingleYear_Model">'[4]AER ETL'!$C$72:$C$74</definedName>
    <definedName name="dms_SingleYearModel" localSheetId="0">'[3]AER ETL'!$C$75</definedName>
    <definedName name="dms_SingleYearModel">'[4]AER ETL'!$C$75</definedName>
    <definedName name="dms_SourceList" localSheetId="0">'[3]AER NRs'!$C$14:$C$27</definedName>
    <definedName name="dms_SourceList">'[4]AER NRs'!$C$14:$C$27</definedName>
    <definedName name="dms_Specified_FinalYear" localSheetId="0">'[3]AER ETL'!$C$64</definedName>
    <definedName name="dms_Specified_FinalYear">'[4]AER ETL'!$C$64</definedName>
    <definedName name="dms_Specified_RYE" localSheetId="0">'[3]AER ETL'!$C$55</definedName>
    <definedName name="dms_Specified_RYE">'[4]AER ETL'!$C$55</definedName>
    <definedName name="dms_SpecifiedYear_Span" localSheetId="0">'[3]AER ETL'!$C$59</definedName>
    <definedName name="dms_SpecifiedYear_Span">'[4]AER ETL'!$C$59</definedName>
    <definedName name="dms_start_year" localSheetId="0">'[3]AER ETL'!$C$36</definedName>
    <definedName name="dms_start_year">'[4]AER ETL'!$C$36</definedName>
    <definedName name="dms_State_List" localSheetId="0">'[3]AER lookups'!$S$17:$S$33</definedName>
    <definedName name="dms_State_List">'[4]AER lookups'!$S$17:$S$33</definedName>
    <definedName name="dms_Suburb_List" localSheetId="0">'[3]AER lookups'!$R$17:$R$33</definedName>
    <definedName name="dms_Suburb_List">'[4]AER lookups'!$R$17:$R$33</definedName>
    <definedName name="dms_TradingName" localSheetId="0">'[3]Business &amp; other details'!$AL$16</definedName>
    <definedName name="dms_TradingName">'[4]Business &amp; other details'!$AL$16</definedName>
    <definedName name="dms_TradingName_List" localSheetId="0">'[3]AER lookups'!$B$17:$B$33</definedName>
    <definedName name="dms_TradingName_List">'[4]AER lookups'!$B$17:$B$33</definedName>
    <definedName name="dms_TradingNameFull_List" localSheetId="0">'[3]AER lookups'!$C$17:$C$33</definedName>
    <definedName name="dms_TradingNameFull_List">'[4]AER lookups'!$C$17:$C$33</definedName>
    <definedName name="dms_Typed_Submission_Date" localSheetId="0">'[3]Business &amp; other details'!$AL$74</definedName>
    <definedName name="dms_Typed_Submission_Date">'[4]Business &amp; other details'!$AL$74</definedName>
    <definedName name="dms_Urban_flag" localSheetId="0">'[3]AER lookups'!$AA$17:$AA$33</definedName>
    <definedName name="dms_Urban_flag">'[4]AER lookups'!$AA$17:$AA$33</definedName>
    <definedName name="dms_Worksheet_List" localSheetId="0">'[3]AER lookups'!$D$40:$D$49</definedName>
    <definedName name="dms_Worksheet_List">'[4]AER lookups'!$D$40:$D$49</definedName>
    <definedName name="dms_y1" localSheetId="0">'[3]AER lookups'!$E$73</definedName>
    <definedName name="dms_y1">'[4]AER lookups'!$E$73</definedName>
    <definedName name="Drc" localSheetId="0">'[3]PTRM input'!$G$399</definedName>
    <definedName name="Drc">'[4]PTRM input'!$G$399</definedName>
    <definedName name="Drpc" localSheetId="0">'[3]PTRM input'!$G$397</definedName>
    <definedName name="Drpc">'[4]PTRM input'!$G$397</definedName>
    <definedName name="Drpt" localSheetId="0">'[3]PTRM input'!$G$398</definedName>
    <definedName name="Drpt">'[4]PTRM input'!$G$398</definedName>
    <definedName name="Dv" localSheetId="0">'[3]PTRM input'!$G$385</definedName>
    <definedName name="Dv">'[4]PTRM input'!$G$385</definedName>
    <definedName name="ELE">OFFSET([2]Budget!$F$4,0,0,COUNTA([2]Budget!$C$1:$C$65536)-1,1)</definedName>
    <definedName name="ERC_Final_Calc" localSheetId="0">'[3]Equity raising costs'!$Q$54</definedName>
    <definedName name="ERC_Final_Calc">'[4]Equity raising costs'!$Q$54</definedName>
    <definedName name="ERC_Yr01_Inc" localSheetId="0">'[3]PTRM input'!$G$110</definedName>
    <definedName name="ERC_Yr01_Inc">'[4]PTRM input'!$G$110</definedName>
    <definedName name="Existing_LEDs">[18]Assumption!$G$68</definedName>
    <definedName name="Exit_Fee">[18]Assumption!#REF!</definedName>
    <definedName name="f" localSheetId="0">'[3]PTRM input'!$G$377</definedName>
    <definedName name="f">'[4]PTRM input'!$G$377</definedName>
    <definedName name="Factor">[24]Lookup!$D$49</definedName>
    <definedName name="Fin.YE.MonthNo" localSheetId="7">#REF!</definedName>
    <definedName name="FOC_1415">[13]Rates!$F$16</definedName>
    <definedName name="FOC_1516">[13]Rates!$G$16</definedName>
    <definedName name="FOC_1617">[13]Rates!$H$16</definedName>
    <definedName name="FOC_1718">[13]Rates!$I$16</definedName>
    <definedName name="FOC_1819">[13]Rates!$J$16</definedName>
    <definedName name="FOC_1920">[13]Rates!$K$16</definedName>
    <definedName name="FRC213_013">OFFSET('[2]FRC 213 &amp; 013'!$A$1,0,0,COUNTA('[2]FRC 213 &amp; 013'!$G$1:$G$65536),COUNTA('[2]FRC 213 &amp; 013'!$A$1:$IV$1))</definedName>
    <definedName name="FRC246_TABLE" localSheetId="0">OFFSET(#REF!,0,0,COUNTA(#REF!),COUNTA(#REF!))</definedName>
    <definedName name="FRC246_TABLE">OFFSET(#REF!,0,0,COUNTA(#REF!),COUNTA(#REF!))</definedName>
    <definedName name="FRCP_1to5">"2015-16 to 2019-20"</definedName>
    <definedName name="FRCP_final_year" localSheetId="0">'[3]AER ETL'!$C$46</definedName>
    <definedName name="FRCP_final_year">'[4]AER ETL'!$C$46</definedName>
    <definedName name="FRCP_span" localSheetId="0">CONCATENATE('Cover page'!FRCP_y1, " to ", 'Cover page'!FRCP_y5)</definedName>
    <definedName name="FRCP_span">CONCATENATE([0]!FRCP_y1, " to ", [0]!FRCP_y5)</definedName>
    <definedName name="FRCP_y1" localSheetId="0">'[3]Business &amp; other details'!$AL$42</definedName>
    <definedName name="FRCP_y1">'[4]Business &amp; other details'!$AL$42</definedName>
    <definedName name="FRCP_y10" localSheetId="0">'[3]AER lookups'!$I$63</definedName>
    <definedName name="FRCP_y10">'[4]AER lookups'!$I$63</definedName>
    <definedName name="FRCP_y11" localSheetId="0">'[3]AER lookups'!$I$64</definedName>
    <definedName name="FRCP_y11">'[4]AER lookups'!$I$64</definedName>
    <definedName name="FRCP_y12" localSheetId="0">'[3]AER lookups'!$I$65</definedName>
    <definedName name="FRCP_y12">'[4]AER lookups'!$I$65</definedName>
    <definedName name="FRCP_y13" localSheetId="0">'[3]AER lookups'!$I$66</definedName>
    <definedName name="FRCP_y13">'[4]AER lookups'!$I$66</definedName>
    <definedName name="FRCP_y14" localSheetId="0">'[3]AER lookups'!$I$67</definedName>
    <definedName name="FRCP_y14">'[4]AER lookups'!$I$67</definedName>
    <definedName name="FRCP_y15" localSheetId="0">'[3]AER lookups'!$I$68</definedName>
    <definedName name="FRCP_y15">'[4]AER lookups'!$I$68</definedName>
    <definedName name="FRCP_y2" localSheetId="0">'[3]AER lookups'!$I$55</definedName>
    <definedName name="FRCP_y2">'[4]AER lookups'!$I$55</definedName>
    <definedName name="FRCP_y3" localSheetId="0">'[3]AER lookups'!$I$56</definedName>
    <definedName name="FRCP_y3">'[4]AER lookups'!$I$56</definedName>
    <definedName name="FRCP_y4" localSheetId="0">'[3]AER lookups'!$I$57</definedName>
    <definedName name="FRCP_y4">'[4]AER lookups'!$I$57</definedName>
    <definedName name="FRCP_y5" localSheetId="0">'[3]AER lookups'!$I$58</definedName>
    <definedName name="FRCP_y5">'[4]AER lookups'!$I$58</definedName>
    <definedName name="FRCP_y6" localSheetId="0">'[3]AER lookups'!$I$59</definedName>
    <definedName name="FRCP_y6">'[4]AER lookups'!$I$59</definedName>
    <definedName name="FRCP_y7" localSheetId="0">'[3]AER lookups'!$I$60</definedName>
    <definedName name="FRCP_y7">'[4]AER lookups'!$I$60</definedName>
    <definedName name="FRCP_y8" localSheetId="0">'[3]AER lookups'!$I$61</definedName>
    <definedName name="FRCP_y8">'[4]AER lookups'!$I$61</definedName>
    <definedName name="FRCP_y9" localSheetId="0">'[3]AER lookups'!$I$62</definedName>
    <definedName name="FRCP_y9">'[4]AER lookups'!$I$62</definedName>
    <definedName name="Full" localSheetId="7">#REF!</definedName>
    <definedName name="FW_10">'[13]Contract - Formway'!$M$13</definedName>
    <definedName name="FW_11">'[13]Contract - Formway'!$M$14</definedName>
    <definedName name="FW_12">'[13]Contract - Formway'!$M$15</definedName>
    <definedName name="FW_15">'[13]Contract - Formway'!$M$18</definedName>
    <definedName name="FW_17">'[13]Contract - Formway'!$M$20</definedName>
    <definedName name="FW_20">'[13]Contract - Formway'!$M$23</definedName>
    <definedName name="FW_3">'[13]Contract - Formway'!$M$6</definedName>
    <definedName name="FW_4">'[13]Contract - Formway'!$M$7</definedName>
    <definedName name="FW_5">'[13]Contract - Formway'!$M$8</definedName>
    <definedName name="FW_72">'[13]Contract - Formway'!$M$75</definedName>
    <definedName name="FW_9">'[13]Contract - Formway'!$M$12</definedName>
    <definedName name="FY">OFFSET([2]Budget!$I$4,0,0,COUNTA([2]Budget!$C$1:$C$65536)-1,1)</definedName>
    <definedName name="g" localSheetId="0">'[3]PTRM input'!$G$384</definedName>
    <definedName name="g">'[4]PTRM input'!$G$384</definedName>
    <definedName name="Glossary" localSheetId="7">#REF!</definedName>
    <definedName name="High_Case" localSheetId="7">[15]Parameters!$C$10</definedName>
    <definedName name="High_Case">'Model Working'!$B$12</definedName>
    <definedName name="Icpr" localSheetId="0">'[3]PTRM input'!$G$395</definedName>
    <definedName name="Icpr">'[4]PTRM input'!$G$395</definedName>
    <definedName name="Index1">[18]Assumption!#REF!</definedName>
    <definedName name="Introduction" localSheetId="7">#REF!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0" hidden="1">40970.780625</definedName>
    <definedName name="IQ_NAMES_REVISION_DATE_" hidden="1">"06/17/2021 03:02:39"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[13]Rates!$C$28:$K$38</definedName>
    <definedName name="LAB_CAT">[13]Rates!$C$28:$C$39</definedName>
    <definedName name="LAB_ESC_1617">[13]Rates!$H$3</definedName>
    <definedName name="LAB_ESC_1718">[13]Rates!$I$3</definedName>
    <definedName name="LAB_ESC_1819">[13]Rates!$J$3</definedName>
    <definedName name="LAB_ESC_1920">[13]Rates!$K$3</definedName>
    <definedName name="LAB_INC">[13]Rates!$C$68:$K$77</definedName>
    <definedName name="LAB_OT">[13]Rates!$C$41:$K$51</definedName>
    <definedName name="labels" localSheetId="7">#REF!</definedName>
    <definedName name="LAN" localSheetId="0" hidden="1">{"Ownership",#N/A,FALSE,"Ownership";"Contents",#N/A,FALSE,"Contents"}</definedName>
    <definedName name="LAN" hidden="1">{"Ownership",#N/A,FALSE,"Ownership";"Contents",#N/A,FALSE,"Contents"}</definedName>
    <definedName name="LED_Life">[18]Assumption!#REF!</definedName>
    <definedName name="LED_Light">[18]Assumption!#REF!</definedName>
    <definedName name="LED_List">[18]Assumption!#REF!</definedName>
    <definedName name="LED_opex_sav_include">'[21]Input Data'!#REF!</definedName>
    <definedName name="LED_opex_savings">[18]Assumption!$E$113:$F$134</definedName>
    <definedName name="Length1">[18]Assumption!#REF!</definedName>
    <definedName name="List1">[18]Assumption!#REF!</definedName>
    <definedName name="List2">[18]Assumption!#REF!</definedName>
    <definedName name="List3" localSheetId="0">#REF!</definedName>
    <definedName name="List3">#REF!</definedName>
    <definedName name="Low_Case" localSheetId="7">[15]Parameters!$C$9</definedName>
    <definedName name="Low_Case">'Model Working'!$B$11</definedName>
    <definedName name="MAT_1314">[13]Rates!$E$6</definedName>
    <definedName name="MAT_1415">[13]Rates!$F$6</definedName>
    <definedName name="MAT_1516">[13]Rates!$G$6</definedName>
    <definedName name="MAT_1617">[13]Rates!$H$6</definedName>
    <definedName name="MAT_1718">[13]Rates!$I$6</definedName>
    <definedName name="MAT_1819">[13]Rates!$J$6</definedName>
    <definedName name="MAT_1920">[13]Rates!$K$6</definedName>
    <definedName name="Match_Row">[18]Assumption!#REF!</definedName>
    <definedName name="Materials">'[13]DATA (ACS Team) 002'!$B$4:$D$33</definedName>
    <definedName name="Max_LEDopex">[18]Assumption!$F$134</definedName>
    <definedName name="Million">[24]Lookup!$D$33</definedName>
    <definedName name="Millions">[24]Lookup!$D$47</definedName>
    <definedName name="MOC_1415">[13]Rates!$F$17</definedName>
    <definedName name="MOC_1516">[13]Rates!$G$17</definedName>
    <definedName name="MOC_1617">[13]Rates!$H$17</definedName>
    <definedName name="MOC_1718">[13]Rates!$I$17</definedName>
    <definedName name="MOC_1819">[13]Rates!$J$17</definedName>
    <definedName name="MOC_1920">[13]Rates!$K$17</definedName>
    <definedName name="Model_Name">[24]Cover!$B$3</definedName>
    <definedName name="Model_Start_Date">[24]Lookup!$E$10</definedName>
    <definedName name="MTH_ACT">[17]DATA!$P$1:$P$65536</definedName>
    <definedName name="MTH_BUD">[17]DATA!$Q$1:$Q$65536</definedName>
    <definedName name="Mths_In_Yr">[24]Lookup!$D$29</definedName>
    <definedName name="MVtable">[25]!Table12[#All]</definedName>
    <definedName name="n_a" localSheetId="0">#REF!</definedName>
    <definedName name="n_a">#REF!</definedName>
    <definedName name="NA">[24]Lookup!$D$35</definedName>
    <definedName name="NMI_master">'[26]Master Tariff Table'!$D$8:$V$509</definedName>
    <definedName name="Nominal">[24]Lookup!$D$60</definedName>
    <definedName name="NPV_C" localSheetId="0">#REF!</definedName>
    <definedName name="NPV_C">#REF!</definedName>
    <definedName name="NPV_D" localSheetId="0">#REF!</definedName>
    <definedName name="NPV_D">#REF!</definedName>
    <definedName name="NPV_D21" localSheetId="0">#REF!</definedName>
    <definedName name="NPV_D21">#REF!</definedName>
    <definedName name="NTC_master">'[26]Master Tariff Table'!$C$496:$T$509</definedName>
    <definedName name="OH_1415">[13]Rates!$F$14</definedName>
    <definedName name="OH_1516">[13]Rates!$G$14</definedName>
    <definedName name="OH_1617">[13]Rates!$H$14</definedName>
    <definedName name="OH_1718">[13]Rates!$I$14</definedName>
    <definedName name="OH_1819">[13]Rates!$J$14</definedName>
    <definedName name="OH_1920">[13]Rates!$K$14</definedName>
    <definedName name="Output_Range" localSheetId="0">#REF!</definedName>
    <definedName name="Output_Range">#REF!</definedName>
    <definedName name="Output1" localSheetId="0">#REF!</definedName>
    <definedName name="Output1">#REF!</definedName>
    <definedName name="Output2" localSheetId="0">#REF!</definedName>
    <definedName name="Output2">#REF!</definedName>
    <definedName name="P_0_RevCap" localSheetId="0">'[3]X factors'!$G$63</definedName>
    <definedName name="P_0_RevCap">'[4]X factors'!$G$63</definedName>
    <definedName name="P_0_RevYld" localSheetId="0">'[3]X factors'!$G$83</definedName>
    <definedName name="P_0_RevYld">'[4]X factors'!$G$83</definedName>
    <definedName name="P_0_WAPC" localSheetId="0">'[3]X factors'!$G$47</definedName>
    <definedName name="P_0_WAPC">'[4]X factors'!$G$47</definedName>
    <definedName name="Percent">[24]Lookup!$D$45</definedName>
    <definedName name="PP_1516">[13]Rates!$G$31</definedName>
    <definedName name="PRCP_final_year" localSheetId="0">'[3]AER ETL'!$C$48</definedName>
    <definedName name="PRCP_final_year">'[4]AER ETL'!$C$48</definedName>
    <definedName name="PRCP_y1" localSheetId="0">'[3]AER lookups'!$E$54</definedName>
    <definedName name="PRCP_y1">'[4]AER lookups'!$E$54</definedName>
    <definedName name="PRCP_y10" localSheetId="0">'[3]AER lookups'!$E$63</definedName>
    <definedName name="PRCP_y10">'[4]AER lookups'!$E$63</definedName>
    <definedName name="PRCP_y11" localSheetId="0">'[3]AER lookups'!$E$64</definedName>
    <definedName name="PRCP_y11">'[4]AER lookups'!$E$64</definedName>
    <definedName name="PRCP_y12" localSheetId="0">'[3]AER lookups'!$E$65</definedName>
    <definedName name="PRCP_y12">'[4]AER lookups'!$E$65</definedName>
    <definedName name="PRCP_y13" localSheetId="0">'[3]AER lookups'!$E$66</definedName>
    <definedName name="PRCP_y13">'[4]AER lookups'!$E$66</definedName>
    <definedName name="PRCP_y14" localSheetId="0">'[3]AER lookups'!$E$67</definedName>
    <definedName name="PRCP_y14">'[4]AER lookups'!$E$67</definedName>
    <definedName name="PRCP_y15" localSheetId="0">'[3]AER lookups'!$E$68</definedName>
    <definedName name="PRCP_y15">'[4]AER lookups'!$E$68</definedName>
    <definedName name="PRCP_y2" localSheetId="0">'[3]AER lookups'!$E$55</definedName>
    <definedName name="PRCP_y2">'[4]AER lookups'!$E$55</definedName>
    <definedName name="PRCP_y3" localSheetId="0">'[3]AER lookups'!$E$56</definedName>
    <definedName name="PRCP_y3">'[4]AER lookups'!$E$56</definedName>
    <definedName name="PRCP_y4" localSheetId="0">'[3]AER lookups'!$E$57</definedName>
    <definedName name="PRCP_y4">'[4]AER lookups'!$E$57</definedName>
    <definedName name="PRCP_y5" localSheetId="0">'[3]AER lookups'!$E$58</definedName>
    <definedName name="PRCP_y5">'[4]AER lookups'!$E$58</definedName>
    <definedName name="PRCP_y6" localSheetId="0">'[3]AER lookups'!$E$59</definedName>
    <definedName name="PRCP_y6">'[4]AER lookups'!$E$59</definedName>
    <definedName name="PRCP_y7" localSheetId="0">'[3]AER lookups'!$E$60</definedName>
    <definedName name="PRCP_y7">'[4]AER lookups'!$E$60</definedName>
    <definedName name="PRCP_y8" localSheetId="0">'[3]AER lookups'!$E$61</definedName>
    <definedName name="PRCP_y8">'[4]AER lookups'!$E$61</definedName>
    <definedName name="PRCP_y9" localSheetId="0">'[3]AER lookups'!$E$62</definedName>
    <definedName name="PRCP_y9">'[4]AER lookups'!$E$62</definedName>
    <definedName name="PROD">OFFSET([2]Budget!$E$4,0,0,COUNTA([2]Budget!$C$1:$C$65536)-1,1)</definedName>
    <definedName name="Prod_factor">[18]Assumption!$F$162</definedName>
    <definedName name="RAB" localSheetId="0">'[3]PTRM input'!$J$57</definedName>
    <definedName name="RAB">'[4]PTRM input'!$J$57</definedName>
    <definedName name="RCP_1to5">"2015-16 to 2019-20"</definedName>
    <definedName name="Real2018">[24]Lookup!$D$56</definedName>
    <definedName name="Real2020">[24]Lookup!$D$58</definedName>
    <definedName name="Reg_Period_Length" localSheetId="0">'[3]PTRM input'!$R$7</definedName>
    <definedName name="Reg_Period_Length">'[4]PTRM input'!$R$7</definedName>
    <definedName name="Region">[18]Assumption!#REF!</definedName>
    <definedName name="Regions">[18]Assumption!#REF!</definedName>
    <definedName name="RespCentre">OFFSET([2]Budget!$C$4,0,0,COUNTA([2]Budget!$C$1:$C$65536)-1,1)</definedName>
    <definedName name="ReturnToCMR.lable" localSheetId="7">#REF!</definedName>
    <definedName name="ROA_Major" localSheetId="0">#REF!</definedName>
    <definedName name="ROA_Major">#REF!</definedName>
    <definedName name="ROA_Minor" localSheetId="0">#REF!</definedName>
    <definedName name="ROA_Minor">#REF!</definedName>
    <definedName name="rvanilla01" localSheetId="0">[3]WACC!$G$19</definedName>
    <definedName name="rvanilla01">[4]WACC!$G$19</definedName>
    <definedName name="rvanilla01_pl" localSheetId="0">#REF!</definedName>
    <definedName name="rvanilla01_pl">#REF!</definedName>
    <definedName name="rvanilla02" localSheetId="0">[3]WACC!$H$19</definedName>
    <definedName name="rvanilla02">[4]WACC!$H$19</definedName>
    <definedName name="rvanilla02_pl" localSheetId="0">#REF!</definedName>
    <definedName name="rvanilla02_pl">#REF!</definedName>
    <definedName name="rvanilla03" localSheetId="0">[3]WACC!$I$19</definedName>
    <definedName name="rvanilla03">[4]WACC!$I$19</definedName>
    <definedName name="rvanilla03_pl" localSheetId="0">#REF!</definedName>
    <definedName name="rvanilla03_pl">#REF!</definedName>
    <definedName name="rvanilla04" localSheetId="0">[3]WACC!$J$19</definedName>
    <definedName name="rvanilla04">[4]WACC!$J$19</definedName>
    <definedName name="rvanilla04_pl" localSheetId="0">#REF!</definedName>
    <definedName name="rvanilla04_pl">#REF!</definedName>
    <definedName name="rvanilla05" localSheetId="0">[3]WACC!$K$19</definedName>
    <definedName name="rvanilla05">[4]WACC!$K$19</definedName>
    <definedName name="rvanilla05_pl" localSheetId="0">#REF!</definedName>
    <definedName name="rvanilla05_pl">#REF!</definedName>
    <definedName name="rvanilla06" localSheetId="0">[3]WACC!$L$19</definedName>
    <definedName name="rvanilla06">[4]WACC!$L$19</definedName>
    <definedName name="rvanilla06_pl" localSheetId="0">#REF!</definedName>
    <definedName name="rvanilla06_pl">#REF!</definedName>
    <definedName name="rvanilla07" localSheetId="0">[3]WACC!$M$19</definedName>
    <definedName name="rvanilla07">[4]WACC!$M$19</definedName>
    <definedName name="rvanilla07_pl" localSheetId="0">#REF!</definedName>
    <definedName name="rvanilla07_pl">#REF!</definedName>
    <definedName name="rvanilla08" localSheetId="0">[3]WACC!$N$19</definedName>
    <definedName name="rvanilla08">[4]WACC!$N$19</definedName>
    <definedName name="rvanilla08_pl" localSheetId="0">#REF!</definedName>
    <definedName name="rvanilla08_pl">#REF!</definedName>
    <definedName name="rvanilla09" localSheetId="0">[3]WACC!$O$19</definedName>
    <definedName name="rvanilla09">[4]WACC!$O$19</definedName>
    <definedName name="rvanilla09_pl" localSheetId="0">#REF!</definedName>
    <definedName name="rvanilla09_pl">#REF!</definedName>
    <definedName name="rvanilla10" localSheetId="0">[3]WACC!$P$19</definedName>
    <definedName name="rvanilla10">[4]WACC!$P$19</definedName>
    <definedName name="S_3">'[13]Spotless Services APL @ Aug13 '!$P$6</definedName>
    <definedName name="S_4">'[13]Spotless Services APL @ Aug13 '!$P$7</definedName>
    <definedName name="S_5">'[13]Spotless Services APL @ Aug13 '!$P$8</definedName>
    <definedName name="S_6">'[13]Spotless Services APL @ Aug13 '!$P$9</definedName>
    <definedName name="scenario" localSheetId="0">#REF!</definedName>
    <definedName name="scenario">#REF!</definedName>
    <definedName name="Scenario_Selected">[18]Assumption!$G$6</definedName>
    <definedName name="scope" localSheetId="7">#REF!</definedName>
    <definedName name="Seo" localSheetId="0">'[3]PTRM input'!$G$396</definedName>
    <definedName name="Seo">'[4]PTRM input'!$G$396</definedName>
    <definedName name="SERVICES">'[13]List of Services'!$B$4:$DU$304</definedName>
    <definedName name="Start_Output" localSheetId="0">#REF!</definedName>
    <definedName name="Start_Output">#REF!</definedName>
    <definedName name="Start_Output1" localSheetId="0">#REF!</definedName>
    <definedName name="Start_Output1">#REF!</definedName>
    <definedName name="Startsheet" localSheetId="0">#REF!</definedName>
    <definedName name="Startsheet">#REF!</definedName>
    <definedName name="std_inc" localSheetId="0">#REF!</definedName>
    <definedName name="std_inc">#REF!</definedName>
    <definedName name="Table1" localSheetId="0">#REF!</definedName>
    <definedName name="Table1">#REF!</definedName>
    <definedName name="Table14">[18]Assumption!#REF!</definedName>
    <definedName name="Table2">[18]Assumption!#REF!</definedName>
    <definedName name="Table3" localSheetId="0">#REF!</definedName>
    <definedName name="Table3">#REF!</definedName>
    <definedName name="Table4" localSheetId="0">#REF!</definedName>
    <definedName name="Table4">#REF!</definedName>
    <definedName name="Table5">[18]Assumption!#REF!</definedName>
    <definedName name="TC_1516">'[13]Traffic Control Fees'!$E$50</definedName>
    <definedName name="TC_1617">'[13]Traffic Control Fees'!$F$50</definedName>
    <definedName name="TC_1718">'[13]Traffic Control Fees'!$G$50</definedName>
    <definedName name="TC_1819">'[13]Traffic Control Fees'!$H$50</definedName>
    <definedName name="TC_1920">'[13]Traffic Control Fees'!$I$50</definedName>
    <definedName name="teest" localSheetId="0"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hidden="1">{"Ownership",#N/A,FALSE,"Ownership";"Contents",#N/A,FALSE,"Contents"}</definedName>
    <definedName name="Title_Msg">[24]Checks!$H$10</definedName>
    <definedName name="TSP_1213">[13]Rates!$D$36</definedName>
    <definedName name="UAM_8">[13]UAM!$K$11</definedName>
    <definedName name="Use_Calc_Depn">[23]Depreciation_Profile!$G$8</definedName>
    <definedName name="vanilla01" localSheetId="0">[3]WACC!$G$18</definedName>
    <definedName name="vanilla01">[4]WACC!$G$18</definedName>
    <definedName name="vanilla02" localSheetId="0">[3]WACC!$H$18</definedName>
    <definedName name="vanilla02">[4]WACC!$H$18</definedName>
    <definedName name="vanilla03" localSheetId="0">[3]WACC!$I$18</definedName>
    <definedName name="vanilla03">[4]WACC!$I$18</definedName>
    <definedName name="vanilla04" localSheetId="0">[3]WACC!$J$18</definedName>
    <definedName name="vanilla04">[4]WACC!$J$18</definedName>
    <definedName name="vanilla05" localSheetId="0">[3]WACC!$K$18</definedName>
    <definedName name="vanilla05">[4]WACC!$K$18</definedName>
    <definedName name="vanilla06" localSheetId="0">[3]WACC!$L$18</definedName>
    <definedName name="vanilla06">[4]WACC!$L$18</definedName>
    <definedName name="vanilla07" localSheetId="0">[3]WACC!$M$18</definedName>
    <definedName name="vanilla07">[4]WACC!$M$18</definedName>
    <definedName name="vanilla08" localSheetId="0">[3]WACC!$N$18</definedName>
    <definedName name="vanilla08">[4]WACC!$N$18</definedName>
    <definedName name="vanilla09" localSheetId="0">[3]WACC!$O$18</definedName>
    <definedName name="vanilla09">[4]WACC!$O$18</definedName>
    <definedName name="vanilla10" localSheetId="0">[3]WACC!$P$18</definedName>
    <definedName name="vanilla10">[4]WACC!$P$18</definedName>
    <definedName name="WACC">[18]Assumption!#REF!</definedName>
    <definedName name="wrn.App._.Custodians." localSheetId="0" hidden="1">{"Ownership",#N/A,FALSE,"Ownership";"Contents",#N/A,FALSE,"Contents"}</definedName>
    <definedName name="wrn.App._.Custodians." hidden="1">{"Ownership",#N/A,FALSE,"Ownership";"Contents",#N/A,FALSE,"Contents"}</definedName>
    <definedName name="X_02_RevCap" localSheetId="0">'[3]X factors'!$H$63</definedName>
    <definedName name="X_02_RevCap">'[4]X factors'!$H$63</definedName>
    <definedName name="X_02_RevYld" localSheetId="0">'[3]X factors'!$H$83</definedName>
    <definedName name="X_02_RevYld">'[4]X factors'!$H$83</definedName>
    <definedName name="X_02_WAPC" localSheetId="0">'[3]X factors'!$H$47</definedName>
    <definedName name="X_02_WAPC">'[4]X factors'!$H$47</definedName>
    <definedName name="X_03_RevCap" localSheetId="0">'[3]X factors'!$I$63</definedName>
    <definedName name="X_03_RevCap">'[4]X factors'!$I$63</definedName>
    <definedName name="X_03_RevYld" localSheetId="0">'[3]X factors'!$I$83</definedName>
    <definedName name="X_03_RevYld">'[4]X factors'!$I$83</definedName>
    <definedName name="X_03_WAPC" localSheetId="0">'[3]X factors'!$I$47</definedName>
    <definedName name="X_03_WAPC">'[4]X factors'!$I$47</definedName>
    <definedName name="X_04_RevCap" localSheetId="0">'[3]X factors'!$J$63</definedName>
    <definedName name="X_04_RevCap">'[4]X factors'!$J$63</definedName>
    <definedName name="X_04_RevYld" localSheetId="0">'[3]X factors'!$J$83</definedName>
    <definedName name="X_04_RevYld">'[4]X factors'!$J$83</definedName>
    <definedName name="X_04_WAPC" localSheetId="0">'[3]X factors'!$J$47</definedName>
    <definedName name="X_04_WAPC">'[4]X factors'!$J$47</definedName>
    <definedName name="X_05_RevCap" localSheetId="0">'[3]X factors'!$K$63</definedName>
    <definedName name="X_05_RevCap">'[4]X factors'!$K$63</definedName>
    <definedName name="X_05_RevYld" localSheetId="0">'[3]X factors'!$K$83</definedName>
    <definedName name="X_05_RevYld">'[4]X factors'!$K$83</definedName>
    <definedName name="X_05_WAPC" localSheetId="0">'[3]X factors'!$K$47</definedName>
    <definedName name="X_05_WAPC">'[4]X factors'!$K$47</definedName>
    <definedName name="X_06_RevCap" localSheetId="0">'[3]X factors'!$L$63</definedName>
    <definedName name="X_06_RevCap">'[4]X factors'!$L$63</definedName>
    <definedName name="X_06_RevYld" localSheetId="0">'[3]X factors'!$L$83</definedName>
    <definedName name="X_06_RevYld">'[4]X factors'!$L$83</definedName>
    <definedName name="X_06_WAPC" localSheetId="0">'[3]X factors'!$L$47</definedName>
    <definedName name="X_06_WAPC">'[4]X factors'!$L$47</definedName>
    <definedName name="X_07_RevCap" localSheetId="0">'[3]X factors'!$M$63</definedName>
    <definedName name="X_07_RevCap">'[4]X factors'!$M$63</definedName>
    <definedName name="X_07_RevYld" localSheetId="0">'[3]X factors'!$M$83</definedName>
    <definedName name="X_07_RevYld">'[4]X factors'!$M$83</definedName>
    <definedName name="X_07_WAPC" localSheetId="0">'[3]X factors'!$M$47</definedName>
    <definedName name="X_07_WAPC">'[4]X factors'!$M$47</definedName>
    <definedName name="X_08_RevCap" localSheetId="0">'[3]X factors'!$N$63</definedName>
    <definedName name="X_08_RevCap">'[4]X factors'!$N$63</definedName>
    <definedName name="X_08_RevYld" localSheetId="0">'[3]X factors'!$N$83</definedName>
    <definedName name="X_08_RevYld">'[4]X factors'!$N$83</definedName>
    <definedName name="X_08_WAPC" localSheetId="0">'[3]X factors'!$N$47</definedName>
    <definedName name="X_08_WAPC">'[4]X factors'!$N$47</definedName>
    <definedName name="X_09_RevCap" localSheetId="0">'[3]X factors'!$O$63</definedName>
    <definedName name="X_09_RevCap">'[4]X factors'!$O$63</definedName>
    <definedName name="X_09_RevYld" localSheetId="0">'[3]X factors'!$O$83</definedName>
    <definedName name="X_09_RevYld">'[4]X factors'!$O$83</definedName>
    <definedName name="X_09_WAPC" localSheetId="0">'[3]X factors'!$O$47</definedName>
    <definedName name="X_09_WAPC">'[4]X factors'!$O$47</definedName>
    <definedName name="X_10_RevCap" localSheetId="0">'[3]X factors'!$P$63</definedName>
    <definedName name="X_10_RevCap">'[4]X factors'!$P$63</definedName>
    <definedName name="X_10_RevYld" localSheetId="0">'[3]X factors'!$P$83</definedName>
    <definedName name="X_10_RevYld">'[4]X factors'!$P$83</definedName>
    <definedName name="X_10_WAPC" localSheetId="0">'[3]X factors'!$P$47</definedName>
    <definedName name="X_10_WAPC">'[4]X factors'!$P$47</definedName>
    <definedName name="X_Factor" localSheetId="0">#REF!</definedName>
    <definedName name="X_Factor">#REF!</definedName>
    <definedName name="X_Factor21" localSheetId="0">#REF!</definedName>
    <definedName name="X_Factor21">#REF!</definedName>
    <definedName name="xx" localSheetId="7">#REF!</definedName>
    <definedName name="xxx" localSheetId="7">#REF!</definedName>
    <definedName name="YEAR_0">[27]Inputs!$C$3</definedName>
    <definedName name="YEAR_1">[27]Inputs!$D$3</definedName>
    <definedName name="YEAR_2">[27]Inputs!$E$3</definedName>
    <definedName name="YEAR_3">[27]Inputs!$F$3</definedName>
    <definedName name="YEAR_4">[27]Inputs!$G$3</definedName>
    <definedName name="YEAR_5">[27]Inputs!$H$3</definedName>
    <definedName name="YTD_ACT">[17]DATA!$S$1:$S$65536</definedName>
    <definedName name="YTD_BUD">[17]DATA!$T$1:$T$65536</definedName>
    <definedName name="Z_Factor_energex">'[21]Public Lighting Pricing'!#REF!</definedName>
    <definedName name="Z_Factor_energex_LED">'[21]Public Lighting Pricing'!#REF!</definedName>
    <definedName name="Z_Factor_ergon">'[21]Input Data'!$C$88</definedName>
    <definedName name="Z_Factor_ergon_LED">'[21]Input Data'!$C$89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 i="87" l="1"/>
  <c r="K17" i="109" s="1"/>
  <c r="A1" i="88" a="1"/>
  <c r="A1" i="88" s="1"/>
  <c r="T24" i="97"/>
  <c r="P34" i="97"/>
  <c r="F5" i="121" a="1"/>
  <c r="F5" i="121"/>
  <c r="A1" i="121" a="1"/>
  <c r="A1" i="121" s="1"/>
  <c r="J5" i="98"/>
  <c r="K5" i="98"/>
  <c r="L5" i="98"/>
  <c r="M5" i="98"/>
  <c r="N5" i="98"/>
  <c r="O5" i="98"/>
  <c r="P5" i="98"/>
  <c r="Q5" i="98"/>
  <c r="R5" i="98"/>
  <c r="S5" i="98"/>
  <c r="J5" i="110"/>
  <c r="K5" i="110"/>
  <c r="L5" i="110"/>
  <c r="M5" i="110"/>
  <c r="N5" i="110"/>
  <c r="O5" i="110"/>
  <c r="P5" i="110"/>
  <c r="Q5" i="110"/>
  <c r="R5" i="110"/>
  <c r="S5" i="110"/>
  <c r="J5" i="108"/>
  <c r="K5" i="108"/>
  <c r="L5" i="108"/>
  <c r="M5" i="108"/>
  <c r="N5" i="108"/>
  <c r="O5" i="108"/>
  <c r="P5" i="108"/>
  <c r="Q5" i="108"/>
  <c r="R5" i="108"/>
  <c r="S5" i="108"/>
  <c r="J5" i="109"/>
  <c r="K5" i="109"/>
  <c r="L5" i="109"/>
  <c r="M5" i="109"/>
  <c r="N5" i="109"/>
  <c r="O5" i="109"/>
  <c r="P5" i="109"/>
  <c r="Q5" i="109"/>
  <c r="R5" i="109"/>
  <c r="S5" i="109"/>
  <c r="S187" i="87"/>
  <c r="R187" i="87"/>
  <c r="Q187" i="87"/>
  <c r="P187" i="87"/>
  <c r="O187" i="87"/>
  <c r="N187" i="87"/>
  <c r="M187" i="87"/>
  <c r="L187" i="87"/>
  <c r="K187" i="87"/>
  <c r="J187" i="87"/>
  <c r="I4" i="87"/>
  <c r="J4" i="87"/>
  <c r="K4" i="87"/>
  <c r="L4" i="87"/>
  <c r="M4" i="87"/>
  <c r="F6" i="88"/>
  <c r="G6" i="88"/>
  <c r="H6" i="88"/>
  <c r="I6" i="88"/>
  <c r="I16" i="88"/>
  <c r="I35" i="88"/>
  <c r="H16" i="88"/>
  <c r="H35" i="88"/>
  <c r="L19" i="87"/>
  <c r="I4" i="109"/>
  <c r="J4" i="109"/>
  <c r="K4" i="109"/>
  <c r="L4" i="109"/>
  <c r="M4" i="109"/>
  <c r="N4" i="109"/>
  <c r="O4" i="109"/>
  <c r="P4" i="109"/>
  <c r="Q4" i="109"/>
  <c r="R4" i="109"/>
  <c r="S4" i="109"/>
  <c r="T4" i="109"/>
  <c r="T5" i="109"/>
  <c r="J6" i="88"/>
  <c r="K6" i="88"/>
  <c r="L6" i="88"/>
  <c r="M6" i="88"/>
  <c r="N6" i="88"/>
  <c r="O6" i="88"/>
  <c r="P6" i="88"/>
  <c r="P16" i="88"/>
  <c r="P35" i="88"/>
  <c r="P48" i="88"/>
  <c r="T6" i="109"/>
  <c r="T7" i="109"/>
  <c r="T8" i="109"/>
  <c r="P47" i="88"/>
  <c r="T9" i="109"/>
  <c r="T10" i="109"/>
  <c r="T11" i="109"/>
  <c r="T15" i="109"/>
  <c r="T36" i="109"/>
  <c r="P17" i="88"/>
  <c r="P31" i="88"/>
  <c r="T37" i="109"/>
  <c r="T38" i="109"/>
  <c r="T39" i="109"/>
  <c r="T40" i="109"/>
  <c r="T41" i="109"/>
  <c r="P18" i="88"/>
  <c r="P32" i="88"/>
  <c r="T56" i="109"/>
  <c r="T57" i="109"/>
  <c r="T58" i="109"/>
  <c r="T59" i="109"/>
  <c r="T60" i="109"/>
  <c r="T61" i="109"/>
  <c r="P19" i="88"/>
  <c r="P33" i="88"/>
  <c r="P50" i="88"/>
  <c r="T66" i="109"/>
  <c r="T67" i="109"/>
  <c r="T68" i="109"/>
  <c r="P49" i="88"/>
  <c r="T69" i="109"/>
  <c r="T70" i="109"/>
  <c r="T71" i="109"/>
  <c r="T76" i="109"/>
  <c r="T77" i="109"/>
  <c r="T78" i="109"/>
  <c r="T79" i="109"/>
  <c r="T80" i="109"/>
  <c r="T81" i="109"/>
  <c r="P20" i="88"/>
  <c r="P34" i="88"/>
  <c r="T96" i="109"/>
  <c r="T97" i="109"/>
  <c r="T98" i="109"/>
  <c r="T99" i="109"/>
  <c r="T100" i="109"/>
  <c r="T101" i="109"/>
  <c r="P21" i="88"/>
  <c r="T116" i="109"/>
  <c r="T117" i="109"/>
  <c r="T118" i="109"/>
  <c r="T119" i="109"/>
  <c r="T120" i="109"/>
  <c r="T121" i="109"/>
  <c r="P22" i="88"/>
  <c r="P37" i="88"/>
  <c r="T136" i="109"/>
  <c r="T137" i="109"/>
  <c r="T138" i="109"/>
  <c r="T139" i="109"/>
  <c r="T140" i="109"/>
  <c r="T141" i="109"/>
  <c r="P23" i="88"/>
  <c r="T156" i="109"/>
  <c r="T157" i="109"/>
  <c r="T158" i="109"/>
  <c r="T159" i="109"/>
  <c r="T160" i="109"/>
  <c r="T161" i="109"/>
  <c r="P24" i="88"/>
  <c r="P38" i="88"/>
  <c r="T166" i="109"/>
  <c r="T167" i="109"/>
  <c r="T168" i="109"/>
  <c r="T169" i="109"/>
  <c r="T170" i="109"/>
  <c r="T171" i="109"/>
  <c r="T176" i="109"/>
  <c r="T177" i="109"/>
  <c r="T178" i="109"/>
  <c r="T179" i="109"/>
  <c r="T180" i="109"/>
  <c r="T181" i="109"/>
  <c r="CR9" i="91"/>
  <c r="CQ9" i="91"/>
  <c r="CP9" i="91"/>
  <c r="CO9" i="91"/>
  <c r="CN9" i="91"/>
  <c r="CM9" i="91"/>
  <c r="CL9" i="91"/>
  <c r="CK9" i="91"/>
  <c r="CJ9" i="91"/>
  <c r="CI9" i="91"/>
  <c r="CH9" i="91"/>
  <c r="CG9" i="91"/>
  <c r="CF9" i="91"/>
  <c r="CE9" i="91"/>
  <c r="CD9" i="91"/>
  <c r="CC9" i="91"/>
  <c r="CB9" i="91"/>
  <c r="CA9" i="91"/>
  <c r="BZ9" i="91"/>
  <c r="BY9" i="91"/>
  <c r="BX9" i="91"/>
  <c r="BW9" i="91"/>
  <c r="BV9" i="91"/>
  <c r="BU9" i="91"/>
  <c r="BT9" i="91"/>
  <c r="BS9" i="91"/>
  <c r="BR9" i="91"/>
  <c r="BQ9" i="91"/>
  <c r="BP9" i="91"/>
  <c r="BO9" i="91"/>
  <c r="BN9" i="91"/>
  <c r="BM9" i="91"/>
  <c r="BL9" i="91"/>
  <c r="BK9" i="91"/>
  <c r="BJ9" i="91"/>
  <c r="BI9" i="91"/>
  <c r="BH9" i="91"/>
  <c r="BG9" i="91"/>
  <c r="BF9" i="91"/>
  <c r="BE9" i="91"/>
  <c r="BD9" i="91"/>
  <c r="BC9" i="91"/>
  <c r="BB9" i="91"/>
  <c r="BA9" i="91"/>
  <c r="AZ9" i="91"/>
  <c r="AY9" i="91"/>
  <c r="AX9" i="91"/>
  <c r="AW9" i="91"/>
  <c r="AV9" i="91"/>
  <c r="AU9" i="91"/>
  <c r="AT9" i="91"/>
  <c r="AS9" i="91"/>
  <c r="AR9" i="91"/>
  <c r="AQ9" i="91"/>
  <c r="AP9" i="91"/>
  <c r="AO9" i="91"/>
  <c r="AN9" i="91"/>
  <c r="AM9" i="91"/>
  <c r="AL9" i="91"/>
  <c r="AK9" i="91"/>
  <c r="AJ9" i="91"/>
  <c r="AI9" i="91"/>
  <c r="AH9" i="91"/>
  <c r="AG9" i="91"/>
  <c r="AF9" i="91"/>
  <c r="AE9" i="91"/>
  <c r="AD9" i="91"/>
  <c r="AC9" i="91"/>
  <c r="AB9" i="91"/>
  <c r="AA9" i="91"/>
  <c r="Z9" i="91"/>
  <c r="Y9" i="91"/>
  <c r="X9" i="91"/>
  <c r="W9" i="91"/>
  <c r="V9" i="91"/>
  <c r="U9" i="91"/>
  <c r="T9" i="91"/>
  <c r="S9" i="91"/>
  <c r="R9" i="91"/>
  <c r="Q9" i="91"/>
  <c r="P9" i="91"/>
  <c r="O9" i="91"/>
  <c r="N9" i="91"/>
  <c r="M9" i="91"/>
  <c r="L9" i="91"/>
  <c r="K9" i="91"/>
  <c r="J9" i="91"/>
  <c r="I9" i="91"/>
  <c r="H9" i="91"/>
  <c r="G9" i="91"/>
  <c r="F9" i="91"/>
  <c r="M12" i="91"/>
  <c r="A1" i="57" a="1"/>
  <c r="A1" i="57" s="1"/>
  <c r="A1" i="90" a="1"/>
  <c r="A1" i="90" s="1"/>
  <c r="A1" i="102" a="1"/>
  <c r="A1" i="102" s="1"/>
  <c r="A1" i="107" a="1"/>
  <c r="A1" i="107" s="1"/>
  <c r="A1" i="91" a="1"/>
  <c r="A1" i="91" s="1"/>
  <c r="A1" i="80" a="1"/>
  <c r="A1" i="80" s="1"/>
  <c r="A1" i="96" a="1"/>
  <c r="A1" i="96" s="1"/>
  <c r="A1" i="95" a="1"/>
  <c r="A1" i="95" s="1"/>
  <c r="A1" i="106" a="1"/>
  <c r="A1" i="106" s="1"/>
  <c r="A1" i="92" a="1"/>
  <c r="A1" i="92" s="1"/>
  <c r="A1" i="86" a="1"/>
  <c r="A1" i="86" s="1"/>
  <c r="A1" i="113" a="1"/>
  <c r="A1" i="113" s="1"/>
  <c r="Y36" i="97"/>
  <c r="X36" i="97"/>
  <c r="W36" i="97"/>
  <c r="V36" i="97"/>
  <c r="U36" i="97"/>
  <c r="T36" i="97"/>
  <c r="S36" i="97"/>
  <c r="Q36" i="97"/>
  <c r="P36" i="97"/>
  <c r="Y35" i="97"/>
  <c r="X35" i="97"/>
  <c r="W35" i="97"/>
  <c r="V35" i="97"/>
  <c r="U35" i="97"/>
  <c r="T35" i="97"/>
  <c r="S35" i="97"/>
  <c r="Q35" i="97"/>
  <c r="P35" i="97"/>
  <c r="Y34" i="97"/>
  <c r="X34" i="97"/>
  <c r="W34" i="97"/>
  <c r="V34" i="97"/>
  <c r="U34" i="97"/>
  <c r="T34" i="97"/>
  <c r="S34" i="97"/>
  <c r="Q34" i="97"/>
  <c r="Y32" i="97"/>
  <c r="X32" i="97"/>
  <c r="W32" i="97"/>
  <c r="V32" i="97"/>
  <c r="U32" i="97"/>
  <c r="T32" i="97"/>
  <c r="S32" i="97"/>
  <c r="R32" i="97"/>
  <c r="Q32" i="97"/>
  <c r="D32" i="97"/>
  <c r="E32" i="97"/>
  <c r="F32" i="97"/>
  <c r="G32" i="97"/>
  <c r="H32" i="97"/>
  <c r="I32" i="97"/>
  <c r="J32" i="97"/>
  <c r="K32" i="97"/>
  <c r="L32" i="97"/>
  <c r="A1" i="97" a="1"/>
  <c r="A1" i="97" s="1"/>
  <c r="A1" i="111" a="1"/>
  <c r="A1" i="111" s="1"/>
  <c r="A1" i="98" a="1"/>
  <c r="A1" i="98" s="1"/>
  <c r="A1" i="112" a="1"/>
  <c r="A1" i="112" s="1"/>
  <c r="R187" i="110"/>
  <c r="P187" i="110"/>
  <c r="R187" i="109"/>
  <c r="L187" i="109"/>
  <c r="B2" i="117" a="1"/>
  <c r="B2" i="117" s="1"/>
  <c r="A1" i="87" a="1"/>
  <c r="A1" i="87" s="1"/>
  <c r="A1" i="109" a="1"/>
  <c r="A1" i="109" s="1"/>
  <c r="A1" i="108" a="1"/>
  <c r="A1" i="108" s="1"/>
  <c r="A1" i="110" a="1"/>
  <c r="A1" i="110" s="1"/>
  <c r="B20" i="114"/>
  <c r="G6" i="113"/>
  <c r="H6" i="113"/>
  <c r="I6" i="113"/>
  <c r="C7" i="113"/>
  <c r="D7" i="113"/>
  <c r="E7" i="113"/>
  <c r="F5" i="113"/>
  <c r="F7" i="113"/>
  <c r="B7" i="113"/>
  <c r="F10" i="113"/>
  <c r="G10" i="113"/>
  <c r="C12" i="113"/>
  <c r="D12" i="113"/>
  <c r="E12" i="113"/>
  <c r="B12" i="113"/>
  <c r="I9" i="112"/>
  <c r="G51" i="112"/>
  <c r="E51" i="112"/>
  <c r="F27" i="112"/>
  <c r="G16" i="112"/>
  <c r="F16" i="112"/>
  <c r="E16" i="112"/>
  <c r="D16" i="112"/>
  <c r="H14" i="112"/>
  <c r="H16" i="112"/>
  <c r="H12" i="112"/>
  <c r="G12" i="112"/>
  <c r="F12" i="112"/>
  <c r="E12" i="112"/>
  <c r="D12" i="112"/>
  <c r="T19" i="110"/>
  <c r="T20" i="110"/>
  <c r="T21" i="110"/>
  <c r="Q59" i="111"/>
  <c r="Q89" i="111"/>
  <c r="Q87" i="111"/>
  <c r="Q57" i="111"/>
  <c r="Q32" i="111"/>
  <c r="Q30" i="111"/>
  <c r="Q9" i="111"/>
  <c r="Q7" i="111"/>
  <c r="W85" i="111"/>
  <c r="X85" i="111"/>
  <c r="Y85" i="111"/>
  <c r="Z85" i="111"/>
  <c r="AA85" i="111"/>
  <c r="AB85" i="111"/>
  <c r="AC85" i="111"/>
  <c r="AD85" i="111"/>
  <c r="AE85" i="111"/>
  <c r="U85" i="111"/>
  <c r="T85" i="111"/>
  <c r="S85" i="111"/>
  <c r="R85" i="111"/>
  <c r="W55" i="111"/>
  <c r="X55" i="111"/>
  <c r="Y55" i="111"/>
  <c r="Z55" i="111"/>
  <c r="AA55" i="111"/>
  <c r="AB55" i="111"/>
  <c r="AC55" i="111"/>
  <c r="AD55" i="111"/>
  <c r="AE55" i="111"/>
  <c r="U55" i="111"/>
  <c r="T55" i="111"/>
  <c r="S55" i="111"/>
  <c r="R55" i="111"/>
  <c r="W28" i="111"/>
  <c r="X28" i="111"/>
  <c r="Y28" i="111"/>
  <c r="Z28" i="111"/>
  <c r="AA28" i="111"/>
  <c r="AB28" i="111"/>
  <c r="AC28" i="111"/>
  <c r="AD28" i="111"/>
  <c r="AE28" i="111"/>
  <c r="U28" i="111"/>
  <c r="T28" i="111"/>
  <c r="S28" i="111"/>
  <c r="R28" i="111"/>
  <c r="U5" i="111"/>
  <c r="T5" i="111"/>
  <c r="S5" i="111"/>
  <c r="R5" i="111"/>
  <c r="W5" i="111"/>
  <c r="X5" i="111"/>
  <c r="Y5" i="111"/>
  <c r="Z5" i="111"/>
  <c r="AA5" i="111"/>
  <c r="AB5" i="111"/>
  <c r="AC5" i="111"/>
  <c r="AD5" i="111"/>
  <c r="AE5" i="111"/>
  <c r="T49" i="110"/>
  <c r="T50" i="110"/>
  <c r="T51" i="110"/>
  <c r="T36" i="98"/>
  <c r="T35" i="110"/>
  <c r="T25" i="110"/>
  <c r="T189" i="110"/>
  <c r="T35" i="98"/>
  <c r="T185" i="108"/>
  <c r="T175" i="108"/>
  <c r="T165" i="108"/>
  <c r="T155" i="108"/>
  <c r="T145" i="108"/>
  <c r="T135" i="108"/>
  <c r="T125" i="108"/>
  <c r="T115" i="108"/>
  <c r="T105" i="108"/>
  <c r="T95" i="108"/>
  <c r="T85" i="108"/>
  <c r="T75" i="108"/>
  <c r="T65" i="108"/>
  <c r="T55" i="108"/>
  <c r="T45" i="108"/>
  <c r="T35" i="108"/>
  <c r="T25" i="108"/>
  <c r="T185" i="110"/>
  <c r="T175" i="110"/>
  <c r="T165" i="110"/>
  <c r="T155" i="110"/>
  <c r="T145" i="110"/>
  <c r="T135" i="110"/>
  <c r="T125" i="110"/>
  <c r="T115" i="110"/>
  <c r="T105" i="110"/>
  <c r="T95" i="110"/>
  <c r="T85" i="110"/>
  <c r="T75" i="110"/>
  <c r="T65" i="110"/>
  <c r="T55" i="110"/>
  <c r="T45" i="110"/>
  <c r="T15" i="110"/>
  <c r="T188" i="110"/>
  <c r="T15" i="108"/>
  <c r="P28" i="95"/>
  <c r="O28" i="95"/>
  <c r="P27" i="95"/>
  <c r="O27" i="95"/>
  <c r="P27" i="96"/>
  <c r="O27" i="96"/>
  <c r="P26" i="96"/>
  <c r="O26" i="96"/>
  <c r="T5" i="110"/>
  <c r="I4" i="110"/>
  <c r="J4" i="110"/>
  <c r="K4" i="110"/>
  <c r="L4" i="110"/>
  <c r="M4" i="110"/>
  <c r="N4" i="110"/>
  <c r="O4" i="110"/>
  <c r="P4" i="110"/>
  <c r="Q4" i="110"/>
  <c r="R4" i="110"/>
  <c r="S4" i="110"/>
  <c r="T4" i="110"/>
  <c r="T5" i="108"/>
  <c r="I4" i="108"/>
  <c r="J4" i="108"/>
  <c r="K4" i="108"/>
  <c r="L4" i="108"/>
  <c r="M4" i="108"/>
  <c r="N4" i="108"/>
  <c r="O4" i="108"/>
  <c r="P4" i="108"/>
  <c r="Q4" i="108"/>
  <c r="R4" i="108"/>
  <c r="S4" i="108"/>
  <c r="T4" i="108"/>
  <c r="I65" i="105"/>
  <c r="AA64" i="105"/>
  <c r="Z64" i="105"/>
  <c r="Y64" i="105"/>
  <c r="X64" i="105"/>
  <c r="Q64" i="105"/>
  <c r="P64" i="105"/>
  <c r="O64" i="105"/>
  <c r="N64" i="105"/>
  <c r="L64" i="105"/>
  <c r="K64" i="105"/>
  <c r="J64" i="105"/>
  <c r="I64" i="105"/>
  <c r="G64" i="105"/>
  <c r="F64" i="105"/>
  <c r="E64" i="105"/>
  <c r="D64" i="105"/>
  <c r="AA63" i="105"/>
  <c r="Z63" i="105"/>
  <c r="Y63" i="105"/>
  <c r="X63" i="105"/>
  <c r="V63" i="105"/>
  <c r="U63" i="105"/>
  <c r="T63" i="105"/>
  <c r="S63" i="105"/>
  <c r="Q63" i="105"/>
  <c r="P63" i="105"/>
  <c r="O63" i="105"/>
  <c r="N63" i="105"/>
  <c r="L63" i="105"/>
  <c r="K63" i="105"/>
  <c r="J63" i="105"/>
  <c r="I63" i="105"/>
  <c r="G63" i="105"/>
  <c r="F63" i="105"/>
  <c r="E63" i="105"/>
  <c r="D63" i="105"/>
  <c r="AA62" i="105"/>
  <c r="Z62" i="105"/>
  <c r="Y62" i="105"/>
  <c r="X62" i="105"/>
  <c r="Q62" i="105"/>
  <c r="P62" i="105"/>
  <c r="O62" i="105"/>
  <c r="N62" i="105"/>
  <c r="L62" i="105"/>
  <c r="K62" i="105"/>
  <c r="J62" i="105"/>
  <c r="I62" i="105"/>
  <c r="G62" i="105"/>
  <c r="F62" i="105"/>
  <c r="E62" i="105"/>
  <c r="D62" i="105"/>
  <c r="AA61" i="105"/>
  <c r="Z61" i="105"/>
  <c r="Y61" i="105"/>
  <c r="X61" i="105"/>
  <c r="Q61" i="105"/>
  <c r="P61" i="105"/>
  <c r="O61" i="105"/>
  <c r="N61" i="105"/>
  <c r="L61" i="105"/>
  <c r="K61" i="105"/>
  <c r="J61" i="105"/>
  <c r="I61" i="105"/>
  <c r="G61" i="105"/>
  <c r="F61" i="105"/>
  <c r="E61" i="105"/>
  <c r="D61" i="105"/>
  <c r="AA60" i="105"/>
  <c r="Z60" i="105"/>
  <c r="Y60" i="105"/>
  <c r="X60" i="105"/>
  <c r="Q60" i="105"/>
  <c r="P60" i="105"/>
  <c r="O60" i="105"/>
  <c r="N60" i="105"/>
  <c r="L60" i="105"/>
  <c r="K60" i="105"/>
  <c r="J60" i="105"/>
  <c r="I60" i="105"/>
  <c r="G60" i="105"/>
  <c r="F60" i="105"/>
  <c r="E60" i="105"/>
  <c r="D60" i="105"/>
  <c r="AA59" i="105"/>
  <c r="Z59" i="105"/>
  <c r="Y59" i="105"/>
  <c r="X59" i="105"/>
  <c r="Q59" i="105"/>
  <c r="P59" i="105"/>
  <c r="O59" i="105"/>
  <c r="N59" i="105"/>
  <c r="L59" i="105"/>
  <c r="K59" i="105"/>
  <c r="J59" i="105"/>
  <c r="I59" i="105"/>
  <c r="G59" i="105"/>
  <c r="F59" i="105"/>
  <c r="E59" i="105"/>
  <c r="D59" i="105"/>
  <c r="G58" i="105"/>
  <c r="F58" i="105"/>
  <c r="E58" i="105"/>
  <c r="D58" i="105"/>
  <c r="AA57" i="105"/>
  <c r="Z57" i="105"/>
  <c r="Y57" i="105"/>
  <c r="X57" i="105"/>
  <c r="V57" i="105"/>
  <c r="U57" i="105"/>
  <c r="T57" i="105"/>
  <c r="S57" i="105"/>
  <c r="Q57" i="105"/>
  <c r="P57" i="105"/>
  <c r="O57" i="105"/>
  <c r="N57" i="105"/>
  <c r="L57" i="105"/>
  <c r="L65" i="105"/>
  <c r="K57" i="105"/>
  <c r="K65" i="105"/>
  <c r="J57" i="105"/>
  <c r="J65" i="105"/>
  <c r="I57" i="105"/>
  <c r="G57" i="105"/>
  <c r="F57" i="105"/>
  <c r="E57" i="105"/>
  <c r="D57" i="105"/>
  <c r="AA56" i="105"/>
  <c r="AA65" i="105"/>
  <c r="Z56" i="105"/>
  <c r="Z65" i="105"/>
  <c r="Y56" i="105"/>
  <c r="Y65" i="105"/>
  <c r="X56" i="105"/>
  <c r="X65" i="105"/>
  <c r="Q56" i="105"/>
  <c r="Q65" i="105"/>
  <c r="P56" i="105"/>
  <c r="P65" i="105"/>
  <c r="O56" i="105"/>
  <c r="O65" i="105"/>
  <c r="N56" i="105"/>
  <c r="N65" i="105"/>
  <c r="L56" i="105"/>
  <c r="K56" i="105"/>
  <c r="J56" i="105"/>
  <c r="I56" i="105"/>
  <c r="G56" i="105"/>
  <c r="G65" i="105"/>
  <c r="F56" i="105"/>
  <c r="F65" i="105"/>
  <c r="E56" i="105"/>
  <c r="E65" i="105"/>
  <c r="D56" i="105"/>
  <c r="D65" i="105"/>
  <c r="G53" i="105"/>
  <c r="F53" i="105"/>
  <c r="E53" i="105"/>
  <c r="D53" i="105"/>
  <c r="V52" i="105"/>
  <c r="U52" i="105"/>
  <c r="T52" i="105"/>
  <c r="S52" i="105"/>
  <c r="V51" i="105"/>
  <c r="U51" i="105"/>
  <c r="T51" i="105"/>
  <c r="S51" i="105"/>
  <c r="V50" i="105"/>
  <c r="V64" i="105"/>
  <c r="U50" i="105"/>
  <c r="U64" i="105"/>
  <c r="T50" i="105"/>
  <c r="T64" i="105"/>
  <c r="S50" i="105"/>
  <c r="S64" i="105"/>
  <c r="V49" i="105"/>
  <c r="V62" i="105"/>
  <c r="U49" i="105"/>
  <c r="U62" i="105"/>
  <c r="T49" i="105"/>
  <c r="T62" i="105"/>
  <c r="S49" i="105"/>
  <c r="S62" i="105"/>
  <c r="V48" i="105"/>
  <c r="V61" i="105"/>
  <c r="U48" i="105"/>
  <c r="U61" i="105"/>
  <c r="T48" i="105"/>
  <c r="T61" i="105"/>
  <c r="S48" i="105"/>
  <c r="S61" i="105"/>
  <c r="V47" i="105"/>
  <c r="U47" i="105"/>
  <c r="T47" i="105"/>
  <c r="S47" i="105"/>
  <c r="V46" i="105"/>
  <c r="V60" i="105"/>
  <c r="U46" i="105"/>
  <c r="U60" i="105"/>
  <c r="T46" i="105"/>
  <c r="T60" i="105"/>
  <c r="S46" i="105"/>
  <c r="S60" i="105"/>
  <c r="V45" i="105"/>
  <c r="U45" i="105"/>
  <c r="T45" i="105"/>
  <c r="S45" i="105"/>
  <c r="V44" i="105"/>
  <c r="V59" i="105"/>
  <c r="U44" i="105"/>
  <c r="U59" i="105"/>
  <c r="T44" i="105"/>
  <c r="T59" i="105"/>
  <c r="S44" i="105"/>
  <c r="S59" i="105"/>
  <c r="V43" i="105"/>
  <c r="U43" i="105"/>
  <c r="T43" i="105"/>
  <c r="S43" i="105"/>
  <c r="V42" i="105"/>
  <c r="U42" i="105"/>
  <c r="T42" i="105"/>
  <c r="S42" i="105"/>
  <c r="V41" i="105"/>
  <c r="U41" i="105"/>
  <c r="T41" i="105"/>
  <c r="S41" i="105"/>
  <c r="V40" i="105"/>
  <c r="V56" i="105"/>
  <c r="V65" i="105"/>
  <c r="U40" i="105"/>
  <c r="U56" i="105"/>
  <c r="T40" i="105"/>
  <c r="T56" i="105"/>
  <c r="S40" i="105"/>
  <c r="S56" i="105"/>
  <c r="S65" i="105"/>
  <c r="V39" i="105"/>
  <c r="U39" i="105"/>
  <c r="T39" i="105"/>
  <c r="S39" i="105"/>
  <c r="AA31" i="105"/>
  <c r="Z31" i="105"/>
  <c r="Y31" i="105"/>
  <c r="X31" i="105"/>
  <c r="V31" i="105"/>
  <c r="S31" i="105"/>
  <c r="Q31" i="105"/>
  <c r="P31" i="105"/>
  <c r="O31" i="105"/>
  <c r="N31" i="105"/>
  <c r="L31" i="105"/>
  <c r="K31" i="105"/>
  <c r="J31" i="105"/>
  <c r="I31" i="105"/>
  <c r="G31" i="105"/>
  <c r="F31" i="105"/>
  <c r="E31" i="105"/>
  <c r="D31" i="105"/>
  <c r="AA30" i="105"/>
  <c r="Z30" i="105"/>
  <c r="Y30" i="105"/>
  <c r="X30" i="105"/>
  <c r="S30" i="105"/>
  <c r="Q30" i="105"/>
  <c r="P30" i="105"/>
  <c r="O30" i="105"/>
  <c r="N30" i="105"/>
  <c r="L30" i="105"/>
  <c r="K30" i="105"/>
  <c r="J30" i="105"/>
  <c r="I30" i="105"/>
  <c r="G30" i="105"/>
  <c r="F30" i="105"/>
  <c r="E30" i="105"/>
  <c r="D30" i="105"/>
  <c r="AA29" i="105"/>
  <c r="Z29" i="105"/>
  <c r="Y29" i="105"/>
  <c r="X29" i="105"/>
  <c r="V29" i="105"/>
  <c r="S29" i="105"/>
  <c r="Q29" i="105"/>
  <c r="P29" i="105"/>
  <c r="O29" i="105"/>
  <c r="N29" i="105"/>
  <c r="L29" i="105"/>
  <c r="K29" i="105"/>
  <c r="J29" i="105"/>
  <c r="I29" i="105"/>
  <c r="G29" i="105"/>
  <c r="F29" i="105"/>
  <c r="E29" i="105"/>
  <c r="D29" i="105"/>
  <c r="AA28" i="105"/>
  <c r="Z28" i="105"/>
  <c r="Y28" i="105"/>
  <c r="X28" i="105"/>
  <c r="U28" i="105"/>
  <c r="Q28" i="105"/>
  <c r="P28" i="105"/>
  <c r="O28" i="105"/>
  <c r="N28" i="105"/>
  <c r="L28" i="105"/>
  <c r="K28" i="105"/>
  <c r="J28" i="105"/>
  <c r="I28" i="105"/>
  <c r="G28" i="105"/>
  <c r="F28" i="105"/>
  <c r="E28" i="105"/>
  <c r="D28" i="105"/>
  <c r="AA27" i="105"/>
  <c r="Z27" i="105"/>
  <c r="Y27" i="105"/>
  <c r="X27" i="105"/>
  <c r="V27" i="105"/>
  <c r="U27" i="105"/>
  <c r="T27" i="105"/>
  <c r="S27" i="105"/>
  <c r="Q27" i="105"/>
  <c r="P27" i="105"/>
  <c r="O27" i="105"/>
  <c r="N27" i="105"/>
  <c r="L27" i="105"/>
  <c r="K27" i="105"/>
  <c r="J27" i="105"/>
  <c r="I27" i="105"/>
  <c r="G27" i="105"/>
  <c r="F27" i="105"/>
  <c r="E27" i="105"/>
  <c r="D27" i="105"/>
  <c r="AA26" i="105"/>
  <c r="AA32" i="105"/>
  <c r="Z26" i="105"/>
  <c r="Y26" i="105"/>
  <c r="X26" i="105"/>
  <c r="X32" i="105"/>
  <c r="Q26" i="105"/>
  <c r="Q32" i="105"/>
  <c r="P26" i="105"/>
  <c r="O26" i="105"/>
  <c r="N26" i="105"/>
  <c r="N32" i="105"/>
  <c r="L26" i="105"/>
  <c r="K26" i="105"/>
  <c r="J26" i="105"/>
  <c r="I26" i="105"/>
  <c r="G26" i="105"/>
  <c r="F26" i="105"/>
  <c r="E26" i="105"/>
  <c r="D26" i="105"/>
  <c r="S25" i="105"/>
  <c r="G25" i="105"/>
  <c r="G32" i="105"/>
  <c r="F25" i="105"/>
  <c r="E25" i="105"/>
  <c r="D25" i="105"/>
  <c r="D32" i="105"/>
  <c r="AA24" i="105"/>
  <c r="Z24" i="105"/>
  <c r="Y24" i="105"/>
  <c r="X24" i="105"/>
  <c r="V24" i="105"/>
  <c r="S24" i="105"/>
  <c r="Q24" i="105"/>
  <c r="P24" i="105"/>
  <c r="O24" i="105"/>
  <c r="N24" i="105"/>
  <c r="M24" i="105"/>
  <c r="L24" i="105"/>
  <c r="K24" i="105"/>
  <c r="K32" i="105"/>
  <c r="J24" i="105"/>
  <c r="I24" i="105"/>
  <c r="G24" i="105"/>
  <c r="F24" i="105"/>
  <c r="E24" i="105"/>
  <c r="D24" i="105"/>
  <c r="AA23" i="105"/>
  <c r="Z23" i="105"/>
  <c r="Z32" i="105"/>
  <c r="Y23" i="105"/>
  <c r="Y32" i="105"/>
  <c r="X23" i="105"/>
  <c r="Q23" i="105"/>
  <c r="P23" i="105"/>
  <c r="P32" i="105"/>
  <c r="O23" i="105"/>
  <c r="O32" i="105"/>
  <c r="N23" i="105"/>
  <c r="L23" i="105"/>
  <c r="L32" i="105"/>
  <c r="K23" i="105"/>
  <c r="J23" i="105"/>
  <c r="J32" i="105"/>
  <c r="I23" i="105"/>
  <c r="I32" i="105"/>
  <c r="G23" i="105"/>
  <c r="F23" i="105"/>
  <c r="F32" i="105"/>
  <c r="E23" i="105"/>
  <c r="E32" i="105"/>
  <c r="D23" i="105"/>
  <c r="G20" i="105"/>
  <c r="F20" i="105"/>
  <c r="E20" i="105"/>
  <c r="D20" i="105"/>
  <c r="V19" i="105"/>
  <c r="U19" i="105"/>
  <c r="T19" i="105"/>
  <c r="S19" i="105"/>
  <c r="V18" i="105"/>
  <c r="U18" i="105"/>
  <c r="U31" i="105"/>
  <c r="T18" i="105"/>
  <c r="T31" i="105"/>
  <c r="S18" i="105"/>
  <c r="V17" i="105"/>
  <c r="U17" i="105"/>
  <c r="T17" i="105"/>
  <c r="S17" i="105"/>
  <c r="V16" i="105"/>
  <c r="U16" i="105"/>
  <c r="U29" i="105"/>
  <c r="T16" i="105"/>
  <c r="T29" i="105"/>
  <c r="S16" i="105"/>
  <c r="V15" i="105"/>
  <c r="V28" i="105"/>
  <c r="U15" i="105"/>
  <c r="T15" i="105"/>
  <c r="T28" i="105"/>
  <c r="S15" i="105"/>
  <c r="S28" i="105"/>
  <c r="V14" i="105"/>
  <c r="V30" i="105"/>
  <c r="U14" i="105"/>
  <c r="U30" i="105"/>
  <c r="T14" i="105"/>
  <c r="T30" i="105"/>
  <c r="S14" i="105"/>
  <c r="V13" i="105"/>
  <c r="U13" i="105"/>
  <c r="T13" i="105"/>
  <c r="S13" i="105"/>
  <c r="V12" i="105"/>
  <c r="U12" i="105"/>
  <c r="U26" i="105"/>
  <c r="T12" i="105"/>
  <c r="S12" i="105"/>
  <c r="V11" i="105"/>
  <c r="V26" i="105"/>
  <c r="U11" i="105"/>
  <c r="T11" i="105"/>
  <c r="T26" i="105"/>
  <c r="S11" i="105"/>
  <c r="S26" i="105"/>
  <c r="V10" i="105"/>
  <c r="U10" i="105"/>
  <c r="U24" i="105"/>
  <c r="T10" i="105"/>
  <c r="T24" i="105"/>
  <c r="S10" i="105"/>
  <c r="V9" i="105"/>
  <c r="U9" i="105"/>
  <c r="T9" i="105"/>
  <c r="S9" i="105"/>
  <c r="V8" i="105"/>
  <c r="U8" i="105"/>
  <c r="T8" i="105"/>
  <c r="S8" i="105"/>
  <c r="V7" i="105"/>
  <c r="V23" i="105"/>
  <c r="V32" i="105"/>
  <c r="U7" i="105"/>
  <c r="U23" i="105"/>
  <c r="T7" i="105"/>
  <c r="T23" i="105"/>
  <c r="T32" i="105"/>
  <c r="S7" i="105"/>
  <c r="S23" i="105"/>
  <c r="S32" i="105"/>
  <c r="V6" i="105"/>
  <c r="V25" i="105"/>
  <c r="U6" i="105"/>
  <c r="U25" i="105"/>
  <c r="T6" i="105"/>
  <c r="T25" i="105"/>
  <c r="S6" i="105"/>
  <c r="AB65" i="104"/>
  <c r="AA65" i="104"/>
  <c r="Z65" i="104"/>
  <c r="Y65" i="104"/>
  <c r="X65" i="104"/>
  <c r="W65" i="104"/>
  <c r="V65" i="104"/>
  <c r="U65" i="104"/>
  <c r="T65" i="104"/>
  <c r="S65" i="104"/>
  <c r="AU64" i="104"/>
  <c r="AT64" i="104"/>
  <c r="AS64" i="104"/>
  <c r="AR64" i="104"/>
  <c r="AF64" i="104"/>
  <c r="AE64" i="104"/>
  <c r="AD64" i="104"/>
  <c r="AC64" i="104"/>
  <c r="Q64" i="104"/>
  <c r="P64" i="104"/>
  <c r="O64" i="104"/>
  <c r="N64" i="104"/>
  <c r="L64" i="104"/>
  <c r="K64" i="104"/>
  <c r="J64" i="104"/>
  <c r="I64" i="104"/>
  <c r="G64" i="104"/>
  <c r="F64" i="104"/>
  <c r="E64" i="104"/>
  <c r="D64" i="104"/>
  <c r="AU63" i="104"/>
  <c r="AT63" i="104"/>
  <c r="AS63" i="104"/>
  <c r="AR63" i="104"/>
  <c r="AF63" i="104"/>
  <c r="AE63" i="104"/>
  <c r="AD63" i="104"/>
  <c r="AC63" i="104"/>
  <c r="Q63" i="104"/>
  <c r="P63" i="104"/>
  <c r="O63" i="104"/>
  <c r="N63" i="104"/>
  <c r="L63" i="104"/>
  <c r="K63" i="104"/>
  <c r="J63" i="104"/>
  <c r="I63" i="104"/>
  <c r="G63" i="104"/>
  <c r="F63" i="104"/>
  <c r="E63" i="104"/>
  <c r="D63" i="104"/>
  <c r="AU62" i="104"/>
  <c r="AT62" i="104"/>
  <c r="AS62" i="104"/>
  <c r="AR62" i="104"/>
  <c r="AQ62" i="104"/>
  <c r="AP62" i="104"/>
  <c r="AO62" i="104"/>
  <c r="AN62" i="104"/>
  <c r="AM62" i="104"/>
  <c r="AL62" i="104"/>
  <c r="AK62" i="104"/>
  <c r="AJ62" i="104"/>
  <c r="AI62" i="104"/>
  <c r="AH62" i="104"/>
  <c r="AF62" i="104"/>
  <c r="AE62" i="104"/>
  <c r="AD62" i="104"/>
  <c r="AC62" i="104"/>
  <c r="Q62" i="104"/>
  <c r="P62" i="104"/>
  <c r="O62" i="104"/>
  <c r="N62" i="104"/>
  <c r="L62" i="104"/>
  <c r="K62" i="104"/>
  <c r="J62" i="104"/>
  <c r="I62" i="104"/>
  <c r="G62" i="104"/>
  <c r="F62" i="104"/>
  <c r="E62" i="104"/>
  <c r="D62" i="104"/>
  <c r="AU61" i="104"/>
  <c r="AT61" i="104"/>
  <c r="AS61" i="104"/>
  <c r="AR61" i="104"/>
  <c r="AQ61" i="104"/>
  <c r="AP61" i="104"/>
  <c r="AO61" i="104"/>
  <c r="AN61" i="104"/>
  <c r="AM61" i="104"/>
  <c r="AL61" i="104"/>
  <c r="AK61" i="104"/>
  <c r="AJ61" i="104"/>
  <c r="AI61" i="104"/>
  <c r="AH61" i="104"/>
  <c r="AF61" i="104"/>
  <c r="AE61" i="104"/>
  <c r="AD61" i="104"/>
  <c r="AC61" i="104"/>
  <c r="Q61" i="104"/>
  <c r="P61" i="104"/>
  <c r="O61" i="104"/>
  <c r="N61" i="104"/>
  <c r="L61" i="104"/>
  <c r="K61" i="104"/>
  <c r="J61" i="104"/>
  <c r="I61" i="104"/>
  <c r="G61" i="104"/>
  <c r="F61" i="104"/>
  <c r="E61" i="104"/>
  <c r="D61" i="104"/>
  <c r="AU60" i="104"/>
  <c r="AT60" i="104"/>
  <c r="AS60" i="104"/>
  <c r="AR60" i="104"/>
  <c r="AQ60" i="104"/>
  <c r="AP60" i="104"/>
  <c r="AO60" i="104"/>
  <c r="AN60" i="104"/>
  <c r="AM60" i="104"/>
  <c r="AL60" i="104"/>
  <c r="AK60" i="104"/>
  <c r="AJ60" i="104"/>
  <c r="AI60" i="104"/>
  <c r="AH60" i="104"/>
  <c r="AF60" i="104"/>
  <c r="AE60" i="104"/>
  <c r="AD60" i="104"/>
  <c r="AC60" i="104"/>
  <c r="Q60" i="104"/>
  <c r="P60" i="104"/>
  <c r="O60" i="104"/>
  <c r="N60" i="104"/>
  <c r="L60" i="104"/>
  <c r="K60" i="104"/>
  <c r="J60" i="104"/>
  <c r="I60" i="104"/>
  <c r="G60" i="104"/>
  <c r="F60" i="104"/>
  <c r="E60" i="104"/>
  <c r="D60" i="104"/>
  <c r="AU59" i="104"/>
  <c r="AT59" i="104"/>
  <c r="AS59" i="104"/>
  <c r="AR59" i="104"/>
  <c r="AQ59" i="104"/>
  <c r="AP59" i="104"/>
  <c r="AO59" i="104"/>
  <c r="AN59" i="104"/>
  <c r="AM59" i="104"/>
  <c r="AL59" i="104"/>
  <c r="AK59" i="104"/>
  <c r="AJ59" i="104"/>
  <c r="AI59" i="104"/>
  <c r="AH59" i="104"/>
  <c r="AF59" i="104"/>
  <c r="AE59" i="104"/>
  <c r="AD59" i="104"/>
  <c r="AC59" i="104"/>
  <c r="Q59" i="104"/>
  <c r="P59" i="104"/>
  <c r="P65" i="104"/>
  <c r="O59" i="104"/>
  <c r="O65" i="104"/>
  <c r="N59" i="104"/>
  <c r="L59" i="104"/>
  <c r="K59" i="104"/>
  <c r="J59" i="104"/>
  <c r="I59" i="104"/>
  <c r="G59" i="104"/>
  <c r="F59" i="104"/>
  <c r="F65" i="104"/>
  <c r="E59" i="104"/>
  <c r="E65" i="104"/>
  <c r="D59" i="104"/>
  <c r="AU58" i="104"/>
  <c r="AT58" i="104"/>
  <c r="AS58" i="104"/>
  <c r="AR58" i="104"/>
  <c r="AR65" i="104"/>
  <c r="AQ58" i="104"/>
  <c r="AQ65" i="104"/>
  <c r="AP58" i="104"/>
  <c r="AP65" i="104"/>
  <c r="AO58" i="104"/>
  <c r="AO65" i="104"/>
  <c r="AN58" i="104"/>
  <c r="AM58" i="104"/>
  <c r="AL58" i="104"/>
  <c r="AK58" i="104"/>
  <c r="AJ58" i="104"/>
  <c r="AJ65" i="104"/>
  <c r="AI58" i="104"/>
  <c r="AI65" i="104"/>
  <c r="AH58" i="104"/>
  <c r="AH65" i="104"/>
  <c r="AF58" i="104"/>
  <c r="AF65" i="104"/>
  <c r="AE58" i="104"/>
  <c r="AD58" i="104"/>
  <c r="AC58" i="104"/>
  <c r="Q58" i="104"/>
  <c r="P58" i="104"/>
  <c r="O58" i="104"/>
  <c r="N58" i="104"/>
  <c r="L58" i="104"/>
  <c r="K58" i="104"/>
  <c r="J58" i="104"/>
  <c r="I58" i="104"/>
  <c r="G58" i="104"/>
  <c r="F58" i="104"/>
  <c r="E58" i="104"/>
  <c r="D58" i="104"/>
  <c r="AU57" i="104"/>
  <c r="AT57" i="104"/>
  <c r="AS57" i="104"/>
  <c r="AR57" i="104"/>
  <c r="AQ57" i="104"/>
  <c r="AP57" i="104"/>
  <c r="AO57" i="104"/>
  <c r="AN57" i="104"/>
  <c r="AM57" i="104"/>
  <c r="AL57" i="104"/>
  <c r="AK57" i="104"/>
  <c r="AJ57" i="104"/>
  <c r="AI57" i="104"/>
  <c r="AH57" i="104"/>
  <c r="AF57" i="104"/>
  <c r="AE57" i="104"/>
  <c r="AD57" i="104"/>
  <c r="AC57" i="104"/>
  <c r="Q57" i="104"/>
  <c r="P57" i="104"/>
  <c r="O57" i="104"/>
  <c r="N57" i="104"/>
  <c r="L57" i="104"/>
  <c r="K57" i="104"/>
  <c r="J57" i="104"/>
  <c r="I57" i="104"/>
  <c r="G57" i="104"/>
  <c r="F57" i="104"/>
  <c r="E57" i="104"/>
  <c r="D57" i="104"/>
  <c r="AU56" i="104"/>
  <c r="AU65" i="104"/>
  <c r="AT56" i="104"/>
  <c r="AT65" i="104"/>
  <c r="AS56" i="104"/>
  <c r="AS65" i="104"/>
  <c r="AR56" i="104"/>
  <c r="AQ56" i="104"/>
  <c r="AP56" i="104"/>
  <c r="AO56" i="104"/>
  <c r="AN56" i="104"/>
  <c r="AN65" i="104"/>
  <c r="AM56" i="104"/>
  <c r="AM65" i="104"/>
  <c r="AL56" i="104"/>
  <c r="AL65" i="104"/>
  <c r="AK56" i="104"/>
  <c r="AK65" i="104"/>
  <c r="AJ56" i="104"/>
  <c r="AI56" i="104"/>
  <c r="AH56" i="104"/>
  <c r="AF56" i="104"/>
  <c r="AE56" i="104"/>
  <c r="AE65" i="104"/>
  <c r="AD56" i="104"/>
  <c r="AD65" i="104"/>
  <c r="AC56" i="104"/>
  <c r="AC65" i="104"/>
  <c r="Q56" i="104"/>
  <c r="Q65" i="104"/>
  <c r="P56" i="104"/>
  <c r="O56" i="104"/>
  <c r="N56" i="104"/>
  <c r="N65" i="104"/>
  <c r="L56" i="104"/>
  <c r="L65" i="104"/>
  <c r="K56" i="104"/>
  <c r="K65" i="104"/>
  <c r="J56" i="104"/>
  <c r="J65" i="104"/>
  <c r="I56" i="104"/>
  <c r="I65" i="104"/>
  <c r="G56" i="104"/>
  <c r="G65" i="104"/>
  <c r="F56" i="104"/>
  <c r="E56" i="104"/>
  <c r="D56" i="104"/>
  <c r="D65" i="104"/>
  <c r="AU53" i="104"/>
  <c r="AT53" i="104"/>
  <c r="AS53" i="104"/>
  <c r="AR53" i="104"/>
  <c r="AQ53" i="104"/>
  <c r="AP53" i="104"/>
  <c r="AO53" i="104"/>
  <c r="AN53" i="104"/>
  <c r="AM53" i="104"/>
  <c r="AL53" i="104"/>
  <c r="AK53" i="104"/>
  <c r="AJ53" i="104"/>
  <c r="AI53" i="104"/>
  <c r="AH53" i="104"/>
  <c r="AF53" i="104"/>
  <c r="AE53" i="104"/>
  <c r="AD53" i="104"/>
  <c r="AC53" i="104"/>
  <c r="Q53" i="104"/>
  <c r="P53" i="104"/>
  <c r="O53" i="104"/>
  <c r="N53" i="104"/>
  <c r="L53" i="104"/>
  <c r="K53" i="104"/>
  <c r="J53" i="104"/>
  <c r="I53" i="104"/>
  <c r="G53" i="104"/>
  <c r="F53" i="104"/>
  <c r="E53" i="104"/>
  <c r="D53" i="104"/>
  <c r="AU33" i="104"/>
  <c r="AR33" i="104"/>
  <c r="AS32" i="104"/>
  <c r="AK32" i="104"/>
  <c r="AB32" i="104"/>
  <c r="AA32" i="104"/>
  <c r="Z32" i="104"/>
  <c r="Y32" i="104"/>
  <c r="X32" i="104"/>
  <c r="W32" i="104"/>
  <c r="V32" i="104"/>
  <c r="U32" i="104"/>
  <c r="T32" i="104"/>
  <c r="S32" i="104"/>
  <c r="R32" i="104"/>
  <c r="AU31" i="104"/>
  <c r="AT31" i="104"/>
  <c r="AS31" i="104"/>
  <c r="AR31" i="104"/>
  <c r="AE31" i="104"/>
  <c r="Q31" i="104"/>
  <c r="P31" i="104"/>
  <c r="O31" i="104"/>
  <c r="N31" i="104"/>
  <c r="L31" i="104"/>
  <c r="K31" i="104"/>
  <c r="J31" i="104"/>
  <c r="I31" i="104"/>
  <c r="G31" i="104"/>
  <c r="F31" i="104"/>
  <c r="E31" i="104"/>
  <c r="D31" i="104"/>
  <c r="AU30" i="104"/>
  <c r="AT30" i="104"/>
  <c r="AS30" i="104"/>
  <c r="AR30" i="104"/>
  <c r="AF30" i="104"/>
  <c r="AE30" i="104"/>
  <c r="Q30" i="104"/>
  <c r="P30" i="104"/>
  <c r="O30" i="104"/>
  <c r="N30" i="104"/>
  <c r="L30" i="104"/>
  <c r="K30" i="104"/>
  <c r="J30" i="104"/>
  <c r="I30" i="104"/>
  <c r="G30" i="104"/>
  <c r="F30" i="104"/>
  <c r="E30" i="104"/>
  <c r="D30" i="104"/>
  <c r="AU29" i="104"/>
  <c r="AT29" i="104"/>
  <c r="AS29" i="104"/>
  <c r="AR29" i="104"/>
  <c r="AQ29" i="104"/>
  <c r="AP29" i="104"/>
  <c r="AO29" i="104"/>
  <c r="AN29" i="104"/>
  <c r="AM29" i="104"/>
  <c r="AL29" i="104"/>
  <c r="AK29" i="104"/>
  <c r="AJ29" i="104"/>
  <c r="AI29" i="104"/>
  <c r="AH29" i="104"/>
  <c r="AF29" i="104"/>
  <c r="AE29" i="104"/>
  <c r="AC29" i="104"/>
  <c r="P29" i="104"/>
  <c r="O29" i="104"/>
  <c r="N29" i="104"/>
  <c r="L29" i="104"/>
  <c r="K29" i="104"/>
  <c r="J29" i="104"/>
  <c r="I29" i="104"/>
  <c r="G29" i="104"/>
  <c r="F29" i="104"/>
  <c r="E29" i="104"/>
  <c r="D29" i="104"/>
  <c r="AU28" i="104"/>
  <c r="AT28" i="104"/>
  <c r="AS28" i="104"/>
  <c r="AR28" i="104"/>
  <c r="AQ28" i="104"/>
  <c r="AP28" i="104"/>
  <c r="AO28" i="104"/>
  <c r="AN28" i="104"/>
  <c r="AM28" i="104"/>
  <c r="AL28" i="104"/>
  <c r="AK28" i="104"/>
  <c r="AJ28" i="104"/>
  <c r="AI28" i="104"/>
  <c r="AH28" i="104"/>
  <c r="AE28" i="104"/>
  <c r="AD28" i="104"/>
  <c r="Q28" i="104"/>
  <c r="P28" i="104"/>
  <c r="O28" i="104"/>
  <c r="N28" i="104"/>
  <c r="L28" i="104"/>
  <c r="K28" i="104"/>
  <c r="J28" i="104"/>
  <c r="I28" i="104"/>
  <c r="G28" i="104"/>
  <c r="F28" i="104"/>
  <c r="E28" i="104"/>
  <c r="D28" i="104"/>
  <c r="AU27" i="104"/>
  <c r="AT27" i="104"/>
  <c r="AS27" i="104"/>
  <c r="AS33" i="104"/>
  <c r="AR27" i="104"/>
  <c r="AQ27" i="104"/>
  <c r="AP27" i="104"/>
  <c r="AO27" i="104"/>
  <c r="AN27" i="104"/>
  <c r="AM27" i="104"/>
  <c r="AL27" i="104"/>
  <c r="AK27" i="104"/>
  <c r="AJ27" i="104"/>
  <c r="AI27" i="104"/>
  <c r="AH27" i="104"/>
  <c r="AE27" i="104"/>
  <c r="AC27" i="104"/>
  <c r="Q27" i="104"/>
  <c r="P27" i="104"/>
  <c r="O27" i="104"/>
  <c r="N27" i="104"/>
  <c r="L27" i="104"/>
  <c r="K27" i="104"/>
  <c r="J27" i="104"/>
  <c r="I27" i="104"/>
  <c r="G27" i="104"/>
  <c r="F27" i="104"/>
  <c r="E27" i="104"/>
  <c r="D27" i="104"/>
  <c r="AU26" i="104"/>
  <c r="AT26" i="104"/>
  <c r="AT33" i="104"/>
  <c r="AS26" i="104"/>
  <c r="AR26" i="104"/>
  <c r="AQ26" i="104"/>
  <c r="AP26" i="104"/>
  <c r="AO26" i="104"/>
  <c r="AN26" i="104"/>
  <c r="AN32" i="104"/>
  <c r="AM26" i="104"/>
  <c r="AL26" i="104"/>
  <c r="AK26" i="104"/>
  <c r="AJ26" i="104"/>
  <c r="AI26" i="104"/>
  <c r="AH26" i="104"/>
  <c r="AE26" i="104"/>
  <c r="AE32" i="104"/>
  <c r="O26" i="104"/>
  <c r="N26" i="104"/>
  <c r="L26" i="104"/>
  <c r="L32" i="104"/>
  <c r="K26" i="104"/>
  <c r="K32" i="104"/>
  <c r="J26" i="104"/>
  <c r="I26" i="104"/>
  <c r="G26" i="104"/>
  <c r="F26" i="104"/>
  <c r="E26" i="104"/>
  <c r="D26" i="104"/>
  <c r="AU25" i="104"/>
  <c r="AT25" i="104"/>
  <c r="AT32" i="104"/>
  <c r="AS25" i="104"/>
  <c r="AR25" i="104"/>
  <c r="AQ25" i="104"/>
  <c r="AP25" i="104"/>
  <c r="AO25" i="104"/>
  <c r="AO32" i="104"/>
  <c r="AN25" i="104"/>
  <c r="AM25" i="104"/>
  <c r="AL25" i="104"/>
  <c r="AL32" i="104"/>
  <c r="AK25" i="104"/>
  <c r="AJ25" i="104"/>
  <c r="AI25" i="104"/>
  <c r="AH25" i="104"/>
  <c r="AE25" i="104"/>
  <c r="AD25" i="104"/>
  <c r="AC25" i="104"/>
  <c r="Q25" i="104"/>
  <c r="P25" i="104"/>
  <c r="O25" i="104"/>
  <c r="N25" i="104"/>
  <c r="L25" i="104"/>
  <c r="K25" i="104"/>
  <c r="J25" i="104"/>
  <c r="I25" i="104"/>
  <c r="G25" i="104"/>
  <c r="F25" i="104"/>
  <c r="E25" i="104"/>
  <c r="D25" i="104"/>
  <c r="AU24" i="104"/>
  <c r="AU32" i="104"/>
  <c r="AT24" i="104"/>
  <c r="AS24" i="104"/>
  <c r="AR24" i="104"/>
  <c r="AQ24" i="104"/>
  <c r="AP24" i="104"/>
  <c r="AO24" i="104"/>
  <c r="AN24" i="104"/>
  <c r="AM24" i="104"/>
  <c r="AM32" i="104"/>
  <c r="AL24" i="104"/>
  <c r="AK24" i="104"/>
  <c r="AJ24" i="104"/>
  <c r="AI24" i="104"/>
  <c r="AH24" i="104"/>
  <c r="AE24" i="104"/>
  <c r="AD24" i="104"/>
  <c r="Q24" i="104"/>
  <c r="P24" i="104"/>
  <c r="O24" i="104"/>
  <c r="N24" i="104"/>
  <c r="L24" i="104"/>
  <c r="K24" i="104"/>
  <c r="J24" i="104"/>
  <c r="I24" i="104"/>
  <c r="G24" i="104"/>
  <c r="F24" i="104"/>
  <c r="E24" i="104"/>
  <c r="D24" i="104"/>
  <c r="AU23" i="104"/>
  <c r="AT23" i="104"/>
  <c r="AS23" i="104"/>
  <c r="AR23" i="104"/>
  <c r="AR32" i="104"/>
  <c r="AQ23" i="104"/>
  <c r="AQ32" i="104"/>
  <c r="AP23" i="104"/>
  <c r="AP32" i="104"/>
  <c r="AO23" i="104"/>
  <c r="AN23" i="104"/>
  <c r="AM23" i="104"/>
  <c r="AL23" i="104"/>
  <c r="AK23" i="104"/>
  <c r="AJ23" i="104"/>
  <c r="AJ32" i="104"/>
  <c r="AI23" i="104"/>
  <c r="AI32" i="104"/>
  <c r="AH23" i="104"/>
  <c r="AH32" i="104"/>
  <c r="AE23" i="104"/>
  <c r="Q23" i="104"/>
  <c r="P23" i="104"/>
  <c r="O23" i="104"/>
  <c r="O32" i="104"/>
  <c r="N23" i="104"/>
  <c r="N32" i="104"/>
  <c r="L23" i="104"/>
  <c r="K23" i="104"/>
  <c r="J23" i="104"/>
  <c r="J32" i="104"/>
  <c r="I23" i="104"/>
  <c r="I32" i="104"/>
  <c r="G23" i="104"/>
  <c r="G32" i="104"/>
  <c r="F23" i="104"/>
  <c r="F32" i="104"/>
  <c r="E23" i="104"/>
  <c r="E32" i="104"/>
  <c r="D23" i="104"/>
  <c r="D32" i="104"/>
  <c r="AU20" i="104"/>
  <c r="AT20" i="104"/>
  <c r="AS20" i="104"/>
  <c r="AR20" i="104"/>
  <c r="AQ20" i="104"/>
  <c r="AP20" i="104"/>
  <c r="AO20" i="104"/>
  <c r="AN20" i="104"/>
  <c r="AM20" i="104"/>
  <c r="AL20" i="104"/>
  <c r="AK20" i="104"/>
  <c r="AJ20" i="104"/>
  <c r="AI20" i="104"/>
  <c r="AH20" i="104"/>
  <c r="AE20" i="104"/>
  <c r="O20" i="104"/>
  <c r="N20" i="104"/>
  <c r="L20" i="104"/>
  <c r="K20" i="104"/>
  <c r="J20" i="104"/>
  <c r="I20" i="104"/>
  <c r="G20" i="104"/>
  <c r="F20" i="104"/>
  <c r="E20" i="104"/>
  <c r="D20" i="104"/>
  <c r="AF19" i="104"/>
  <c r="AD19" i="104"/>
  <c r="AD31" i="104"/>
  <c r="AC19" i="104"/>
  <c r="AF18" i="104"/>
  <c r="AD18" i="104"/>
  <c r="AC18" i="104"/>
  <c r="AF17" i="104"/>
  <c r="AF31" i="104"/>
  <c r="AD17" i="104"/>
  <c r="AC17" i="104"/>
  <c r="AC31" i="104"/>
  <c r="AD16" i="104"/>
  <c r="AD29" i="104"/>
  <c r="AC16" i="104"/>
  <c r="Q16" i="104"/>
  <c r="Q29" i="104"/>
  <c r="AF15" i="104"/>
  <c r="AF28" i="104"/>
  <c r="AD15" i="104"/>
  <c r="AC15" i="104"/>
  <c r="AC28" i="104"/>
  <c r="AF14" i="104"/>
  <c r="AD14" i="104"/>
  <c r="AD30" i="104"/>
  <c r="AC14" i="104"/>
  <c r="AC30" i="104"/>
  <c r="AD13" i="104"/>
  <c r="AD27" i="104"/>
  <c r="AC13" i="104"/>
  <c r="Q13" i="104"/>
  <c r="AF13" i="104"/>
  <c r="AF27" i="104"/>
  <c r="AD12" i="104"/>
  <c r="AC12" i="104"/>
  <c r="Q12" i="104"/>
  <c r="AF12" i="104"/>
  <c r="AF26" i="104"/>
  <c r="AD11" i="104"/>
  <c r="AD26" i="104"/>
  <c r="AC11" i="104"/>
  <c r="AC26" i="104"/>
  <c r="Q11" i="104"/>
  <c r="Q26" i="104"/>
  <c r="P11" i="104"/>
  <c r="P26" i="104"/>
  <c r="AF10" i="104"/>
  <c r="AF24" i="104"/>
  <c r="AD10" i="104"/>
  <c r="AC10" i="104"/>
  <c r="AC24" i="104"/>
  <c r="AF9" i="104"/>
  <c r="AF25" i="104"/>
  <c r="AD9" i="104"/>
  <c r="AC9" i="104"/>
  <c r="AF8" i="104"/>
  <c r="AD8" i="104"/>
  <c r="AC8" i="104"/>
  <c r="AF7" i="104"/>
  <c r="AF23" i="104"/>
  <c r="AD7" i="104"/>
  <c r="AD23" i="104"/>
  <c r="AC7" i="104"/>
  <c r="AC20" i="104"/>
  <c r="AF6" i="104"/>
  <c r="AD6" i="104"/>
  <c r="AD20" i="104"/>
  <c r="AC6" i="104"/>
  <c r="J3" i="103"/>
  <c r="I3" i="103"/>
  <c r="H3" i="103"/>
  <c r="G3" i="103"/>
  <c r="P8" i="102"/>
  <c r="O8" i="102"/>
  <c r="N8" i="102"/>
  <c r="M8" i="102"/>
  <c r="L8" i="102"/>
  <c r="K8" i="102"/>
  <c r="J8" i="102"/>
  <c r="I8" i="102"/>
  <c r="I12" i="102"/>
  <c r="H8" i="102"/>
  <c r="H11" i="102"/>
  <c r="G8" i="102"/>
  <c r="G10" i="102"/>
  <c r="H10" i="102"/>
  <c r="F8" i="102"/>
  <c r="F9" i="102"/>
  <c r="E8" i="102"/>
  <c r="D8" i="102"/>
  <c r="C8" i="102"/>
  <c r="B8" i="102"/>
  <c r="T5" i="98"/>
  <c r="I4" i="98"/>
  <c r="J4" i="98"/>
  <c r="K4" i="98"/>
  <c r="L4" i="98"/>
  <c r="M4" i="98"/>
  <c r="N4" i="98"/>
  <c r="O4" i="98"/>
  <c r="P4" i="98"/>
  <c r="Q4" i="98"/>
  <c r="R4" i="98"/>
  <c r="S4" i="98"/>
  <c r="T4" i="98"/>
  <c r="F25" i="95"/>
  <c r="AD32" i="104"/>
  <c r="T65" i="105"/>
  <c r="AF32" i="104"/>
  <c r="U65" i="105"/>
  <c r="P32" i="104"/>
  <c r="Q32" i="104"/>
  <c r="U32" i="105"/>
  <c r="AF20" i="104"/>
  <c r="S20" i="105"/>
  <c r="P20" i="104"/>
  <c r="AC23" i="104"/>
  <c r="AC32" i="104"/>
  <c r="T20" i="105"/>
  <c r="Q20" i="104"/>
  <c r="U20" i="105"/>
  <c r="V20" i="105"/>
  <c r="AI27" i="92"/>
  <c r="AH27" i="92"/>
  <c r="AG27" i="92"/>
  <c r="AF27" i="92"/>
  <c r="AE27" i="92"/>
  <c r="AD27" i="92"/>
  <c r="AC27" i="92"/>
  <c r="AB27" i="92"/>
  <c r="AA27" i="92"/>
  <c r="Z27" i="92"/>
  <c r="E27" i="92"/>
  <c r="AJ27" i="92"/>
  <c r="N4" i="87"/>
  <c r="O4" i="87"/>
  <c r="P4" i="87"/>
  <c r="Q4" i="87"/>
  <c r="R4" i="87"/>
  <c r="S4" i="87"/>
  <c r="T4" i="87"/>
  <c r="E24" i="88"/>
  <c r="E23" i="88"/>
  <c r="E22" i="88"/>
  <c r="E21" i="88"/>
  <c r="E20" i="88"/>
  <c r="E19" i="88"/>
  <c r="E18" i="88"/>
  <c r="E17" i="88"/>
  <c r="E16" i="88"/>
  <c r="D13" i="86"/>
  <c r="D24" i="88"/>
  <c r="D12" i="86"/>
  <c r="D23" i="88"/>
  <c r="D11" i="86"/>
  <c r="D22" i="88"/>
  <c r="D10" i="86"/>
  <c r="D21" i="88"/>
  <c r="D9" i="86"/>
  <c r="D20" i="88"/>
  <c r="D8" i="86"/>
  <c r="D19" i="88"/>
  <c r="D7" i="86"/>
  <c r="D18" i="88"/>
  <c r="D6" i="86"/>
  <c r="D17" i="88"/>
  <c r="D5" i="86"/>
  <c r="D16" i="88"/>
  <c r="Z24" i="92"/>
  <c r="AA24" i="92"/>
  <c r="AB24" i="92"/>
  <c r="AC24" i="92"/>
  <c r="AD24" i="92"/>
  <c r="AE24" i="92"/>
  <c r="AF24" i="92"/>
  <c r="AG24" i="92"/>
  <c r="AH24" i="92"/>
  <c r="AI24" i="92"/>
  <c r="AJ24" i="92"/>
  <c r="Z23" i="92"/>
  <c r="AA23" i="92"/>
  <c r="AB23" i="92"/>
  <c r="AC23" i="92"/>
  <c r="AD23" i="92"/>
  <c r="AE23" i="92"/>
  <c r="AF23" i="92"/>
  <c r="AG23" i="92"/>
  <c r="AH23" i="92"/>
  <c r="AI23" i="92"/>
  <c r="AJ23" i="92"/>
  <c r="Z22" i="92"/>
  <c r="AA22" i="92"/>
  <c r="AB22" i="92"/>
  <c r="AC22" i="92"/>
  <c r="AD22" i="92"/>
  <c r="AE22" i="92"/>
  <c r="AF22" i="92"/>
  <c r="AG22" i="92"/>
  <c r="AH22" i="92"/>
  <c r="AI22" i="92"/>
  <c r="AJ22" i="92"/>
  <c r="Z21" i="92"/>
  <c r="AA21" i="92"/>
  <c r="AB21" i="92"/>
  <c r="AC21" i="92"/>
  <c r="AD21" i="92"/>
  <c r="AE21" i="92"/>
  <c r="AF21" i="92"/>
  <c r="AG21" i="92"/>
  <c r="AH21" i="92"/>
  <c r="AI21" i="92"/>
  <c r="AJ21" i="92"/>
  <c r="Z20" i="92"/>
  <c r="AA20" i="92"/>
  <c r="AB20" i="92"/>
  <c r="AC20" i="92"/>
  <c r="AD20" i="92"/>
  <c r="AE20" i="92"/>
  <c r="AF20" i="92"/>
  <c r="AG20" i="92"/>
  <c r="AH20" i="92"/>
  <c r="AI20" i="92"/>
  <c r="AJ20" i="92"/>
  <c r="Z19" i="92"/>
  <c r="AA19" i="92"/>
  <c r="AB19" i="92"/>
  <c r="AC19" i="92"/>
  <c r="AD19" i="92"/>
  <c r="AE19" i="92"/>
  <c r="AF19" i="92"/>
  <c r="AG19" i="92"/>
  <c r="AH19" i="92"/>
  <c r="AI19" i="92"/>
  <c r="AJ19" i="92"/>
  <c r="Z18" i="92"/>
  <c r="AA18" i="92"/>
  <c r="AB18" i="92"/>
  <c r="AC18" i="92"/>
  <c r="AD18" i="92"/>
  <c r="AE18" i="92"/>
  <c r="AF18" i="92"/>
  <c r="AG18" i="92"/>
  <c r="AH18" i="92"/>
  <c r="AI18" i="92"/>
  <c r="AJ18" i="92"/>
  <c r="Z17" i="92"/>
  <c r="AA17" i="92"/>
  <c r="AB17" i="92"/>
  <c r="AC17" i="92"/>
  <c r="AD17" i="92"/>
  <c r="AE17" i="92"/>
  <c r="AF17" i="92"/>
  <c r="AG17" i="92"/>
  <c r="AH17" i="92"/>
  <c r="AI17" i="92"/>
  <c r="AJ17" i="92"/>
  <c r="Z16" i="92"/>
  <c r="AA16" i="92"/>
  <c r="AB16" i="92"/>
  <c r="AC16" i="92"/>
  <c r="AD16" i="92"/>
  <c r="AE16" i="92"/>
  <c r="AF16" i="92"/>
  <c r="AG16" i="92"/>
  <c r="AH16" i="92"/>
  <c r="AI16" i="92"/>
  <c r="AJ16" i="92"/>
  <c r="Z15" i="92"/>
  <c r="AA15" i="92"/>
  <c r="AB15" i="92"/>
  <c r="AC15" i="92"/>
  <c r="AD15" i="92"/>
  <c r="AE15" i="92"/>
  <c r="AF15" i="92"/>
  <c r="AG15" i="92"/>
  <c r="AH15" i="92"/>
  <c r="AI15" i="92"/>
  <c r="AJ15" i="92"/>
  <c r="Z14" i="92"/>
  <c r="AA14" i="92"/>
  <c r="AB14" i="92"/>
  <c r="AC14" i="92"/>
  <c r="AD14" i="92"/>
  <c r="AE14" i="92"/>
  <c r="AF14" i="92"/>
  <c r="AG14" i="92"/>
  <c r="AH14" i="92"/>
  <c r="AI14" i="92"/>
  <c r="AJ14" i="92"/>
  <c r="Z13" i="92"/>
  <c r="AA13" i="92"/>
  <c r="AB13" i="92"/>
  <c r="AC13" i="92"/>
  <c r="AD13" i="92"/>
  <c r="AE13" i="92"/>
  <c r="AF13" i="92"/>
  <c r="AG13" i="92"/>
  <c r="AH13" i="92"/>
  <c r="AI13" i="92"/>
  <c r="AJ13" i="92"/>
  <c r="Z12" i="92"/>
  <c r="Z11" i="92"/>
  <c r="AA11" i="92"/>
  <c r="AB11" i="92"/>
  <c r="Z10" i="92"/>
  <c r="AA10" i="92"/>
  <c r="AB10" i="92"/>
  <c r="AC10" i="92"/>
  <c r="AD10" i="92"/>
  <c r="AE10" i="92"/>
  <c r="AF10" i="92"/>
  <c r="AG10" i="92"/>
  <c r="AH10" i="92"/>
  <c r="AI10" i="92"/>
  <c r="AJ10" i="92"/>
  <c r="Z9" i="92"/>
  <c r="AA9" i="92"/>
  <c r="AB9" i="92"/>
  <c r="AC9" i="92"/>
  <c r="AD9" i="92"/>
  <c r="AE9" i="92"/>
  <c r="AF9" i="92"/>
  <c r="AG9" i="92"/>
  <c r="AH9" i="92"/>
  <c r="AI9" i="92"/>
  <c r="AJ9" i="92"/>
  <c r="Z8" i="92"/>
  <c r="AA8" i="92"/>
  <c r="AB8" i="92"/>
  <c r="AC8" i="92"/>
  <c r="AD8" i="92"/>
  <c r="Z7" i="92"/>
  <c r="Z6" i="92"/>
  <c r="AA6" i="92"/>
  <c r="N30" i="95"/>
  <c r="M30" i="95"/>
  <c r="L30" i="95"/>
  <c r="K30" i="95"/>
  <c r="J30" i="95"/>
  <c r="I30" i="95"/>
  <c r="H30" i="95"/>
  <c r="G30" i="95"/>
  <c r="G32" i="95"/>
  <c r="G34" i="95"/>
  <c r="G36" i="95"/>
  <c r="F30" i="95"/>
  <c r="E30" i="95"/>
  <c r="D30" i="95"/>
  <c r="C30" i="95"/>
  <c r="I14" i="80"/>
  <c r="J14" i="80"/>
  <c r="K14" i="80"/>
  <c r="L14" i="80"/>
  <c r="M14" i="80"/>
  <c r="N14" i="80"/>
  <c r="O14" i="80"/>
  <c r="P14" i="80"/>
  <c r="Q14" i="80"/>
  <c r="R14" i="80"/>
  <c r="S14" i="80"/>
  <c r="T14" i="80"/>
  <c r="U14" i="80"/>
  <c r="V14" i="80"/>
  <c r="W14" i="80"/>
  <c r="X14" i="80"/>
  <c r="Y14" i="80"/>
  <c r="Z14" i="80"/>
  <c r="H14" i="80"/>
  <c r="D5" i="95"/>
  <c r="E5" i="95"/>
  <c r="D5" i="96"/>
  <c r="E5" i="96"/>
  <c r="O34" i="96"/>
  <c r="N34" i="96"/>
  <c r="M34" i="96"/>
  <c r="L34" i="96"/>
  <c r="K34" i="96"/>
  <c r="J34" i="96"/>
  <c r="I34" i="96"/>
  <c r="H34" i="96"/>
  <c r="G34" i="96"/>
  <c r="F34" i="96"/>
  <c r="E34" i="96"/>
  <c r="D34" i="96"/>
  <c r="C34" i="96"/>
  <c r="P30" i="96"/>
  <c r="O30" i="96"/>
  <c r="N30" i="96"/>
  <c r="M30" i="96"/>
  <c r="L30" i="96"/>
  <c r="K30" i="96"/>
  <c r="J30" i="96"/>
  <c r="I30" i="96"/>
  <c r="H30" i="96"/>
  <c r="G30" i="96"/>
  <c r="F30" i="96"/>
  <c r="E30" i="96"/>
  <c r="D30" i="96"/>
  <c r="C30" i="96"/>
  <c r="N29" i="96"/>
  <c r="M29" i="96"/>
  <c r="L29" i="96"/>
  <c r="K29" i="96"/>
  <c r="J29" i="96"/>
  <c r="I29" i="96"/>
  <c r="H29" i="96"/>
  <c r="G29" i="96"/>
  <c r="F29" i="96"/>
  <c r="E29" i="96"/>
  <c r="D29" i="96"/>
  <c r="C29" i="96"/>
  <c r="N28" i="96"/>
  <c r="M28" i="96"/>
  <c r="L28" i="96"/>
  <c r="K28" i="96"/>
  <c r="J28" i="96"/>
  <c r="I28" i="96"/>
  <c r="H28" i="96"/>
  <c r="G28" i="96"/>
  <c r="F28" i="96"/>
  <c r="E28" i="96"/>
  <c r="D28" i="96"/>
  <c r="C28" i="96"/>
  <c r="N27" i="96"/>
  <c r="M27" i="96"/>
  <c r="L27" i="96"/>
  <c r="K27" i="96"/>
  <c r="J27" i="96"/>
  <c r="I27" i="96"/>
  <c r="H27" i="96"/>
  <c r="G27" i="96"/>
  <c r="F27" i="96"/>
  <c r="E27" i="96"/>
  <c r="D27" i="96"/>
  <c r="C27" i="96"/>
  <c r="N26" i="96"/>
  <c r="M26" i="96"/>
  <c r="L26" i="96"/>
  <c r="K26" i="96"/>
  <c r="J26" i="96"/>
  <c r="I26" i="96"/>
  <c r="H26" i="96"/>
  <c r="G26" i="96"/>
  <c r="F26" i="96"/>
  <c r="E26" i="96"/>
  <c r="D26" i="96"/>
  <c r="C26" i="96"/>
  <c r="N25" i="96"/>
  <c r="M25" i="96"/>
  <c r="L25" i="96"/>
  <c r="K25" i="96"/>
  <c r="J25" i="96"/>
  <c r="I25" i="96"/>
  <c r="H25" i="96"/>
  <c r="G25" i="96"/>
  <c r="F25" i="96"/>
  <c r="E25" i="96"/>
  <c r="D25" i="96"/>
  <c r="C25" i="96"/>
  <c r="N24" i="96"/>
  <c r="M24" i="96"/>
  <c r="L24" i="96"/>
  <c r="K24" i="96"/>
  <c r="K31" i="96"/>
  <c r="J24" i="96"/>
  <c r="I24" i="96"/>
  <c r="H24" i="96"/>
  <c r="G24" i="96"/>
  <c r="F24" i="96"/>
  <c r="E24" i="96"/>
  <c r="D24" i="96"/>
  <c r="C24" i="96"/>
  <c r="P22" i="96"/>
  <c r="O22" i="96"/>
  <c r="N22" i="96"/>
  <c r="N33" i="96"/>
  <c r="M22" i="96"/>
  <c r="L22" i="96"/>
  <c r="K22" i="96"/>
  <c r="J22" i="96"/>
  <c r="I22" i="96"/>
  <c r="H22" i="96"/>
  <c r="G22" i="96"/>
  <c r="G33" i="96"/>
  <c r="F22" i="96"/>
  <c r="F33" i="96"/>
  <c r="E22" i="96"/>
  <c r="D22" i="96"/>
  <c r="C22" i="96"/>
  <c r="P35" i="95"/>
  <c r="O35" i="95"/>
  <c r="N35" i="95"/>
  <c r="M35" i="95"/>
  <c r="L35" i="95"/>
  <c r="K35" i="95"/>
  <c r="J35" i="95"/>
  <c r="I35" i="95"/>
  <c r="H35" i="95"/>
  <c r="G35" i="95"/>
  <c r="F35" i="95"/>
  <c r="E35" i="95"/>
  <c r="D35" i="95"/>
  <c r="C35" i="95"/>
  <c r="P31" i="95"/>
  <c r="O31" i="95"/>
  <c r="N31" i="95"/>
  <c r="M31" i="95"/>
  <c r="L31" i="95"/>
  <c r="K31" i="95"/>
  <c r="J31" i="95"/>
  <c r="I31" i="95"/>
  <c r="H31" i="95"/>
  <c r="G31" i="95"/>
  <c r="F31" i="95"/>
  <c r="E31" i="95"/>
  <c r="D31" i="95"/>
  <c r="C31" i="95"/>
  <c r="N29" i="95"/>
  <c r="M29" i="95"/>
  <c r="L29" i="95"/>
  <c r="K29" i="95"/>
  <c r="J29" i="95"/>
  <c r="I29" i="95"/>
  <c r="H29" i="95"/>
  <c r="G29" i="95"/>
  <c r="F29" i="95"/>
  <c r="E29" i="95"/>
  <c r="D29" i="95"/>
  <c r="C29" i="95"/>
  <c r="N28" i="95"/>
  <c r="M28" i="95"/>
  <c r="L28" i="95"/>
  <c r="K28" i="95"/>
  <c r="J28" i="95"/>
  <c r="I28" i="95"/>
  <c r="H28" i="95"/>
  <c r="G28" i="95"/>
  <c r="F28" i="95"/>
  <c r="E28" i="95"/>
  <c r="D28" i="95"/>
  <c r="C28" i="95"/>
  <c r="N27" i="95"/>
  <c r="M27" i="95"/>
  <c r="L27" i="95"/>
  <c r="K27" i="95"/>
  <c r="J27" i="95"/>
  <c r="I27" i="95"/>
  <c r="H27" i="95"/>
  <c r="G27" i="95"/>
  <c r="F27" i="95"/>
  <c r="E27" i="95"/>
  <c r="D27" i="95"/>
  <c r="C27" i="95"/>
  <c r="N26" i="95"/>
  <c r="M26" i="95"/>
  <c r="L26" i="95"/>
  <c r="K26" i="95"/>
  <c r="J26" i="95"/>
  <c r="I26" i="95"/>
  <c r="H26" i="95"/>
  <c r="H32" i="95"/>
  <c r="G26" i="95"/>
  <c r="F26" i="95"/>
  <c r="E26" i="95"/>
  <c r="D26" i="95"/>
  <c r="C26" i="95"/>
  <c r="N25" i="95"/>
  <c r="M25" i="95"/>
  <c r="L25" i="95"/>
  <c r="L32" i="95"/>
  <c r="K25" i="95"/>
  <c r="J25" i="95"/>
  <c r="I25" i="95"/>
  <c r="H25" i="95"/>
  <c r="G25" i="95"/>
  <c r="E25" i="95"/>
  <c r="D25" i="95"/>
  <c r="C25" i="95"/>
  <c r="C32" i="95"/>
  <c r="P22" i="95"/>
  <c r="O22" i="95"/>
  <c r="N22" i="95"/>
  <c r="M22" i="95"/>
  <c r="L22" i="95"/>
  <c r="K22" i="95"/>
  <c r="J22" i="95"/>
  <c r="I22" i="95"/>
  <c r="H22" i="95"/>
  <c r="G22" i="95"/>
  <c r="F22" i="95"/>
  <c r="E22" i="95"/>
  <c r="D22" i="95"/>
  <c r="C22" i="95"/>
  <c r="AE8" i="92"/>
  <c r="AF8" i="92"/>
  <c r="AG8" i="92"/>
  <c r="AH8" i="92"/>
  <c r="F31" i="96"/>
  <c r="N31" i="96"/>
  <c r="J31" i="96"/>
  <c r="G31" i="96"/>
  <c r="N32" i="95"/>
  <c r="U24" i="92"/>
  <c r="V24" i="92"/>
  <c r="W24" i="92"/>
  <c r="X24" i="92"/>
  <c r="U23" i="92"/>
  <c r="V23" i="92"/>
  <c r="W23" i="92"/>
  <c r="X23" i="92"/>
  <c r="U22" i="92"/>
  <c r="V22" i="92"/>
  <c r="W22" i="92"/>
  <c r="X22" i="92"/>
  <c r="U21" i="92"/>
  <c r="V21" i="92"/>
  <c r="W21" i="92"/>
  <c r="X21" i="92"/>
  <c r="U20" i="92"/>
  <c r="V20" i="92"/>
  <c r="W20" i="92"/>
  <c r="X20" i="92"/>
  <c r="U19" i="92"/>
  <c r="V19" i="92"/>
  <c r="W19" i="92"/>
  <c r="X19" i="92"/>
  <c r="U18" i="92"/>
  <c r="V18" i="92"/>
  <c r="W18" i="92"/>
  <c r="X18" i="92"/>
  <c r="U17" i="92"/>
  <c r="V17" i="92"/>
  <c r="W17" i="92"/>
  <c r="X17" i="92"/>
  <c r="U16" i="92"/>
  <c r="V16" i="92"/>
  <c r="W16" i="92"/>
  <c r="X16" i="92"/>
  <c r="U15" i="92"/>
  <c r="V15" i="92"/>
  <c r="W15" i="92"/>
  <c r="X15" i="92"/>
  <c r="U14" i="92"/>
  <c r="V14" i="92"/>
  <c r="W14" i="92"/>
  <c r="X14" i="92"/>
  <c r="U13" i="92"/>
  <c r="V13" i="92"/>
  <c r="W13" i="92"/>
  <c r="X13" i="92"/>
  <c r="U12" i="92"/>
  <c r="V12" i="92"/>
  <c r="W12" i="92"/>
  <c r="X12" i="92"/>
  <c r="U11" i="92"/>
  <c r="V11" i="92"/>
  <c r="U10" i="92"/>
  <c r="V10" i="92"/>
  <c r="W10" i="92"/>
  <c r="X10" i="92"/>
  <c r="U9" i="92"/>
  <c r="V9" i="92"/>
  <c r="W9" i="92"/>
  <c r="X9" i="92"/>
  <c r="U8" i="92"/>
  <c r="V8" i="92"/>
  <c r="W8" i="92"/>
  <c r="X8" i="92"/>
  <c r="U7" i="92"/>
  <c r="V7" i="92"/>
  <c r="W7" i="92"/>
  <c r="X7" i="92"/>
  <c r="U6" i="92"/>
  <c r="V6" i="92"/>
  <c r="D6" i="57"/>
  <c r="E6" i="57"/>
  <c r="Y30" i="92"/>
  <c r="T30" i="92"/>
  <c r="O30" i="92"/>
  <c r="J30" i="92"/>
  <c r="E30" i="92"/>
  <c r="Y29" i="92"/>
  <c r="T29" i="92"/>
  <c r="O29" i="92"/>
  <c r="J29" i="92"/>
  <c r="E29" i="92"/>
  <c r="Y56" i="92"/>
  <c r="T56" i="92"/>
  <c r="O56" i="92"/>
  <c r="Y55" i="92"/>
  <c r="T55" i="92"/>
  <c r="O55" i="92"/>
  <c r="E54" i="92"/>
  <c r="U51" i="92"/>
  <c r="V51" i="92"/>
  <c r="W51" i="92"/>
  <c r="X51" i="92"/>
  <c r="P51" i="92"/>
  <c r="Q51" i="92"/>
  <c r="R51" i="92"/>
  <c r="S51" i="92"/>
  <c r="U50" i="92"/>
  <c r="V50" i="92"/>
  <c r="W50" i="92"/>
  <c r="X50" i="92"/>
  <c r="P50" i="92"/>
  <c r="Q50" i="92"/>
  <c r="R50" i="92"/>
  <c r="S50" i="92"/>
  <c r="U49" i="92"/>
  <c r="V49" i="92"/>
  <c r="W49" i="92"/>
  <c r="X49" i="92"/>
  <c r="P49" i="92"/>
  <c r="Q49" i="92"/>
  <c r="R49" i="92"/>
  <c r="S49" i="92"/>
  <c r="U48" i="92"/>
  <c r="V48" i="92"/>
  <c r="W48" i="92"/>
  <c r="X48" i="92"/>
  <c r="P48" i="92"/>
  <c r="Q48" i="92"/>
  <c r="R48" i="92"/>
  <c r="S48" i="92"/>
  <c r="U47" i="92"/>
  <c r="V47" i="92"/>
  <c r="W47" i="92"/>
  <c r="X47" i="92"/>
  <c r="P47" i="92"/>
  <c r="Q47" i="92"/>
  <c r="R47" i="92"/>
  <c r="S47" i="92"/>
  <c r="U46" i="92"/>
  <c r="V46" i="92"/>
  <c r="W46" i="92"/>
  <c r="X46" i="92"/>
  <c r="P46" i="92"/>
  <c r="Q46" i="92"/>
  <c r="R46" i="92"/>
  <c r="S46" i="92"/>
  <c r="U45" i="92"/>
  <c r="V45" i="92"/>
  <c r="W45" i="92"/>
  <c r="X45" i="92"/>
  <c r="P45" i="92"/>
  <c r="Q45" i="92"/>
  <c r="R45" i="92"/>
  <c r="S45" i="92"/>
  <c r="U44" i="92"/>
  <c r="V44" i="92"/>
  <c r="W44" i="92"/>
  <c r="X44" i="92"/>
  <c r="P44" i="92"/>
  <c r="Q44" i="92"/>
  <c r="R44" i="92"/>
  <c r="S44" i="92"/>
  <c r="U43" i="92"/>
  <c r="V43" i="92"/>
  <c r="W43" i="92"/>
  <c r="X43" i="92"/>
  <c r="P43" i="92"/>
  <c r="Q43" i="92"/>
  <c r="R43" i="92"/>
  <c r="S43" i="92"/>
  <c r="U42" i="92"/>
  <c r="V42" i="92"/>
  <c r="W42" i="92"/>
  <c r="X42" i="92"/>
  <c r="P42" i="92"/>
  <c r="Q42" i="92"/>
  <c r="R42" i="92"/>
  <c r="S42" i="92"/>
  <c r="U41" i="92"/>
  <c r="V41" i="92"/>
  <c r="W41" i="92"/>
  <c r="X41" i="92"/>
  <c r="P41" i="92"/>
  <c r="Q41" i="92"/>
  <c r="R41" i="92"/>
  <c r="S41" i="92"/>
  <c r="U40" i="92"/>
  <c r="V40" i="92"/>
  <c r="W40" i="92"/>
  <c r="X40" i="92"/>
  <c r="P40" i="92"/>
  <c r="Q40" i="92"/>
  <c r="R40" i="92"/>
  <c r="S40" i="92"/>
  <c r="U39" i="92"/>
  <c r="V39" i="92"/>
  <c r="W39" i="92"/>
  <c r="X39" i="92"/>
  <c r="P39" i="92"/>
  <c r="Q39" i="92"/>
  <c r="R39" i="92"/>
  <c r="S39" i="92"/>
  <c r="U38" i="92"/>
  <c r="P38" i="92"/>
  <c r="Q38" i="92"/>
  <c r="Q56" i="92"/>
  <c r="U37" i="92"/>
  <c r="V37" i="92"/>
  <c r="W37" i="92"/>
  <c r="X37" i="92"/>
  <c r="P37" i="92"/>
  <c r="Q37" i="92"/>
  <c r="R37" i="92"/>
  <c r="S37" i="92"/>
  <c r="U36" i="92"/>
  <c r="V36" i="92"/>
  <c r="W36" i="92"/>
  <c r="X36" i="92"/>
  <c r="P36" i="92"/>
  <c r="Q36" i="92"/>
  <c r="R36" i="92"/>
  <c r="S36" i="92"/>
  <c r="U35" i="92"/>
  <c r="V35" i="92"/>
  <c r="W35" i="92"/>
  <c r="X35" i="92"/>
  <c r="P35" i="92"/>
  <c r="Q35" i="92"/>
  <c r="R35" i="92"/>
  <c r="S35" i="92"/>
  <c r="U34" i="92"/>
  <c r="V34" i="92"/>
  <c r="W34" i="92"/>
  <c r="X34" i="92"/>
  <c r="P34" i="92"/>
  <c r="Q34" i="92"/>
  <c r="U33" i="92"/>
  <c r="P33" i="92"/>
  <c r="Q33" i="92"/>
  <c r="R33" i="92"/>
  <c r="S33" i="92"/>
  <c r="E32" i="92"/>
  <c r="Y28" i="92"/>
  <c r="T28" i="92"/>
  <c r="O28" i="92"/>
  <c r="J28" i="92"/>
  <c r="E28" i="92"/>
  <c r="P24" i="92"/>
  <c r="Q24" i="92"/>
  <c r="R24" i="92"/>
  <c r="S24" i="92"/>
  <c r="K24" i="92"/>
  <c r="L24" i="92"/>
  <c r="M24" i="92"/>
  <c r="N24" i="92"/>
  <c r="F24" i="92"/>
  <c r="G24" i="92"/>
  <c r="H24" i="92"/>
  <c r="I24" i="92"/>
  <c r="P23" i="92"/>
  <c r="Q23" i="92"/>
  <c r="R23" i="92"/>
  <c r="S23" i="92"/>
  <c r="K23" i="92"/>
  <c r="L23" i="92"/>
  <c r="M23" i="92"/>
  <c r="N23" i="92"/>
  <c r="F23" i="92"/>
  <c r="G23" i="92"/>
  <c r="H23" i="92"/>
  <c r="I23" i="92"/>
  <c r="P22" i="92"/>
  <c r="Q22" i="92"/>
  <c r="R22" i="92"/>
  <c r="S22" i="92"/>
  <c r="K22" i="92"/>
  <c r="L22" i="92"/>
  <c r="M22" i="92"/>
  <c r="N22" i="92"/>
  <c r="F22" i="92"/>
  <c r="G22" i="92"/>
  <c r="H22" i="92"/>
  <c r="I22" i="92"/>
  <c r="P21" i="92"/>
  <c r="Q21" i="92"/>
  <c r="R21" i="92"/>
  <c r="S21" i="92"/>
  <c r="K21" i="92"/>
  <c r="L21" i="92"/>
  <c r="M21" i="92"/>
  <c r="N21" i="92"/>
  <c r="F21" i="92"/>
  <c r="G21" i="92"/>
  <c r="H21" i="92"/>
  <c r="I21" i="92"/>
  <c r="P20" i="92"/>
  <c r="Q20" i="92"/>
  <c r="R20" i="92"/>
  <c r="S20" i="92"/>
  <c r="K20" i="92"/>
  <c r="L20" i="92"/>
  <c r="M20" i="92"/>
  <c r="N20" i="92"/>
  <c r="F20" i="92"/>
  <c r="G20" i="92"/>
  <c r="H20" i="92"/>
  <c r="I20" i="92"/>
  <c r="P19" i="92"/>
  <c r="Q19" i="92"/>
  <c r="R19" i="92"/>
  <c r="S19" i="92"/>
  <c r="K19" i="92"/>
  <c r="F19" i="92"/>
  <c r="G19" i="92"/>
  <c r="H19" i="92"/>
  <c r="I19" i="92"/>
  <c r="P18" i="92"/>
  <c r="Q18" i="92"/>
  <c r="R18" i="92"/>
  <c r="S18" i="92"/>
  <c r="K18" i="92"/>
  <c r="L18" i="92"/>
  <c r="M18" i="92"/>
  <c r="N18" i="92"/>
  <c r="F18" i="92"/>
  <c r="G18" i="92"/>
  <c r="H18" i="92"/>
  <c r="I18" i="92"/>
  <c r="P17" i="92"/>
  <c r="Q17" i="92"/>
  <c r="R17" i="92"/>
  <c r="S17" i="92"/>
  <c r="K17" i="92"/>
  <c r="L17" i="92"/>
  <c r="M17" i="92"/>
  <c r="N17" i="92"/>
  <c r="F17" i="92"/>
  <c r="G17" i="92"/>
  <c r="H17" i="92"/>
  <c r="I17" i="92"/>
  <c r="P16" i="92"/>
  <c r="Q16" i="92"/>
  <c r="R16" i="92"/>
  <c r="S16" i="92"/>
  <c r="K16" i="92"/>
  <c r="L16" i="92"/>
  <c r="M16" i="92"/>
  <c r="N16" i="92"/>
  <c r="F16" i="92"/>
  <c r="G16" i="92"/>
  <c r="H16" i="92"/>
  <c r="I16" i="92"/>
  <c r="P15" i="92"/>
  <c r="Q15" i="92"/>
  <c r="R15" i="92"/>
  <c r="S15" i="92"/>
  <c r="K15" i="92"/>
  <c r="L15" i="92"/>
  <c r="F15" i="92"/>
  <c r="G15" i="92"/>
  <c r="H15" i="92"/>
  <c r="I15" i="92"/>
  <c r="P14" i="92"/>
  <c r="Q14" i="92"/>
  <c r="K14" i="92"/>
  <c r="L14" i="92"/>
  <c r="F14" i="92"/>
  <c r="G14" i="92"/>
  <c r="H14" i="92"/>
  <c r="I14" i="92"/>
  <c r="P13" i="92"/>
  <c r="Q13" i="92"/>
  <c r="R13" i="92"/>
  <c r="S13" i="92"/>
  <c r="K13" i="92"/>
  <c r="F13" i="92"/>
  <c r="G13" i="92"/>
  <c r="H13" i="92"/>
  <c r="I13" i="92"/>
  <c r="P12" i="92"/>
  <c r="Q12" i="92"/>
  <c r="R12" i="92"/>
  <c r="S12" i="92"/>
  <c r="K12" i="92"/>
  <c r="L12" i="92"/>
  <c r="F12" i="92"/>
  <c r="G12" i="92"/>
  <c r="H12" i="92"/>
  <c r="I12" i="92"/>
  <c r="P11" i="92"/>
  <c r="K11" i="92"/>
  <c r="L11" i="92"/>
  <c r="M11" i="92"/>
  <c r="N11" i="92"/>
  <c r="F11" i="92"/>
  <c r="F10" i="92"/>
  <c r="G10" i="92"/>
  <c r="H10" i="92"/>
  <c r="I10" i="92"/>
  <c r="F9" i="92"/>
  <c r="G9" i="92"/>
  <c r="H9" i="92"/>
  <c r="I9" i="92"/>
  <c r="F8" i="92"/>
  <c r="G8" i="92"/>
  <c r="H8" i="92"/>
  <c r="I8" i="92"/>
  <c r="F7" i="92"/>
  <c r="G7" i="92"/>
  <c r="F6" i="92"/>
  <c r="G6" i="92"/>
  <c r="H6" i="92"/>
  <c r="I6" i="92"/>
  <c r="F5" i="92"/>
  <c r="F27" i="92"/>
  <c r="H7" i="80"/>
  <c r="I7" i="80"/>
  <c r="J7" i="80"/>
  <c r="F4" i="88"/>
  <c r="G4" i="88"/>
  <c r="H4" i="88"/>
  <c r="I4" i="88"/>
  <c r="J4" i="88"/>
  <c r="K4" i="88"/>
  <c r="L4" i="88"/>
  <c r="M4" i="88"/>
  <c r="N4" i="88"/>
  <c r="O4" i="88"/>
  <c r="P4" i="88"/>
  <c r="E14" i="86"/>
  <c r="E25" i="88"/>
  <c r="B23" i="90"/>
  <c r="B22" i="90"/>
  <c r="B21" i="90"/>
  <c r="B20" i="90"/>
  <c r="B19" i="90"/>
  <c r="B18" i="90"/>
  <c r="B17" i="90"/>
  <c r="B16" i="90"/>
  <c r="B15" i="90"/>
  <c r="B14" i="90"/>
  <c r="B13" i="90"/>
  <c r="B12" i="90"/>
  <c r="B11" i="90"/>
  <c r="B10" i="90"/>
  <c r="B9" i="90"/>
  <c r="B8" i="90"/>
  <c r="B7" i="90"/>
  <c r="B6" i="90"/>
  <c r="AI8" i="92"/>
  <c r="AJ8" i="92"/>
  <c r="M14" i="92"/>
  <c r="N14" i="92"/>
  <c r="V33" i="92"/>
  <c r="W33" i="92"/>
  <c r="CS11" i="91"/>
  <c r="CR11" i="91"/>
  <c r="CP11" i="91"/>
  <c r="CR12" i="91"/>
  <c r="CN11" i="91"/>
  <c r="CO12" i="91"/>
  <c r="N59" i="88"/>
  <c r="CM11" i="91"/>
  <c r="CI11" i="91"/>
  <c r="CH11" i="91"/>
  <c r="CE11" i="91"/>
  <c r="CD11" i="91"/>
  <c r="BZ11" i="91"/>
  <c r="BU11" i="91"/>
  <c r="BN11" i="91"/>
  <c r="BM11" i="91"/>
  <c r="BI12" i="91"/>
  <c r="F59" i="88"/>
  <c r="BK11" i="91"/>
  <c r="BJ11" i="91"/>
  <c r="BI11" i="91"/>
  <c r="BG11" i="91"/>
  <c r="BF11" i="91"/>
  <c r="BE11" i="91"/>
  <c r="BD11" i="91"/>
  <c r="J5" i="87"/>
  <c r="K5" i="87"/>
  <c r="L5" i="87"/>
  <c r="M5" i="87"/>
  <c r="N5" i="87"/>
  <c r="O5" i="87"/>
  <c r="P5" i="87"/>
  <c r="Q5" i="87"/>
  <c r="R5" i="87"/>
  <c r="S5" i="87"/>
  <c r="T5" i="87"/>
  <c r="F13" i="86"/>
  <c r="G13" i="86"/>
  <c r="H13" i="86"/>
  <c r="I13" i="86"/>
  <c r="J13" i="86"/>
  <c r="K13" i="86"/>
  <c r="L13" i="86"/>
  <c r="M13" i="86"/>
  <c r="N13" i="86"/>
  <c r="O13" i="86"/>
  <c r="P13" i="86"/>
  <c r="F12" i="86"/>
  <c r="G12" i="86"/>
  <c r="H12" i="86"/>
  <c r="I12" i="86"/>
  <c r="J12" i="86"/>
  <c r="K12" i="86"/>
  <c r="L12" i="86"/>
  <c r="M12" i="86"/>
  <c r="N12" i="86"/>
  <c r="O12" i="86"/>
  <c r="P12" i="86"/>
  <c r="F11" i="86"/>
  <c r="G11" i="86"/>
  <c r="H11" i="86"/>
  <c r="I11" i="86"/>
  <c r="J11" i="86"/>
  <c r="K11" i="86"/>
  <c r="L11" i="86"/>
  <c r="M11" i="86"/>
  <c r="N11" i="86"/>
  <c r="O11" i="86"/>
  <c r="P11" i="86"/>
  <c r="F9" i="86"/>
  <c r="G9" i="86"/>
  <c r="H9" i="86"/>
  <c r="I9" i="86"/>
  <c r="J9" i="86"/>
  <c r="K9" i="86"/>
  <c r="L9" i="86"/>
  <c r="M9" i="86"/>
  <c r="N9" i="86"/>
  <c r="O9" i="86"/>
  <c r="P9" i="86"/>
  <c r="F8" i="86"/>
  <c r="G8" i="86"/>
  <c r="H8" i="86"/>
  <c r="I8" i="86"/>
  <c r="J8" i="86"/>
  <c r="K8" i="86"/>
  <c r="L8" i="86"/>
  <c r="M8" i="86"/>
  <c r="N8" i="86"/>
  <c r="O8" i="86"/>
  <c r="P8" i="86"/>
  <c r="F7" i="86"/>
  <c r="G7" i="86"/>
  <c r="H7" i="86"/>
  <c r="I7" i="86"/>
  <c r="J7" i="86"/>
  <c r="K7" i="86"/>
  <c r="L7" i="86"/>
  <c r="M7" i="86"/>
  <c r="N7" i="86"/>
  <c r="O7" i="86"/>
  <c r="P7" i="86"/>
  <c r="F6" i="86"/>
  <c r="F10" i="86"/>
  <c r="G10" i="86"/>
  <c r="H10" i="86"/>
  <c r="I10" i="86"/>
  <c r="J10" i="86"/>
  <c r="K10" i="86"/>
  <c r="L10" i="86"/>
  <c r="M10" i="86"/>
  <c r="N10" i="86"/>
  <c r="O10" i="86"/>
  <c r="P10" i="86"/>
  <c r="F5" i="86"/>
  <c r="G5" i="86"/>
  <c r="BC11" i="91"/>
  <c r="BE12" i="91"/>
  <c r="E59" i="88"/>
  <c r="BD12" i="91"/>
  <c r="BB12" i="91"/>
  <c r="AZ11" i="91"/>
  <c r="AY11" i="91"/>
  <c r="AX11" i="91"/>
  <c r="BA12" i="91"/>
  <c r="D59" i="88"/>
  <c r="AW11" i="91"/>
  <c r="AZ12" i="91"/>
  <c r="AV11" i="91"/>
  <c r="AU11" i="91"/>
  <c r="AP11" i="91"/>
  <c r="AV12" i="91"/>
  <c r="AR11" i="91"/>
  <c r="AO11" i="91"/>
  <c r="AN11" i="91"/>
  <c r="AQ12" i="91"/>
  <c r="AM11" i="91"/>
  <c r="AP12" i="91"/>
  <c r="AO12" i="91"/>
  <c r="AL11" i="91"/>
  <c r="AK11" i="91"/>
  <c r="AM12" i="91"/>
  <c r="AI11" i="91"/>
  <c r="AH11" i="91"/>
  <c r="AJ12" i="91"/>
  <c r="AD12" i="91"/>
  <c r="AE11" i="91"/>
  <c r="AD11" i="91"/>
  <c r="AC11" i="91"/>
  <c r="X11" i="91"/>
  <c r="AE12" i="91"/>
  <c r="AB11" i="91"/>
  <c r="AC12" i="91"/>
  <c r="AB12" i="91"/>
  <c r="Z11" i="91"/>
  <c r="Y11" i="91"/>
  <c r="V12" i="91"/>
  <c r="Z12" i="91"/>
  <c r="Y12" i="91"/>
  <c r="V11" i="91"/>
  <c r="U11" i="91"/>
  <c r="T11" i="91"/>
  <c r="S11" i="91"/>
  <c r="S12" i="91"/>
  <c r="Q11" i="91"/>
  <c r="P11" i="91"/>
  <c r="O11" i="91"/>
  <c r="R12" i="91"/>
  <c r="M11" i="91"/>
  <c r="J11" i="91"/>
  <c r="AF12" i="91"/>
  <c r="AH12" i="91"/>
  <c r="N12" i="91"/>
  <c r="U12" i="91"/>
  <c r="K11" i="91"/>
  <c r="N11" i="91"/>
  <c r="R11" i="91"/>
  <c r="AA12" i="91"/>
  <c r="J12" i="91"/>
  <c r="L11" i="91"/>
  <c r="Q12" i="91"/>
  <c r="AA11" i="91"/>
  <c r="AK12" i="91"/>
  <c r="AL12" i="91"/>
  <c r="AJ11" i="91"/>
  <c r="AN12" i="91"/>
  <c r="P12" i="91"/>
  <c r="K12" i="91"/>
  <c r="O12" i="91"/>
  <c r="W12" i="91"/>
  <c r="X12" i="91"/>
  <c r="AI12" i="91"/>
  <c r="L12" i="91"/>
  <c r="T12" i="91"/>
  <c r="AF11" i="91"/>
  <c r="W11" i="91"/>
  <c r="AG12" i="91"/>
  <c r="AG11" i="91"/>
  <c r="AR12" i="91"/>
  <c r="AU12" i="91"/>
  <c r="BC12" i="91"/>
  <c r="CJ12" i="91"/>
  <c r="CK11" i="91"/>
  <c r="CG11" i="91"/>
  <c r="CN12" i="91"/>
  <c r="BL12" i="91"/>
  <c r="BR11" i="91"/>
  <c r="BT12" i="91"/>
  <c r="BV11" i="91"/>
  <c r="BU12" i="91"/>
  <c r="I59" i="88"/>
  <c r="AT12" i="91"/>
  <c r="AS11" i="91"/>
  <c r="AW12" i="91"/>
  <c r="AY12" i="91"/>
  <c r="BB11" i="91"/>
  <c r="BH12" i="91"/>
  <c r="AQ11" i="91"/>
  <c r="AT11" i="91"/>
  <c r="BA11" i="91"/>
  <c r="BF12" i="91"/>
  <c r="CM12" i="91"/>
  <c r="CF12" i="91"/>
  <c r="CI12" i="91"/>
  <c r="CF11" i="91"/>
  <c r="CH12" i="91"/>
  <c r="BG12" i="91"/>
  <c r="BS11" i="91"/>
  <c r="BO11" i="91"/>
  <c r="BR12" i="91"/>
  <c r="BP12" i="91"/>
  <c r="BO12" i="91"/>
  <c r="CC12" i="91"/>
  <c r="K59" i="88"/>
  <c r="BY12" i="91"/>
  <c r="J59" i="88"/>
  <c r="BZ12" i="91"/>
  <c r="CA11" i="91"/>
  <c r="BW11" i="91"/>
  <c r="CD12" i="91"/>
  <c r="CA12" i="91"/>
  <c r="BX11" i="91"/>
  <c r="CB11" i="91"/>
  <c r="CE12" i="91"/>
  <c r="CG12" i="91"/>
  <c r="L59" i="88"/>
  <c r="CJ11" i="91"/>
  <c r="AS12" i="91"/>
  <c r="AX12" i="91"/>
  <c r="BL11" i="91"/>
  <c r="BJ12" i="91"/>
  <c r="BM12" i="91"/>
  <c r="G59" i="88"/>
  <c r="BK12" i="91"/>
  <c r="BH11" i="91"/>
  <c r="BV12" i="91"/>
  <c r="BT11" i="91"/>
  <c r="BW12" i="91"/>
  <c r="BX12" i="91"/>
  <c r="CB12" i="91"/>
  <c r="BY11" i="91"/>
  <c r="BS12" i="91"/>
  <c r="BP11" i="91"/>
  <c r="CC11" i="91"/>
  <c r="CP12" i="91"/>
  <c r="CQ12" i="91"/>
  <c r="CL12" i="91"/>
  <c r="CK12" i="91"/>
  <c r="M59" i="88"/>
  <c r="BQ12" i="91"/>
  <c r="H59" i="88"/>
  <c r="CL11" i="91"/>
  <c r="CQ11" i="91"/>
  <c r="BN12" i="91"/>
  <c r="CS12" i="91"/>
  <c r="O59" i="88"/>
  <c r="CO11" i="91"/>
  <c r="BQ11" i="91"/>
  <c r="H47" i="112"/>
  <c r="H48" i="112"/>
  <c r="H49" i="112"/>
  <c r="H50" i="112"/>
  <c r="H51" i="112"/>
  <c r="G33" i="112"/>
  <c r="G44" i="112"/>
  <c r="H24" i="112"/>
  <c r="H41" i="112"/>
  <c r="K7" i="80"/>
  <c r="L7" i="80"/>
  <c r="M7" i="80"/>
  <c r="N7" i="80"/>
  <c r="O7" i="80"/>
  <c r="P7" i="80"/>
  <c r="Q7" i="80"/>
  <c r="R7" i="80"/>
  <c r="S7" i="80"/>
  <c r="T7" i="80"/>
  <c r="U7" i="80"/>
  <c r="V7" i="80"/>
  <c r="W7" i="80"/>
  <c r="X7" i="80"/>
  <c r="Y7" i="80"/>
  <c r="Z7" i="80"/>
  <c r="F6" i="57"/>
  <c r="G6" i="57"/>
  <c r="H6" i="57"/>
  <c r="I6" i="57"/>
  <c r="J6" i="57"/>
  <c r="K6" i="57"/>
  <c r="L6" i="57"/>
  <c r="M6" i="57"/>
  <c r="N6" i="57"/>
  <c r="O6" i="57"/>
  <c r="P6" i="57"/>
  <c r="Q6" i="57"/>
  <c r="R6" i="57"/>
  <c r="S6" i="57"/>
  <c r="T6" i="57"/>
  <c r="U6" i="57"/>
  <c r="V6" i="57"/>
  <c r="W6" i="57"/>
  <c r="D27" i="88"/>
  <c r="D32" i="95"/>
  <c r="D34" i="95"/>
  <c r="D36" i="95"/>
  <c r="E32" i="95"/>
  <c r="E34" i="95"/>
  <c r="E36" i="95"/>
  <c r="J32" i="95"/>
  <c r="J34" i="95"/>
  <c r="J36" i="95"/>
  <c r="L34" i="95"/>
  <c r="L36" i="95"/>
  <c r="C34" i="95"/>
  <c r="C36" i="95"/>
  <c r="W26" i="95"/>
  <c r="N34" i="95"/>
  <c r="N36" i="95"/>
  <c r="I32" i="95"/>
  <c r="I34" i="95"/>
  <c r="I36" i="95"/>
  <c r="X26" i="95"/>
  <c r="M32" i="95"/>
  <c r="M34" i="95"/>
  <c r="M36" i="95"/>
  <c r="Y29" i="95"/>
  <c r="U30" i="95"/>
  <c r="K32" i="95"/>
  <c r="K34" i="95"/>
  <c r="K36" i="95"/>
  <c r="S25" i="95"/>
  <c r="H34" i="95"/>
  <c r="H36" i="95"/>
  <c r="X29" i="95"/>
  <c r="R25" i="95"/>
  <c r="T25" i="95"/>
  <c r="Q26" i="95"/>
  <c r="Y26" i="95"/>
  <c r="R29" i="95"/>
  <c r="O30" i="95"/>
  <c r="W30" i="95"/>
  <c r="F32" i="95"/>
  <c r="F34" i="95"/>
  <c r="F36" i="95"/>
  <c r="U25" i="95"/>
  <c r="R26" i="95"/>
  <c r="S29" i="95"/>
  <c r="P30" i="95"/>
  <c r="X30" i="95"/>
  <c r="V25" i="95"/>
  <c r="S26" i="95"/>
  <c r="T29" i="95"/>
  <c r="Q30" i="95"/>
  <c r="Y30" i="95"/>
  <c r="P26" i="95"/>
  <c r="Q29" i="95"/>
  <c r="V30" i="95"/>
  <c r="F5" i="95"/>
  <c r="O25" i="95"/>
  <c r="W25" i="95"/>
  <c r="T26" i="95"/>
  <c r="U29" i="95"/>
  <c r="R30" i="95"/>
  <c r="P25" i="95"/>
  <c r="X25" i="95"/>
  <c r="U26" i="95"/>
  <c r="V29" i="95"/>
  <c r="S30" i="95"/>
  <c r="Q25" i="95"/>
  <c r="Y25" i="95"/>
  <c r="V26" i="95"/>
  <c r="O29" i="95"/>
  <c r="W29" i="95"/>
  <c r="T30" i="95"/>
  <c r="O26" i="95"/>
  <c r="P29" i="95"/>
  <c r="R24" i="96"/>
  <c r="X28" i="96"/>
  <c r="J33" i="96"/>
  <c r="S24" i="96"/>
  <c r="L31" i="96"/>
  <c r="L33" i="96"/>
  <c r="Y25" i="96"/>
  <c r="U28" i="96"/>
  <c r="W29" i="96"/>
  <c r="K33" i="96"/>
  <c r="E31" i="96"/>
  <c r="E33" i="96"/>
  <c r="M31" i="96"/>
  <c r="M33" i="96"/>
  <c r="I31" i="96"/>
  <c r="I33" i="96"/>
  <c r="W25" i="96"/>
  <c r="U29" i="96"/>
  <c r="T25" i="96"/>
  <c r="R29" i="96"/>
  <c r="C31" i="96"/>
  <c r="C33" i="96"/>
  <c r="F5" i="96"/>
  <c r="G5" i="96"/>
  <c r="H5" i="96"/>
  <c r="I5" i="96"/>
  <c r="J5" i="96"/>
  <c r="K5" i="96"/>
  <c r="L5" i="96"/>
  <c r="M5" i="96"/>
  <c r="N5" i="96"/>
  <c r="O5" i="96"/>
  <c r="P5" i="96"/>
  <c r="Q5" i="96"/>
  <c r="R5" i="96"/>
  <c r="S5" i="96"/>
  <c r="T5" i="96"/>
  <c r="U5" i="96"/>
  <c r="V5" i="96"/>
  <c r="W5" i="96"/>
  <c r="X5" i="96"/>
  <c r="Y5" i="96"/>
  <c r="P25" i="96"/>
  <c r="X25" i="96"/>
  <c r="Q28" i="96"/>
  <c r="Y28" i="96"/>
  <c r="V29" i="96"/>
  <c r="H31" i="96"/>
  <c r="H33" i="96"/>
  <c r="D31" i="96"/>
  <c r="D33" i="96"/>
  <c r="T24" i="96"/>
  <c r="Q25" i="96"/>
  <c r="R28" i="96"/>
  <c r="O29" i="96"/>
  <c r="U24" i="96"/>
  <c r="R25" i="96"/>
  <c r="S28" i="96"/>
  <c r="P29" i="96"/>
  <c r="X29" i="96"/>
  <c r="V24" i="96"/>
  <c r="S25" i="96"/>
  <c r="T28" i="96"/>
  <c r="Q29" i="96"/>
  <c r="Y29" i="96"/>
  <c r="O24" i="96"/>
  <c r="O31" i="96"/>
  <c r="O33" i="96"/>
  <c r="W24" i="96"/>
  <c r="P24" i="96"/>
  <c r="P31" i="96"/>
  <c r="X24" i="96"/>
  <c r="U25" i="96"/>
  <c r="V28" i="96"/>
  <c r="S29" i="96"/>
  <c r="Q24" i="96"/>
  <c r="Y24" i="96"/>
  <c r="V25" i="96"/>
  <c r="O28" i="96"/>
  <c r="W28" i="96"/>
  <c r="T29" i="96"/>
  <c r="O25" i="96"/>
  <c r="P28" i="96"/>
  <c r="P13" i="97"/>
  <c r="Q13" i="97"/>
  <c r="R13" i="97"/>
  <c r="P14" i="97"/>
  <c r="Q14" i="97"/>
  <c r="R14" i="97"/>
  <c r="C12" i="97"/>
  <c r="C11" i="97"/>
  <c r="P11" i="97"/>
  <c r="Q11" i="97"/>
  <c r="R11" i="97"/>
  <c r="K28" i="92"/>
  <c r="U55" i="92"/>
  <c r="U29" i="92"/>
  <c r="P56" i="92"/>
  <c r="U56" i="92"/>
  <c r="Q28" i="92"/>
  <c r="L19" i="92"/>
  <c r="M19" i="92"/>
  <c r="N19" i="92"/>
  <c r="X33" i="92"/>
  <c r="W55" i="92"/>
  <c r="R38" i="92"/>
  <c r="G5" i="92"/>
  <c r="X55" i="92"/>
  <c r="P28" i="92"/>
  <c r="U30" i="92"/>
  <c r="V38" i="92"/>
  <c r="W38" i="92"/>
  <c r="X38" i="92"/>
  <c r="X56" i="92"/>
  <c r="F54" i="92"/>
  <c r="Z30" i="92"/>
  <c r="P55" i="92"/>
  <c r="F32" i="92"/>
  <c r="F28" i="92"/>
  <c r="U28" i="92"/>
  <c r="F30" i="92"/>
  <c r="M15" i="92"/>
  <c r="L28" i="92"/>
  <c r="V28" i="92"/>
  <c r="H7" i="92"/>
  <c r="G28" i="92"/>
  <c r="G11" i="92"/>
  <c r="G30" i="92"/>
  <c r="F29" i="92"/>
  <c r="L13" i="92"/>
  <c r="M13" i="92"/>
  <c r="N13" i="92"/>
  <c r="K29" i="92"/>
  <c r="K30" i="92"/>
  <c r="AB6" i="92"/>
  <c r="AC11" i="92"/>
  <c r="R34" i="92"/>
  <c r="Q55" i="92"/>
  <c r="V55" i="92"/>
  <c r="R14" i="92"/>
  <c r="AA7" i="92"/>
  <c r="AB7" i="92"/>
  <c r="AC7" i="92"/>
  <c r="AD7" i="92"/>
  <c r="AE7" i="92"/>
  <c r="AF7" i="92"/>
  <c r="AG7" i="92"/>
  <c r="AH7" i="92"/>
  <c r="AI7" i="92"/>
  <c r="AJ7" i="92"/>
  <c r="Z28" i="92"/>
  <c r="AA12" i="92"/>
  <c r="AB12" i="92"/>
  <c r="AC12" i="92"/>
  <c r="AD12" i="92"/>
  <c r="AE12" i="92"/>
  <c r="AF12" i="92"/>
  <c r="AG12" i="92"/>
  <c r="AH12" i="92"/>
  <c r="AI12" i="92"/>
  <c r="AJ12" i="92"/>
  <c r="Z29" i="92"/>
  <c r="P30" i="92"/>
  <c r="W6" i="92"/>
  <c r="V30" i="92"/>
  <c r="V29" i="92"/>
  <c r="W11" i="92"/>
  <c r="V56" i="92"/>
  <c r="W56" i="92"/>
  <c r="M12" i="92"/>
  <c r="P29" i="92"/>
  <c r="Q11" i="92"/>
  <c r="I10" i="102"/>
  <c r="F14" i="86"/>
  <c r="H5" i="86"/>
  <c r="D14" i="86"/>
  <c r="D25" i="88"/>
  <c r="G6" i="86"/>
  <c r="H6" i="86"/>
  <c r="I6" i="86"/>
  <c r="J6" i="86"/>
  <c r="K6" i="86"/>
  <c r="L6" i="86"/>
  <c r="M6" i="86"/>
  <c r="N6" i="86"/>
  <c r="O6" i="86"/>
  <c r="P6" i="86"/>
  <c r="F12" i="113"/>
  <c r="J6" i="113"/>
  <c r="K6" i="113"/>
  <c r="G12" i="113"/>
  <c r="G5" i="113"/>
  <c r="H10" i="113"/>
  <c r="I10" i="113"/>
  <c r="J187" i="108"/>
  <c r="Q187" i="98"/>
  <c r="O187" i="108"/>
  <c r="K187" i="109"/>
  <c r="S187" i="109"/>
  <c r="R187" i="98"/>
  <c r="Q187" i="110"/>
  <c r="P187" i="108"/>
  <c r="Q187" i="108"/>
  <c r="M187" i="109"/>
  <c r="L187" i="98"/>
  <c r="K187" i="110"/>
  <c r="S187" i="110"/>
  <c r="R187" i="108"/>
  <c r="S187" i="98"/>
  <c r="N187" i="109"/>
  <c r="M187" i="98"/>
  <c r="L187" i="110"/>
  <c r="K187" i="108"/>
  <c r="S187" i="108"/>
  <c r="J187" i="109"/>
  <c r="O187" i="109"/>
  <c r="N187" i="98"/>
  <c r="M187" i="110"/>
  <c r="L187" i="108"/>
  <c r="J187" i="98"/>
  <c r="P187" i="109"/>
  <c r="O187" i="98"/>
  <c r="N187" i="110"/>
  <c r="M187" i="108"/>
  <c r="K187" i="98"/>
  <c r="J187" i="110"/>
  <c r="Q187" i="109"/>
  <c r="P187" i="98"/>
  <c r="O187" i="110"/>
  <c r="N187" i="108"/>
  <c r="F33" i="112"/>
  <c r="E27" i="112"/>
  <c r="E33" i="112"/>
  <c r="H40" i="112"/>
  <c r="D33" i="112"/>
  <c r="H43" i="112"/>
  <c r="D27" i="112"/>
  <c r="G27" i="112"/>
  <c r="H26" i="112"/>
  <c r="H32" i="112"/>
  <c r="H25" i="112"/>
  <c r="H31" i="112"/>
  <c r="H42" i="112"/>
  <c r="H44" i="112"/>
  <c r="D51" i="112"/>
  <c r="H23" i="112"/>
  <c r="F51" i="112"/>
  <c r="H30" i="112"/>
  <c r="D44" i="112"/>
  <c r="H29" i="112"/>
  <c r="E44" i="112"/>
  <c r="F44" i="112"/>
  <c r="T191" i="110"/>
  <c r="T190" i="110"/>
  <c r="G9" i="102"/>
  <c r="H9" i="102"/>
  <c r="I9" i="102"/>
  <c r="I11" i="102"/>
  <c r="F24" i="88"/>
  <c r="F23" i="88"/>
  <c r="F22" i="88"/>
  <c r="F21" i="88"/>
  <c r="F20" i="88"/>
  <c r="F16" i="88"/>
  <c r="F60" i="88"/>
  <c r="F65" i="88"/>
  <c r="F17" i="88"/>
  <c r="F64" i="88"/>
  <c r="F18" i="88"/>
  <c r="F19" i="88"/>
  <c r="F25" i="88"/>
  <c r="E60" i="88"/>
  <c r="E27" i="88"/>
  <c r="F27" i="88"/>
  <c r="O32" i="95"/>
  <c r="O34" i="95"/>
  <c r="O36" i="95"/>
  <c r="G5" i="95"/>
  <c r="P32" i="95"/>
  <c r="P34" i="95"/>
  <c r="P36" i="95"/>
  <c r="E65" i="88"/>
  <c r="E64" i="88"/>
  <c r="P12" i="97"/>
  <c r="Q12" i="97"/>
  <c r="R12" i="97"/>
  <c r="S12" i="97"/>
  <c r="T12" i="97"/>
  <c r="U12" i="97"/>
  <c r="C14" i="97"/>
  <c r="C13" i="97"/>
  <c r="AA29" i="92"/>
  <c r="AB29" i="92"/>
  <c r="AA30" i="92"/>
  <c r="G27" i="92"/>
  <c r="H5" i="92"/>
  <c r="G32" i="92"/>
  <c r="G54" i="92"/>
  <c r="L30" i="92"/>
  <c r="S38" i="92"/>
  <c r="S56" i="92"/>
  <c r="R56" i="92"/>
  <c r="L29" i="92"/>
  <c r="S34" i="92"/>
  <c r="S55" i="92"/>
  <c r="R55" i="92"/>
  <c r="AA28" i="92"/>
  <c r="Q29" i="92"/>
  <c r="R11" i="92"/>
  <c r="Q30" i="92"/>
  <c r="W29" i="92"/>
  <c r="X11" i="92"/>
  <c r="X29" i="92"/>
  <c r="N15" i="92"/>
  <c r="N28" i="92"/>
  <c r="M28" i="92"/>
  <c r="N12" i="92"/>
  <c r="M30" i="92"/>
  <c r="M29" i="92"/>
  <c r="X6" i="92"/>
  <c r="W30" i="92"/>
  <c r="W28" i="92"/>
  <c r="R28" i="92"/>
  <c r="S14" i="92"/>
  <c r="S28" i="92"/>
  <c r="AD11" i="92"/>
  <c r="AC29" i="92"/>
  <c r="H11" i="92"/>
  <c r="G29" i="92"/>
  <c r="AB30" i="92"/>
  <c r="AC6" i="92"/>
  <c r="AB28" i="92"/>
  <c r="I7" i="92"/>
  <c r="H28" i="92"/>
  <c r="H14" i="86"/>
  <c r="I5" i="86"/>
  <c r="G14" i="86"/>
  <c r="I12" i="113"/>
  <c r="L6" i="113"/>
  <c r="M6" i="113"/>
  <c r="N6" i="113"/>
  <c r="G7" i="113"/>
  <c r="H5" i="113"/>
  <c r="I5" i="113"/>
  <c r="J10" i="113"/>
  <c r="K10" i="113"/>
  <c r="K12" i="113"/>
  <c r="H12" i="113"/>
  <c r="S14" i="97"/>
  <c r="R8" i="97"/>
  <c r="R5" i="97"/>
  <c r="S11" i="97"/>
  <c r="R7" i="97"/>
  <c r="S13" i="97"/>
  <c r="H27" i="112"/>
  <c r="H33" i="112"/>
  <c r="G24" i="88"/>
  <c r="G23" i="88"/>
  <c r="G22" i="88"/>
  <c r="G21" i="88"/>
  <c r="G20" i="88"/>
  <c r="G16" i="88"/>
  <c r="G18" i="88"/>
  <c r="G19" i="88"/>
  <c r="G17" i="88"/>
  <c r="G25" i="88"/>
  <c r="G65" i="88"/>
  <c r="G64" i="88"/>
  <c r="G60" i="88"/>
  <c r="G27" i="88"/>
  <c r="H5" i="95"/>
  <c r="R6" i="97"/>
  <c r="H27" i="92"/>
  <c r="H32" i="92"/>
  <c r="I5" i="92"/>
  <c r="H54" i="92"/>
  <c r="I28" i="92"/>
  <c r="AC30" i="92"/>
  <c r="AC28" i="92"/>
  <c r="AD6" i="92"/>
  <c r="X30" i="92"/>
  <c r="X28" i="92"/>
  <c r="H29" i="92"/>
  <c r="I11" i="92"/>
  <c r="I29" i="92"/>
  <c r="H30" i="92"/>
  <c r="R29" i="92"/>
  <c r="R30" i="92"/>
  <c r="S11" i="92"/>
  <c r="AE11" i="92"/>
  <c r="AD29" i="92"/>
  <c r="N29" i="92"/>
  <c r="N30" i="92"/>
  <c r="I14" i="86"/>
  <c r="J5" i="86"/>
  <c r="L10" i="113"/>
  <c r="L12" i="113"/>
  <c r="I7" i="113"/>
  <c r="J5" i="113"/>
  <c r="J12" i="113"/>
  <c r="H7" i="113"/>
  <c r="T14" i="97"/>
  <c r="V12" i="97"/>
  <c r="T13" i="97"/>
  <c r="T11" i="97"/>
  <c r="H20" i="88"/>
  <c r="H19" i="88"/>
  <c r="H18" i="88"/>
  <c r="H17" i="88"/>
  <c r="H24" i="88"/>
  <c r="H23" i="88"/>
  <c r="H22" i="88"/>
  <c r="H21" i="88"/>
  <c r="H64" i="88"/>
  <c r="H60" i="88"/>
  <c r="H65" i="88"/>
  <c r="H25" i="88"/>
  <c r="H27" i="88"/>
  <c r="I5" i="95"/>
  <c r="J5" i="92"/>
  <c r="I54" i="92"/>
  <c r="I27" i="92"/>
  <c r="I32" i="92"/>
  <c r="S30" i="92"/>
  <c r="S29" i="92"/>
  <c r="AF11" i="92"/>
  <c r="AE29" i="92"/>
  <c r="I30" i="92"/>
  <c r="AD28" i="92"/>
  <c r="AD30" i="92"/>
  <c r="AE6" i="92"/>
  <c r="J14" i="86"/>
  <c r="K5" i="86"/>
  <c r="M10" i="113"/>
  <c r="M12" i="113"/>
  <c r="N10" i="113"/>
  <c r="N12" i="113"/>
  <c r="J7" i="113"/>
  <c r="K5" i="113"/>
  <c r="U11" i="97"/>
  <c r="U13" i="97"/>
  <c r="W12" i="97"/>
  <c r="U14" i="97"/>
  <c r="I24" i="88"/>
  <c r="I23" i="88"/>
  <c r="I22" i="88"/>
  <c r="I21" i="88"/>
  <c r="I20" i="88"/>
  <c r="I19" i="88"/>
  <c r="I18" i="88"/>
  <c r="I17" i="88"/>
  <c r="I60" i="88"/>
  <c r="I25" i="88"/>
  <c r="I65" i="88"/>
  <c r="I64" i="88"/>
  <c r="I27" i="88"/>
  <c r="J5" i="95"/>
  <c r="J54" i="92"/>
  <c r="K5" i="92"/>
  <c r="J32" i="92"/>
  <c r="J27" i="92"/>
  <c r="AG11" i="92"/>
  <c r="AF29" i="92"/>
  <c r="AE30" i="92"/>
  <c r="AE28" i="92"/>
  <c r="AF6" i="92"/>
  <c r="K14" i="86"/>
  <c r="L5" i="86"/>
  <c r="K7" i="113"/>
  <c r="L5" i="113"/>
  <c r="L7" i="113"/>
  <c r="V13" i="97"/>
  <c r="X12" i="97"/>
  <c r="V14" i="97"/>
  <c r="V11" i="97"/>
  <c r="J16" i="88"/>
  <c r="J24" i="88"/>
  <c r="J21" i="88"/>
  <c r="J18" i="88"/>
  <c r="J19" i="88"/>
  <c r="J23" i="88"/>
  <c r="J20" i="88"/>
  <c r="J17" i="88"/>
  <c r="J22" i="88"/>
  <c r="J25" i="88"/>
  <c r="J65" i="88"/>
  <c r="J64" i="88"/>
  <c r="J60" i="88"/>
  <c r="J27" i="88"/>
  <c r="K5" i="95"/>
  <c r="K32" i="92"/>
  <c r="L5" i="92"/>
  <c r="K54" i="92"/>
  <c r="K27" i="92"/>
  <c r="AG29" i="92"/>
  <c r="AH11" i="92"/>
  <c r="AG6" i="92"/>
  <c r="AF28" i="92"/>
  <c r="AF30" i="92"/>
  <c r="M5" i="86"/>
  <c r="L14" i="86"/>
  <c r="M5" i="113"/>
  <c r="M7" i="113"/>
  <c r="W11" i="97"/>
  <c r="W13" i="97"/>
  <c r="Y12" i="97"/>
  <c r="W14" i="97"/>
  <c r="K24" i="88"/>
  <c r="K23" i="88"/>
  <c r="K22" i="88"/>
  <c r="K21" i="88"/>
  <c r="K17" i="88"/>
  <c r="K20" i="88"/>
  <c r="K16" i="88"/>
  <c r="K18" i="88"/>
  <c r="K19" i="88"/>
  <c r="K64" i="88"/>
  <c r="K25" i="88"/>
  <c r="K65" i="88"/>
  <c r="K60" i="88"/>
  <c r="K27" i="88"/>
  <c r="L5" i="95"/>
  <c r="L54" i="92"/>
  <c r="L32" i="92"/>
  <c r="L27" i="92"/>
  <c r="M5" i="92"/>
  <c r="AH6" i="92"/>
  <c r="AG30" i="92"/>
  <c r="AG28" i="92"/>
  <c r="AH29" i="92"/>
  <c r="AI11" i="92"/>
  <c r="N5" i="86"/>
  <c r="M14" i="86"/>
  <c r="N5" i="113"/>
  <c r="N7" i="113"/>
  <c r="X13" i="97"/>
  <c r="X11" i="97"/>
  <c r="X14" i="97"/>
  <c r="L16" i="88"/>
  <c r="L24" i="88"/>
  <c r="L23" i="88"/>
  <c r="L22" i="88"/>
  <c r="L21" i="88"/>
  <c r="L20" i="88"/>
  <c r="L17" i="88"/>
  <c r="L18" i="88"/>
  <c r="L19" i="88"/>
  <c r="L65" i="88"/>
  <c r="L25" i="88"/>
  <c r="L64" i="88"/>
  <c r="L60" i="88"/>
  <c r="L27" i="88"/>
  <c r="M5" i="95"/>
  <c r="N5" i="92"/>
  <c r="M32" i="92"/>
  <c r="M27" i="92"/>
  <c r="M54" i="92"/>
  <c r="AI29" i="92"/>
  <c r="AJ11" i="92"/>
  <c r="AJ29" i="92"/>
  <c r="AH30" i="92"/>
  <c r="AH28" i="92"/>
  <c r="AI6" i="92"/>
  <c r="O5" i="86"/>
  <c r="N14" i="86"/>
  <c r="Y13" i="97"/>
  <c r="Y14" i="97"/>
  <c r="Y11" i="97"/>
  <c r="M24" i="88"/>
  <c r="M23" i="88"/>
  <c r="M22" i="88"/>
  <c r="M21" i="88"/>
  <c r="M16" i="88"/>
  <c r="M18" i="88"/>
  <c r="M20" i="88"/>
  <c r="M19" i="88"/>
  <c r="M17" i="88"/>
  <c r="M64" i="88"/>
  <c r="M65" i="88"/>
  <c r="M25" i="88"/>
  <c r="M60" i="88"/>
  <c r="M27" i="88"/>
  <c r="N5" i="95"/>
  <c r="N27" i="92"/>
  <c r="N32" i="92"/>
  <c r="N54" i="92"/>
  <c r="O5" i="92"/>
  <c r="AJ6" i="92"/>
  <c r="AI28" i="92"/>
  <c r="AI30" i="92"/>
  <c r="O14" i="86"/>
  <c r="P5" i="86"/>
  <c r="P14" i="86"/>
  <c r="N16" i="88"/>
  <c r="N24" i="88"/>
  <c r="N18" i="88"/>
  <c r="N20" i="88"/>
  <c r="N19" i="88"/>
  <c r="N23" i="88"/>
  <c r="N22" i="88"/>
  <c r="N21" i="88"/>
  <c r="N17" i="88"/>
  <c r="N25" i="88"/>
  <c r="N60" i="88"/>
  <c r="N65" i="88"/>
  <c r="N64" i="88"/>
  <c r="N27" i="88"/>
  <c r="O5" i="95"/>
  <c r="E47" i="88"/>
  <c r="O32" i="92"/>
  <c r="O27" i="92"/>
  <c r="O54" i="92"/>
  <c r="P5" i="92"/>
  <c r="AJ30" i="92"/>
  <c r="AJ28" i="92"/>
  <c r="O24" i="88"/>
  <c r="O23" i="88"/>
  <c r="O22" i="88"/>
  <c r="O21" i="88"/>
  <c r="O17" i="88"/>
  <c r="O18" i="88"/>
  <c r="O16" i="88"/>
  <c r="O19" i="88"/>
  <c r="O20" i="88"/>
  <c r="O65" i="88"/>
  <c r="O60" i="88"/>
  <c r="O25" i="88"/>
  <c r="O64" i="88"/>
  <c r="O27" i="88"/>
  <c r="P5" i="95"/>
  <c r="F48" i="88"/>
  <c r="P54" i="92"/>
  <c r="Q5" i="92"/>
  <c r="P32" i="92"/>
  <c r="P27" i="92"/>
  <c r="P60" i="88"/>
  <c r="P25" i="88"/>
  <c r="Q5" i="95"/>
  <c r="G48" i="88"/>
  <c r="G47" i="88"/>
  <c r="R5" i="92"/>
  <c r="Q54" i="92"/>
  <c r="Q27" i="92"/>
  <c r="Q32" i="92"/>
  <c r="R5" i="95"/>
  <c r="H47" i="88"/>
  <c r="H48" i="88"/>
  <c r="R54" i="92"/>
  <c r="R32" i="92"/>
  <c r="R27" i="92"/>
  <c r="S5" i="92"/>
  <c r="S5" i="95"/>
  <c r="I48" i="88"/>
  <c r="I47" i="88"/>
  <c r="S27" i="92"/>
  <c r="T5" i="92"/>
  <c r="S54" i="92"/>
  <c r="S32" i="92"/>
  <c r="Y7" i="97"/>
  <c r="X7" i="97"/>
  <c r="Y5" i="97"/>
  <c r="Y8" i="97"/>
  <c r="W7" i="97"/>
  <c r="X8" i="97"/>
  <c r="Y6" i="97"/>
  <c r="X5" i="97"/>
  <c r="V7" i="97"/>
  <c r="W5" i="97"/>
  <c r="X6" i="97"/>
  <c r="W8" i="97"/>
  <c r="U7" i="97"/>
  <c r="V8" i="97"/>
  <c r="W6" i="97"/>
  <c r="V5" i="97"/>
  <c r="U5" i="97"/>
  <c r="T7" i="97"/>
  <c r="V6" i="97"/>
  <c r="U8" i="97"/>
  <c r="T8" i="97"/>
  <c r="U6" i="97"/>
  <c r="S7" i="97"/>
  <c r="T5" i="97"/>
  <c r="S5" i="97"/>
  <c r="T6" i="97"/>
  <c r="S8" i="97"/>
  <c r="S6" i="97"/>
  <c r="Q7" i="97"/>
  <c r="Q8" i="97"/>
  <c r="Q5" i="97"/>
  <c r="P7" i="97"/>
  <c r="C7" i="97"/>
  <c r="D11" i="97"/>
  <c r="C8" i="97"/>
  <c r="C5" i="97"/>
  <c r="Q6" i="97"/>
  <c r="P8" i="97"/>
  <c r="P5" i="97"/>
  <c r="C6" i="97"/>
  <c r="P6" i="97"/>
  <c r="I23" i="112"/>
  <c r="J23" i="112"/>
  <c r="I32" i="112"/>
  <c r="J32" i="112"/>
  <c r="K32" i="112"/>
  <c r="L32" i="112"/>
  <c r="M32" i="112"/>
  <c r="N32" i="112"/>
  <c r="O32" i="112"/>
  <c r="P32" i="112"/>
  <c r="I40" i="112"/>
  <c r="J40" i="112"/>
  <c r="K40" i="112"/>
  <c r="D14" i="97"/>
  <c r="D8" i="97"/>
  <c r="I41" i="112"/>
  <c r="J41" i="112"/>
  <c r="K41" i="112"/>
  <c r="L41" i="112"/>
  <c r="M41" i="112"/>
  <c r="N41" i="112"/>
  <c r="O41" i="112"/>
  <c r="P41" i="112"/>
  <c r="I8" i="112"/>
  <c r="J8" i="112"/>
  <c r="K8" i="112"/>
  <c r="L8" i="112"/>
  <c r="M8" i="112"/>
  <c r="N8" i="112"/>
  <c r="O8" i="112"/>
  <c r="P8" i="112"/>
  <c r="J29" i="112"/>
  <c r="K29" i="112"/>
  <c r="I15" i="112"/>
  <c r="J15" i="112"/>
  <c r="K15" i="112"/>
  <c r="L15" i="112"/>
  <c r="M15" i="112"/>
  <c r="N15" i="112"/>
  <c r="O15" i="112"/>
  <c r="P15" i="112"/>
  <c r="D12" i="97"/>
  <c r="E12" i="97"/>
  <c r="I47" i="112"/>
  <c r="J47" i="112"/>
  <c r="I7" i="112"/>
  <c r="J7" i="112"/>
  <c r="K7" i="112"/>
  <c r="D13" i="97"/>
  <c r="E13" i="97"/>
  <c r="I24" i="112"/>
  <c r="J24" i="112"/>
  <c r="K24" i="112"/>
  <c r="L24" i="112"/>
  <c r="M24" i="112"/>
  <c r="N24" i="112"/>
  <c r="O24" i="112"/>
  <c r="P24" i="112"/>
  <c r="I14" i="112"/>
  <c r="I16" i="112"/>
  <c r="J9" i="112"/>
  <c r="K9" i="112"/>
  <c r="L9" i="112"/>
  <c r="M9" i="112"/>
  <c r="N9" i="112"/>
  <c r="O9" i="112"/>
  <c r="P9" i="112"/>
  <c r="J30" i="112"/>
  <c r="K30" i="112"/>
  <c r="L30" i="112"/>
  <c r="M30" i="112"/>
  <c r="N30" i="112"/>
  <c r="O30" i="112"/>
  <c r="P30" i="112"/>
  <c r="J31" i="112"/>
  <c r="K31" i="112"/>
  <c r="L31" i="112"/>
  <c r="M31" i="112"/>
  <c r="N31" i="112"/>
  <c r="O31" i="112"/>
  <c r="P31" i="112"/>
  <c r="P17" i="97"/>
  <c r="P23" i="97"/>
  <c r="Q23" i="97"/>
  <c r="G34" i="97"/>
  <c r="K36" i="97"/>
  <c r="I35" i="97"/>
  <c r="D34" i="97"/>
  <c r="I36" i="97"/>
  <c r="J36" i="97"/>
  <c r="H35" i="97"/>
  <c r="D36" i="97"/>
  <c r="G35" i="97"/>
  <c r="H36" i="97"/>
  <c r="L34" i="97"/>
  <c r="C36" i="97"/>
  <c r="I25" i="112"/>
  <c r="J25" i="112"/>
  <c r="K25" i="112"/>
  <c r="L25" i="112"/>
  <c r="M25" i="112"/>
  <c r="N25" i="112"/>
  <c r="O25" i="112"/>
  <c r="P25" i="112"/>
  <c r="I49" i="112"/>
  <c r="J49" i="112"/>
  <c r="K49" i="112"/>
  <c r="L49" i="112"/>
  <c r="M49" i="112"/>
  <c r="N49" i="112"/>
  <c r="O49" i="112"/>
  <c r="P49" i="112"/>
  <c r="I26" i="112"/>
  <c r="J26" i="112"/>
  <c r="K26" i="112"/>
  <c r="L26" i="112"/>
  <c r="M26" i="112"/>
  <c r="N26" i="112"/>
  <c r="O26" i="112"/>
  <c r="P26" i="112"/>
  <c r="I43" i="112"/>
  <c r="J43" i="112"/>
  <c r="K43" i="112"/>
  <c r="L43" i="112"/>
  <c r="M43" i="112"/>
  <c r="N43" i="112"/>
  <c r="O43" i="112"/>
  <c r="P43" i="112"/>
  <c r="I42" i="112"/>
  <c r="J42" i="112"/>
  <c r="K42" i="112"/>
  <c r="L42" i="112"/>
  <c r="M42" i="112"/>
  <c r="N42" i="112"/>
  <c r="O42" i="112"/>
  <c r="P42" i="112"/>
  <c r="I50" i="112"/>
  <c r="J50" i="112"/>
  <c r="K50" i="112"/>
  <c r="L50" i="112"/>
  <c r="M50" i="112"/>
  <c r="N50" i="112"/>
  <c r="O50" i="112"/>
  <c r="P50" i="112"/>
  <c r="I10" i="112"/>
  <c r="J10" i="112"/>
  <c r="K10" i="112"/>
  <c r="L10" i="112"/>
  <c r="M10" i="112"/>
  <c r="N10" i="112"/>
  <c r="O10" i="112"/>
  <c r="P10" i="112"/>
  <c r="I48" i="112"/>
  <c r="J48" i="112"/>
  <c r="K48" i="112"/>
  <c r="L48" i="112"/>
  <c r="M48" i="112"/>
  <c r="N48" i="112"/>
  <c r="O48" i="112"/>
  <c r="P48" i="112"/>
  <c r="I11" i="112"/>
  <c r="J11" i="112"/>
  <c r="K11" i="112"/>
  <c r="L11" i="112"/>
  <c r="M11" i="112"/>
  <c r="N11" i="112"/>
  <c r="O11" i="112"/>
  <c r="P11" i="112"/>
  <c r="G36" i="97"/>
  <c r="K34" i="97"/>
  <c r="C35" i="97"/>
  <c r="F36" i="97"/>
  <c r="L35" i="97"/>
  <c r="J34" i="97"/>
  <c r="C34" i="97"/>
  <c r="F34" i="97"/>
  <c r="F35" i="97"/>
  <c r="K35" i="97"/>
  <c r="I34" i="97"/>
  <c r="P19" i="97"/>
  <c r="P25" i="97"/>
  <c r="P20" i="97"/>
  <c r="D35" i="97"/>
  <c r="L36" i="97"/>
  <c r="J35" i="97"/>
  <c r="H34" i="97"/>
  <c r="P18" i="97"/>
  <c r="C18" i="97"/>
  <c r="C24" i="97"/>
  <c r="C19" i="97"/>
  <c r="C25" i="97"/>
  <c r="C17" i="97"/>
  <c r="C20" i="97"/>
  <c r="C26" i="97"/>
  <c r="D26" i="97"/>
  <c r="D20" i="97"/>
  <c r="I33" i="112"/>
  <c r="T5" i="95"/>
  <c r="J47" i="88"/>
  <c r="T27" i="92"/>
  <c r="T54" i="92"/>
  <c r="U5" i="92"/>
  <c r="T32" i="92"/>
  <c r="D24" i="97"/>
  <c r="K47" i="112"/>
  <c r="J51" i="112"/>
  <c r="E6" i="97"/>
  <c r="F12" i="97"/>
  <c r="L7" i="112"/>
  <c r="K12" i="112"/>
  <c r="Q25" i="97"/>
  <c r="K33" i="112"/>
  <c r="L29" i="112"/>
  <c r="E7" i="97"/>
  <c r="F13" i="97"/>
  <c r="J27" i="112"/>
  <c r="K23" i="112"/>
  <c r="C23" i="97"/>
  <c r="J14" i="112"/>
  <c r="J12" i="112"/>
  <c r="D7" i="97"/>
  <c r="I51" i="112"/>
  <c r="J33" i="112"/>
  <c r="I44" i="112"/>
  <c r="I27" i="112"/>
  <c r="E26" i="97"/>
  <c r="K44" i="112"/>
  <c r="L40" i="112"/>
  <c r="P26" i="97"/>
  <c r="R23" i="97"/>
  <c r="Q17" i="97"/>
  <c r="P24" i="97"/>
  <c r="I12" i="112"/>
  <c r="J44" i="112"/>
  <c r="D6" i="97"/>
  <c r="D25" i="97"/>
  <c r="E14" i="97"/>
  <c r="E11" i="97"/>
  <c r="D5" i="97"/>
  <c r="J48" i="88"/>
  <c r="U5" i="95"/>
  <c r="K47" i="88"/>
  <c r="K48" i="88"/>
  <c r="U54" i="92"/>
  <c r="U27" i="92"/>
  <c r="V5" i="92"/>
  <c r="U32" i="92"/>
  <c r="D18" i="97"/>
  <c r="E24" i="97"/>
  <c r="Q24" i="97"/>
  <c r="Q26" i="97"/>
  <c r="J16" i="112"/>
  <c r="K14" i="112"/>
  <c r="Q19" i="97"/>
  <c r="R25" i="97"/>
  <c r="F11" i="97"/>
  <c r="E5" i="97"/>
  <c r="E20" i="97"/>
  <c r="F26" i="97"/>
  <c r="F7" i="97"/>
  <c r="G13" i="97"/>
  <c r="D19" i="97"/>
  <c r="E25" i="97"/>
  <c r="E8" i="97"/>
  <c r="F14" i="97"/>
  <c r="L12" i="112"/>
  <c r="M7" i="112"/>
  <c r="D23" i="97"/>
  <c r="L33" i="112"/>
  <c r="M29" i="112"/>
  <c r="L47" i="112"/>
  <c r="K51" i="112"/>
  <c r="R17" i="97"/>
  <c r="S23" i="97"/>
  <c r="M40" i="112"/>
  <c r="L44" i="112"/>
  <c r="K27" i="112"/>
  <c r="L23" i="112"/>
  <c r="F6" i="97"/>
  <c r="G12" i="97"/>
  <c r="V5" i="95"/>
  <c r="L48" i="88"/>
  <c r="L47" i="88"/>
  <c r="V54" i="92"/>
  <c r="V27" i="92"/>
  <c r="W5" i="92"/>
  <c r="V32" i="92"/>
  <c r="E18" i="97"/>
  <c r="F24" i="97"/>
  <c r="G6" i="97"/>
  <c r="H12" i="97"/>
  <c r="S17" i="97"/>
  <c r="T23" i="97"/>
  <c r="M12" i="112"/>
  <c r="N7" i="112"/>
  <c r="Q20" i="97"/>
  <c r="R26" i="97"/>
  <c r="E19" i="97"/>
  <c r="F25" i="97"/>
  <c r="K16" i="112"/>
  <c r="L14" i="112"/>
  <c r="M33" i="112"/>
  <c r="N29" i="112"/>
  <c r="G7" i="97"/>
  <c r="H13" i="97"/>
  <c r="Q18" i="97"/>
  <c r="R24" i="97"/>
  <c r="D17" i="97"/>
  <c r="E23" i="97"/>
  <c r="F20" i="97"/>
  <c r="G26" i="97"/>
  <c r="F8" i="97"/>
  <c r="G14" i="97"/>
  <c r="L27" i="112"/>
  <c r="M23" i="112"/>
  <c r="N40" i="112"/>
  <c r="M44" i="112"/>
  <c r="M47" i="112"/>
  <c r="L51" i="112"/>
  <c r="R19" i="97"/>
  <c r="S25" i="97"/>
  <c r="F5" i="97"/>
  <c r="G11" i="97"/>
  <c r="W5" i="95"/>
  <c r="M48" i="88"/>
  <c r="W27" i="92"/>
  <c r="W32" i="92"/>
  <c r="W54" i="92"/>
  <c r="X5" i="92"/>
  <c r="D37" i="88"/>
  <c r="D35" i="88"/>
  <c r="D33" i="88"/>
  <c r="D32" i="88"/>
  <c r="D38" i="88"/>
  <c r="D30" i="88"/>
  <c r="D31" i="88"/>
  <c r="D34" i="88"/>
  <c r="D36" i="88"/>
  <c r="G24" i="97"/>
  <c r="F18" i="97"/>
  <c r="S19" i="97"/>
  <c r="T25" i="97"/>
  <c r="G8" i="97"/>
  <c r="H14" i="97"/>
  <c r="R18" i="97"/>
  <c r="S24" i="97"/>
  <c r="F19" i="97"/>
  <c r="G25" i="97"/>
  <c r="R20" i="97"/>
  <c r="S26" i="97"/>
  <c r="T17" i="97"/>
  <c r="U23" i="97"/>
  <c r="G20" i="97"/>
  <c r="H26" i="97"/>
  <c r="E17" i="97"/>
  <c r="F23" i="97"/>
  <c r="N33" i="112"/>
  <c r="O29" i="112"/>
  <c r="H6" i="97"/>
  <c r="I12" i="97"/>
  <c r="N44" i="112"/>
  <c r="O40" i="112"/>
  <c r="M14" i="112"/>
  <c r="L16" i="112"/>
  <c r="H11" i="97"/>
  <c r="G5" i="97"/>
  <c r="N23" i="112"/>
  <c r="M27" i="112"/>
  <c r="N47" i="112"/>
  <c r="M51" i="112"/>
  <c r="I13" i="97"/>
  <c r="H7" i="97"/>
  <c r="O7" i="112"/>
  <c r="N12" i="112"/>
  <c r="M47" i="88"/>
  <c r="X5" i="95"/>
  <c r="N47" i="88"/>
  <c r="N48" i="88"/>
  <c r="X32" i="92"/>
  <c r="X54" i="92"/>
  <c r="Y5" i="92"/>
  <c r="N31" i="88"/>
  <c r="X27" i="92"/>
  <c r="O34" i="88"/>
  <c r="H120" i="87"/>
  <c r="H124" i="98"/>
  <c r="H20" i="110"/>
  <c r="H13" i="87"/>
  <c r="H7" i="87"/>
  <c r="H114" i="110"/>
  <c r="H6" i="98"/>
  <c r="H13" i="110"/>
  <c r="H116" i="87"/>
  <c r="H19" i="87"/>
  <c r="H14" i="109"/>
  <c r="H9" i="87"/>
  <c r="H125" i="110"/>
  <c r="H21" i="98"/>
  <c r="H6" i="110"/>
  <c r="H112" i="98"/>
  <c r="H20" i="87"/>
  <c r="H12" i="108"/>
  <c r="H114" i="108"/>
  <c r="H112" i="108"/>
  <c r="H6" i="109"/>
  <c r="H113" i="87"/>
  <c r="H14" i="98"/>
  <c r="H13" i="108"/>
  <c r="H109" i="110"/>
  <c r="H17" i="87"/>
  <c r="H21" i="109"/>
  <c r="H125" i="98"/>
  <c r="H107" i="109"/>
  <c r="H25" i="98"/>
  <c r="H7" i="109"/>
  <c r="H106" i="87"/>
  <c r="H111" i="108"/>
  <c r="H20" i="98"/>
  <c r="H109" i="108"/>
  <c r="H22" i="87"/>
  <c r="H22" i="108"/>
  <c r="H111" i="87"/>
  <c r="H118" i="109"/>
  <c r="H16" i="108"/>
  <c r="H123" i="110"/>
  <c r="H15" i="87"/>
  <c r="H23" i="110"/>
  <c r="H124" i="87"/>
  <c r="H123" i="98"/>
  <c r="H19" i="109"/>
  <c r="H11" i="87"/>
  <c r="H119" i="110"/>
  <c r="H9" i="98"/>
  <c r="H19" i="110"/>
  <c r="H113" i="109"/>
  <c r="H12" i="87"/>
  <c r="H17" i="109"/>
  <c r="H112" i="110"/>
  <c r="H110" i="109"/>
  <c r="H6" i="87"/>
  <c r="H25" i="109"/>
  <c r="H12" i="110"/>
  <c r="H116" i="110"/>
  <c r="H113" i="98"/>
  <c r="H15" i="108"/>
  <c r="H120" i="98"/>
  <c r="H15" i="98"/>
  <c r="H16" i="110"/>
  <c r="H106" i="98"/>
  <c r="H109" i="109"/>
  <c r="H24" i="108"/>
  <c r="H121" i="109"/>
  <c r="H16" i="98"/>
  <c r="H18" i="110"/>
  <c r="H122" i="109"/>
  <c r="H114" i="87"/>
  <c r="H9" i="110"/>
  <c r="H119" i="87"/>
  <c r="H110" i="98"/>
  <c r="H19" i="98"/>
  <c r="H117" i="87"/>
  <c r="H7" i="98"/>
  <c r="H21" i="108"/>
  <c r="H111" i="110"/>
  <c r="H117" i="109"/>
  <c r="H10" i="109"/>
  <c r="H114" i="109"/>
  <c r="H124" i="109"/>
  <c r="H15" i="109"/>
  <c r="H10" i="87"/>
  <c r="H108" i="109"/>
  <c r="H10" i="98"/>
  <c r="H21" i="110"/>
  <c r="H124" i="110"/>
  <c r="H109" i="98"/>
  <c r="H8" i="110"/>
  <c r="H108" i="98"/>
  <c r="H107" i="87"/>
  <c r="H22" i="98"/>
  <c r="H14" i="110"/>
  <c r="H117" i="98"/>
  <c r="H14" i="87"/>
  <c r="H20" i="108"/>
  <c r="H118" i="98"/>
  <c r="H116" i="109"/>
  <c r="H6" i="108"/>
  <c r="H8" i="87"/>
  <c r="H124" i="108"/>
  <c r="H17" i="98"/>
  <c r="H117" i="108"/>
  <c r="H23" i="98"/>
  <c r="H122" i="108"/>
  <c r="H120" i="109"/>
  <c r="H19" i="108"/>
  <c r="H119" i="108"/>
  <c r="H118" i="108"/>
  <c r="H7" i="108"/>
  <c r="H108" i="108"/>
  <c r="H115" i="109"/>
  <c r="H16" i="109"/>
  <c r="H109" i="87"/>
  <c r="H125" i="108"/>
  <c r="H9" i="108"/>
  <c r="H117" i="110"/>
  <c r="H23" i="87"/>
  <c r="H17" i="108"/>
  <c r="H115" i="108"/>
  <c r="H120" i="110"/>
  <c r="H10" i="108"/>
  <c r="H107" i="108"/>
  <c r="H107" i="98"/>
  <c r="H11" i="98"/>
  <c r="H108" i="87"/>
  <c r="H24" i="110"/>
  <c r="H125" i="87"/>
  <c r="H18" i="87"/>
  <c r="H25" i="108"/>
  <c r="H111" i="98"/>
  <c r="H115" i="98"/>
  <c r="H12" i="109"/>
  <c r="H123" i="87"/>
  <c r="H118" i="87"/>
  <c r="H25" i="110"/>
  <c r="H116" i="98"/>
  <c r="H121" i="108"/>
  <c r="H13" i="109"/>
  <c r="H113" i="110"/>
  <c r="H24" i="98"/>
  <c r="H11" i="110"/>
  <c r="H119" i="98"/>
  <c r="H111" i="109"/>
  <c r="H8" i="108"/>
  <c r="H123" i="109"/>
  <c r="H110" i="110"/>
  <c r="H11" i="109"/>
  <c r="H121" i="87"/>
  <c r="H17" i="110"/>
  <c r="H25" i="87"/>
  <c r="H116" i="108"/>
  <c r="H21" i="87"/>
  <c r="H15" i="110"/>
  <c r="H107" i="110"/>
  <c r="H118" i="110"/>
  <c r="H23" i="109"/>
  <c r="H106" i="110"/>
  <c r="H110" i="87"/>
  <c r="H20" i="109"/>
  <c r="H122" i="87"/>
  <c r="H121" i="98"/>
  <c r="H14" i="108"/>
  <c r="H106" i="108"/>
  <c r="H112" i="87"/>
  <c r="H18" i="98"/>
  <c r="H22" i="110"/>
  <c r="H115" i="110"/>
  <c r="H24" i="87"/>
  <c r="H23" i="108"/>
  <c r="H113" i="108"/>
  <c r="H119" i="109"/>
  <c r="H18" i="108"/>
  <c r="H125" i="109"/>
  <c r="H12" i="98"/>
  <c r="H11" i="108"/>
  <c r="H115" i="87"/>
  <c r="H13" i="98"/>
  <c r="H18" i="109"/>
  <c r="H123" i="108"/>
  <c r="H121" i="110"/>
  <c r="H8" i="109"/>
  <c r="H114" i="98"/>
  <c r="H8" i="98"/>
  <c r="H10" i="110"/>
  <c r="H120" i="108"/>
  <c r="H108" i="110"/>
  <c r="H24" i="109"/>
  <c r="H106" i="109"/>
  <c r="H122" i="110"/>
  <c r="H7" i="110"/>
  <c r="H110" i="108"/>
  <c r="H16" i="87"/>
  <c r="H9" i="109"/>
  <c r="H122" i="98"/>
  <c r="H112" i="109"/>
  <c r="H22" i="109"/>
  <c r="H184" i="110"/>
  <c r="H174" i="98"/>
  <c r="H184" i="108"/>
  <c r="H173" i="109"/>
  <c r="H170" i="98"/>
  <c r="H166" i="98"/>
  <c r="H174" i="110"/>
  <c r="H180" i="110"/>
  <c r="H183" i="108"/>
  <c r="H173" i="108"/>
  <c r="H175" i="110"/>
  <c r="H171" i="98"/>
  <c r="H170" i="108"/>
  <c r="H178" i="110"/>
  <c r="H171" i="110"/>
  <c r="H177" i="87"/>
  <c r="H172" i="87"/>
  <c r="H168" i="87"/>
  <c r="H185" i="98"/>
  <c r="H178" i="108"/>
  <c r="H177" i="98"/>
  <c r="H173" i="98"/>
  <c r="H183" i="110"/>
  <c r="H183" i="87"/>
  <c r="H181" i="108"/>
  <c r="H172" i="98"/>
  <c r="H180" i="108"/>
  <c r="H169" i="109"/>
  <c r="H177" i="110"/>
  <c r="H167" i="108"/>
  <c r="H181" i="110"/>
  <c r="H173" i="87"/>
  <c r="H166" i="87"/>
  <c r="H175" i="98"/>
  <c r="H168" i="109"/>
  <c r="H180" i="109"/>
  <c r="H182" i="98"/>
  <c r="H167" i="109"/>
  <c r="H169" i="98"/>
  <c r="H182" i="110"/>
  <c r="H183" i="109"/>
  <c r="H176" i="87"/>
  <c r="H176" i="109"/>
  <c r="H166" i="108"/>
  <c r="H179" i="109"/>
  <c r="H185" i="110"/>
  <c r="H180" i="87"/>
  <c r="H184" i="87"/>
  <c r="H172" i="110"/>
  <c r="H173" i="110"/>
  <c r="H179" i="108"/>
  <c r="H174" i="87"/>
  <c r="H175" i="109"/>
  <c r="H184" i="109"/>
  <c r="H180" i="98"/>
  <c r="H177" i="108"/>
  <c r="H178" i="98"/>
  <c r="H178" i="87"/>
  <c r="H174" i="109"/>
  <c r="H178" i="109"/>
  <c r="H177" i="109"/>
  <c r="H172" i="108"/>
  <c r="H169" i="108"/>
  <c r="H181" i="87"/>
  <c r="H176" i="98"/>
  <c r="H175" i="108"/>
  <c r="H181" i="109"/>
  <c r="H171" i="87"/>
  <c r="H182" i="108"/>
  <c r="H167" i="98"/>
  <c r="H183" i="98"/>
  <c r="H185" i="108"/>
  <c r="H168" i="98"/>
  <c r="H185" i="109"/>
  <c r="H184" i="98"/>
  <c r="H169" i="87"/>
  <c r="H166" i="109"/>
  <c r="H172" i="109"/>
  <c r="H179" i="110"/>
  <c r="H170" i="109"/>
  <c r="H170" i="87"/>
  <c r="H169" i="110"/>
  <c r="H176" i="108"/>
  <c r="H174" i="108"/>
  <c r="H167" i="87"/>
  <c r="H176" i="110"/>
  <c r="H175" i="87"/>
  <c r="H179" i="87"/>
  <c r="H166" i="110"/>
  <c r="H171" i="108"/>
  <c r="H179" i="98"/>
  <c r="H182" i="87"/>
  <c r="H182" i="109"/>
  <c r="H168" i="110"/>
  <c r="H167" i="110"/>
  <c r="H171" i="109"/>
  <c r="H170" i="110"/>
  <c r="H168" i="108"/>
  <c r="H185" i="87"/>
  <c r="H181" i="98"/>
  <c r="H142" i="87"/>
  <c r="H165" i="110"/>
  <c r="H148" i="108"/>
  <c r="H146" i="110"/>
  <c r="H158" i="109"/>
  <c r="H150" i="110"/>
  <c r="H159" i="108"/>
  <c r="H149" i="87"/>
  <c r="H146" i="87"/>
  <c r="H132" i="98"/>
  <c r="H138" i="108"/>
  <c r="H151" i="109"/>
  <c r="H162" i="108"/>
  <c r="H156" i="109"/>
  <c r="H148" i="98"/>
  <c r="H161" i="87"/>
  <c r="H157" i="98"/>
  <c r="H164" i="108"/>
  <c r="H163" i="108"/>
  <c r="H159" i="110"/>
  <c r="H165" i="98"/>
  <c r="H130" i="98"/>
  <c r="H135" i="98"/>
  <c r="H134" i="108"/>
  <c r="H159" i="98"/>
  <c r="H157" i="108"/>
  <c r="H149" i="98"/>
  <c r="H147" i="108"/>
  <c r="H146" i="108"/>
  <c r="H153" i="98"/>
  <c r="H152" i="108"/>
  <c r="H147" i="110"/>
  <c r="H155" i="110"/>
  <c r="H152" i="110"/>
  <c r="H160" i="110"/>
  <c r="H164" i="110"/>
  <c r="H155" i="109"/>
  <c r="H159" i="87"/>
  <c r="H156" i="87"/>
  <c r="H147" i="87"/>
  <c r="H148" i="110"/>
  <c r="H165" i="108"/>
  <c r="H149" i="108"/>
  <c r="H150" i="87"/>
  <c r="H129" i="108"/>
  <c r="H137" i="87"/>
  <c r="H145" i="98"/>
  <c r="H161" i="109"/>
  <c r="H164" i="87"/>
  <c r="H160" i="109"/>
  <c r="H160" i="87"/>
  <c r="H161" i="110"/>
  <c r="H153" i="87"/>
  <c r="H154" i="108"/>
  <c r="H163" i="98"/>
  <c r="H158" i="108"/>
  <c r="H142" i="109"/>
  <c r="H138" i="87"/>
  <c r="H131" i="109"/>
  <c r="H158" i="98"/>
  <c r="H152" i="98"/>
  <c r="H164" i="98"/>
  <c r="H162" i="110"/>
  <c r="H161" i="108"/>
  <c r="H150" i="109"/>
  <c r="H146" i="109"/>
  <c r="H157" i="87"/>
  <c r="H162" i="87"/>
  <c r="H150" i="98"/>
  <c r="H157" i="109"/>
  <c r="H159" i="109"/>
  <c r="H151" i="110"/>
  <c r="H152" i="87"/>
  <c r="H163" i="110"/>
  <c r="H162" i="109"/>
  <c r="H153" i="110"/>
  <c r="H147" i="109"/>
  <c r="H144" i="108"/>
  <c r="H155" i="87"/>
  <c r="H144" i="109"/>
  <c r="H156" i="98"/>
  <c r="H153" i="108"/>
  <c r="H165" i="87"/>
  <c r="H163" i="87"/>
  <c r="H154" i="87"/>
  <c r="H147" i="98"/>
  <c r="H163" i="109"/>
  <c r="H160" i="108"/>
  <c r="H165" i="109"/>
  <c r="H148" i="87"/>
  <c r="H149" i="110"/>
  <c r="H157" i="110"/>
  <c r="H150" i="108"/>
  <c r="H126" i="87"/>
  <c r="H133" i="87"/>
  <c r="H130" i="110"/>
  <c r="H126" i="109"/>
  <c r="H135" i="108"/>
  <c r="H128" i="87"/>
  <c r="H127" i="98"/>
  <c r="H128" i="98"/>
  <c r="H129" i="98"/>
  <c r="H141" i="98"/>
  <c r="H131" i="87"/>
  <c r="H148" i="109"/>
  <c r="H158" i="87"/>
  <c r="H152" i="109"/>
  <c r="H141" i="108"/>
  <c r="H143" i="110"/>
  <c r="H142" i="98"/>
  <c r="H142" i="108"/>
  <c r="H126" i="108"/>
  <c r="H128" i="110"/>
  <c r="H136" i="109"/>
  <c r="H134" i="110"/>
  <c r="H133" i="98"/>
  <c r="H141" i="87"/>
  <c r="H131" i="110"/>
  <c r="H129" i="87"/>
  <c r="H127" i="109"/>
  <c r="H153" i="109"/>
  <c r="H154" i="110"/>
  <c r="H128" i="108"/>
  <c r="H133" i="110"/>
  <c r="H161" i="98"/>
  <c r="H160" i="98"/>
  <c r="H151" i="87"/>
  <c r="H126" i="98"/>
  <c r="H133" i="109"/>
  <c r="H137" i="108"/>
  <c r="H154" i="109"/>
  <c r="H164" i="109"/>
  <c r="H155" i="108"/>
  <c r="H143" i="108"/>
  <c r="H133" i="108"/>
  <c r="H136" i="110"/>
  <c r="H128" i="109"/>
  <c r="H143" i="98"/>
  <c r="H145" i="110"/>
  <c r="H130" i="87"/>
  <c r="H145" i="109"/>
  <c r="H139" i="110"/>
  <c r="H136" i="108"/>
  <c r="H140" i="108"/>
  <c r="H127" i="87"/>
  <c r="H137" i="98"/>
  <c r="H154" i="98"/>
  <c r="H151" i="108"/>
  <c r="H156" i="108"/>
  <c r="H127" i="110"/>
  <c r="H143" i="109"/>
  <c r="H144" i="87"/>
  <c r="H137" i="109"/>
  <c r="H145" i="87"/>
  <c r="H139" i="87"/>
  <c r="H131" i="108"/>
  <c r="H145" i="108"/>
  <c r="H136" i="98"/>
  <c r="H138" i="109"/>
  <c r="H143" i="87"/>
  <c r="H144" i="110"/>
  <c r="H138" i="98"/>
  <c r="H132" i="109"/>
  <c r="H132" i="87"/>
  <c r="H162" i="98"/>
  <c r="H156" i="110"/>
  <c r="H155" i="98"/>
  <c r="H135" i="87"/>
  <c r="H141" i="110"/>
  <c r="H141" i="109"/>
  <c r="H135" i="109"/>
  <c r="H130" i="108"/>
  <c r="H135" i="110"/>
  <c r="H139" i="98"/>
  <c r="H140" i="98"/>
  <c r="H126" i="110"/>
  <c r="H134" i="98"/>
  <c r="H140" i="109"/>
  <c r="H132" i="110"/>
  <c r="H134" i="87"/>
  <c r="H140" i="87"/>
  <c r="H139" i="109"/>
  <c r="H151" i="98"/>
  <c r="H146" i="98"/>
  <c r="H149" i="109"/>
  <c r="H158" i="110"/>
  <c r="H134" i="109"/>
  <c r="H129" i="109"/>
  <c r="H137" i="110"/>
  <c r="H136" i="87"/>
  <c r="H132" i="108"/>
  <c r="H138" i="110"/>
  <c r="H142" i="110"/>
  <c r="H129" i="110"/>
  <c r="H140" i="110"/>
  <c r="H130" i="109"/>
  <c r="H131" i="98"/>
  <c r="H127" i="108"/>
  <c r="H139" i="108"/>
  <c r="H144" i="98"/>
  <c r="H55" i="98"/>
  <c r="H56" i="87"/>
  <c r="H46" i="87"/>
  <c r="H55" i="110"/>
  <c r="H63" i="87"/>
  <c r="H50" i="110"/>
  <c r="H65" i="108"/>
  <c r="H58" i="108"/>
  <c r="H47" i="87"/>
  <c r="H48" i="108"/>
  <c r="H62" i="109"/>
  <c r="H58" i="87"/>
  <c r="H55" i="108"/>
  <c r="H56" i="108"/>
  <c r="H56" i="109"/>
  <c r="H59" i="108"/>
  <c r="H46" i="108"/>
  <c r="H48" i="98"/>
  <c r="H58" i="110"/>
  <c r="H52" i="110"/>
  <c r="H48" i="87"/>
  <c r="H62" i="110"/>
  <c r="H63" i="98"/>
  <c r="H64" i="110"/>
  <c r="H57" i="87"/>
  <c r="H52" i="98"/>
  <c r="H55" i="109"/>
  <c r="H51" i="108"/>
  <c r="H54" i="98"/>
  <c r="H61" i="108"/>
  <c r="H49" i="109"/>
  <c r="H48" i="110"/>
  <c r="H57" i="98"/>
  <c r="H46" i="109"/>
  <c r="H51" i="98"/>
  <c r="H58" i="98"/>
  <c r="H59" i="109"/>
  <c r="H50" i="98"/>
  <c r="H63" i="109"/>
  <c r="H60" i="109"/>
  <c r="H62" i="98"/>
  <c r="H58" i="109"/>
  <c r="H47" i="108"/>
  <c r="H63" i="110"/>
  <c r="H53" i="110"/>
  <c r="H56" i="98"/>
  <c r="H54" i="108"/>
  <c r="H54" i="87"/>
  <c r="H53" i="108"/>
  <c r="H52" i="108"/>
  <c r="H51" i="87"/>
  <c r="H53" i="87"/>
  <c r="H46" i="110"/>
  <c r="H48" i="109"/>
  <c r="H49" i="87"/>
  <c r="H62" i="87"/>
  <c r="H50" i="87"/>
  <c r="H61" i="98"/>
  <c r="H47" i="110"/>
  <c r="H61" i="87"/>
  <c r="H49" i="110"/>
  <c r="H52" i="87"/>
  <c r="H61" i="110"/>
  <c r="H50" i="108"/>
  <c r="H46" i="98"/>
  <c r="H53" i="98"/>
  <c r="H59" i="98"/>
  <c r="H49" i="108"/>
  <c r="H65" i="110"/>
  <c r="H63" i="108"/>
  <c r="H54" i="110"/>
  <c r="H51" i="109"/>
  <c r="H64" i="109"/>
  <c r="H57" i="110"/>
  <c r="H64" i="108"/>
  <c r="H59" i="110"/>
  <c r="H52" i="109"/>
  <c r="H60" i="87"/>
  <c r="H56" i="110"/>
  <c r="H59" i="87"/>
  <c r="H62" i="108"/>
  <c r="H47" i="109"/>
  <c r="H64" i="87"/>
  <c r="H51" i="110"/>
  <c r="H60" i="110"/>
  <c r="H54" i="109"/>
  <c r="H61" i="109"/>
  <c r="H65" i="109"/>
  <c r="H49" i="98"/>
  <c r="H57" i="109"/>
  <c r="H60" i="108"/>
  <c r="H65" i="87"/>
  <c r="H60" i="98"/>
  <c r="H50" i="109"/>
  <c r="H47" i="98"/>
  <c r="H53" i="109"/>
  <c r="H64" i="98"/>
  <c r="H65" i="98"/>
  <c r="H55" i="87"/>
  <c r="H57" i="108"/>
  <c r="H88" i="98"/>
  <c r="H94" i="110"/>
  <c r="H89" i="110"/>
  <c r="H105" i="108"/>
  <c r="H89" i="87"/>
  <c r="H99" i="98"/>
  <c r="H105" i="109"/>
  <c r="H101" i="108"/>
  <c r="H89" i="108"/>
  <c r="H94" i="87"/>
  <c r="H94" i="98"/>
  <c r="H97" i="108"/>
  <c r="H104" i="110"/>
  <c r="H88" i="110"/>
  <c r="H104" i="98"/>
  <c r="H95" i="87"/>
  <c r="H88" i="87"/>
  <c r="H102" i="109"/>
  <c r="H100" i="108"/>
  <c r="H97" i="109"/>
  <c r="H87" i="110"/>
  <c r="H101" i="109"/>
  <c r="H90" i="109"/>
  <c r="H95" i="110"/>
  <c r="H97" i="87"/>
  <c r="H98" i="110"/>
  <c r="H105" i="87"/>
  <c r="H90" i="98"/>
  <c r="H93" i="108"/>
  <c r="H99" i="108"/>
  <c r="H93" i="87"/>
  <c r="H101" i="98"/>
  <c r="H103" i="98"/>
  <c r="H87" i="98"/>
  <c r="H103" i="110"/>
  <c r="H92" i="87"/>
  <c r="H95" i="98"/>
  <c r="H96" i="108"/>
  <c r="H96" i="109"/>
  <c r="H89" i="98"/>
  <c r="H92" i="108"/>
  <c r="H99" i="87"/>
  <c r="H91" i="110"/>
  <c r="H91" i="109"/>
  <c r="H90" i="110"/>
  <c r="H102" i="98"/>
  <c r="H104" i="87"/>
  <c r="H95" i="108"/>
  <c r="H88" i="109"/>
  <c r="H105" i="98"/>
  <c r="H100" i="110"/>
  <c r="H86" i="109"/>
  <c r="H87" i="109"/>
  <c r="H96" i="110"/>
  <c r="H95" i="109"/>
  <c r="H92" i="109"/>
  <c r="H86" i="87"/>
  <c r="H99" i="109"/>
  <c r="H103" i="109"/>
  <c r="H101" i="110"/>
  <c r="H97" i="110"/>
  <c r="H93" i="109"/>
  <c r="H91" i="87"/>
  <c r="H87" i="87"/>
  <c r="H93" i="98"/>
  <c r="H97" i="98"/>
  <c r="H88" i="108"/>
  <c r="H90" i="87"/>
  <c r="H91" i="108"/>
  <c r="H102" i="110"/>
  <c r="H100" i="109"/>
  <c r="H103" i="108"/>
  <c r="H90" i="108"/>
  <c r="H92" i="98"/>
  <c r="H105" i="110"/>
  <c r="H104" i="108"/>
  <c r="H86" i="110"/>
  <c r="H93" i="110"/>
  <c r="H104" i="109"/>
  <c r="H102" i="108"/>
  <c r="H98" i="98"/>
  <c r="H101" i="87"/>
  <c r="H86" i="108"/>
  <c r="H100" i="87"/>
  <c r="H102" i="87"/>
  <c r="H98" i="87"/>
  <c r="H87" i="108"/>
  <c r="H94" i="108"/>
  <c r="H98" i="109"/>
  <c r="H98" i="108"/>
  <c r="H103" i="87"/>
  <c r="H86" i="98"/>
  <c r="H96" i="98"/>
  <c r="H99" i="110"/>
  <c r="H92" i="110"/>
  <c r="H91" i="98"/>
  <c r="H89" i="109"/>
  <c r="H100" i="98"/>
  <c r="H96" i="87"/>
  <c r="H94" i="109"/>
  <c r="D39" i="88"/>
  <c r="H38" i="109"/>
  <c r="H41" i="108"/>
  <c r="H42" i="109"/>
  <c r="H34" i="109"/>
  <c r="H32" i="110"/>
  <c r="H30" i="109"/>
  <c r="H32" i="98"/>
  <c r="H26" i="98"/>
  <c r="H40" i="110"/>
  <c r="H37" i="109"/>
  <c r="H26" i="109"/>
  <c r="H35" i="98"/>
  <c r="H41" i="109"/>
  <c r="H28" i="87"/>
  <c r="H35" i="110"/>
  <c r="H30" i="110"/>
  <c r="H32" i="87"/>
  <c r="H43" i="87"/>
  <c r="H26" i="108"/>
  <c r="H31" i="108"/>
  <c r="H45" i="110"/>
  <c r="H42" i="87"/>
  <c r="H45" i="108"/>
  <c r="H27" i="109"/>
  <c r="H34" i="108"/>
  <c r="H45" i="109"/>
  <c r="H37" i="87"/>
  <c r="H43" i="108"/>
  <c r="H38" i="98"/>
  <c r="H32" i="108"/>
  <c r="H42" i="108"/>
  <c r="H35" i="108"/>
  <c r="H41" i="110"/>
  <c r="H33" i="110"/>
  <c r="H27" i="98"/>
  <c r="H39" i="87"/>
  <c r="H35" i="87"/>
  <c r="H37" i="98"/>
  <c r="H26" i="87"/>
  <c r="H28" i="109"/>
  <c r="H41" i="87"/>
  <c r="H34" i="110"/>
  <c r="H45" i="98"/>
  <c r="H28" i="110"/>
  <c r="H27" i="110"/>
  <c r="H36" i="87"/>
  <c r="H40" i="98"/>
  <c r="H36" i="109"/>
  <c r="H38" i="110"/>
  <c r="H29" i="110"/>
  <c r="H31" i="109"/>
  <c r="H31" i="87"/>
  <c r="H44" i="109"/>
  <c r="H41" i="98"/>
  <c r="H39" i="108"/>
  <c r="H28" i="98"/>
  <c r="H40" i="109"/>
  <c r="H28" i="108"/>
  <c r="H30" i="87"/>
  <c r="H39" i="110"/>
  <c r="H33" i="109"/>
  <c r="H45" i="87"/>
  <c r="H43" i="110"/>
  <c r="H38" i="108"/>
  <c r="H31" i="110"/>
  <c r="H40" i="108"/>
  <c r="H29" i="87"/>
  <c r="H30" i="98"/>
  <c r="H39" i="98"/>
  <c r="H34" i="98"/>
  <c r="H29" i="98"/>
  <c r="H30" i="108"/>
  <c r="H36" i="98"/>
  <c r="H34" i="87"/>
  <c r="H31" i="98"/>
  <c r="H36" i="110"/>
  <c r="H43" i="98"/>
  <c r="H42" i="98"/>
  <c r="H29" i="109"/>
  <c r="H33" i="108"/>
  <c r="H40" i="87"/>
  <c r="H29" i="108"/>
  <c r="H43" i="109"/>
  <c r="H42" i="110"/>
  <c r="H26" i="110"/>
  <c r="H37" i="110"/>
  <c r="H44" i="110"/>
  <c r="H44" i="87"/>
  <c r="H33" i="98"/>
  <c r="H38" i="87"/>
  <c r="H44" i="98"/>
  <c r="H27" i="87"/>
  <c r="H44" i="108"/>
  <c r="H33" i="87"/>
  <c r="H32" i="109"/>
  <c r="H36" i="108"/>
  <c r="H27" i="108"/>
  <c r="H35" i="109"/>
  <c r="H39" i="109"/>
  <c r="H37" i="108"/>
  <c r="H82" i="98"/>
  <c r="H67" i="108"/>
  <c r="H66" i="109"/>
  <c r="H76" i="110"/>
  <c r="H75" i="109"/>
  <c r="H78" i="110"/>
  <c r="H68" i="108"/>
  <c r="H79" i="110"/>
  <c r="H76" i="98"/>
  <c r="H77" i="98"/>
  <c r="H74" i="98"/>
  <c r="H69" i="109"/>
  <c r="H83" i="110"/>
  <c r="H69" i="98"/>
  <c r="H79" i="109"/>
  <c r="H73" i="110"/>
  <c r="H69" i="108"/>
  <c r="H81" i="109"/>
  <c r="H72" i="98"/>
  <c r="H83" i="87"/>
  <c r="H82" i="110"/>
  <c r="H84" i="98"/>
  <c r="H73" i="87"/>
  <c r="H73" i="109"/>
  <c r="H77" i="110"/>
  <c r="H82" i="108"/>
  <c r="H68" i="98"/>
  <c r="H72" i="109"/>
  <c r="H66" i="87"/>
  <c r="H70" i="110"/>
  <c r="H80" i="110"/>
  <c r="H78" i="108"/>
  <c r="H75" i="108"/>
  <c r="H81" i="98"/>
  <c r="H80" i="108"/>
  <c r="H76" i="87"/>
  <c r="H71" i="98"/>
  <c r="H67" i="87"/>
  <c r="H79" i="87"/>
  <c r="H77" i="109"/>
  <c r="H74" i="108"/>
  <c r="H84" i="109"/>
  <c r="H70" i="98"/>
  <c r="H66" i="110"/>
  <c r="H82" i="87"/>
  <c r="H74" i="109"/>
  <c r="H82" i="109"/>
  <c r="H75" i="110"/>
  <c r="H83" i="109"/>
  <c r="H84" i="108"/>
  <c r="H81" i="110"/>
  <c r="H81" i="87"/>
  <c r="H67" i="109"/>
  <c r="H79" i="98"/>
  <c r="H80" i="109"/>
  <c r="H70" i="108"/>
  <c r="H77" i="108"/>
  <c r="H74" i="110"/>
  <c r="H70" i="87"/>
  <c r="H75" i="98"/>
  <c r="H85" i="109"/>
  <c r="H66" i="108"/>
  <c r="H69" i="87"/>
  <c r="H75" i="87"/>
  <c r="H67" i="110"/>
  <c r="H72" i="87"/>
  <c r="H78" i="87"/>
  <c r="H85" i="87"/>
  <c r="H71" i="87"/>
  <c r="H70" i="109"/>
  <c r="H71" i="109"/>
  <c r="H79" i="108"/>
  <c r="H67" i="98"/>
  <c r="H66" i="98"/>
  <c r="H85" i="108"/>
  <c r="H77" i="87"/>
  <c r="H83" i="108"/>
  <c r="H71" i="108"/>
  <c r="H74" i="87"/>
  <c r="H80" i="98"/>
  <c r="H78" i="98"/>
  <c r="H83" i="98"/>
  <c r="H85" i="110"/>
  <c r="H72" i="110"/>
  <c r="H84" i="110"/>
  <c r="H81" i="108"/>
  <c r="H78" i="109"/>
  <c r="H80" i="87"/>
  <c r="H76" i="108"/>
  <c r="H73" i="98"/>
  <c r="H68" i="110"/>
  <c r="H68" i="109"/>
  <c r="H68" i="87"/>
  <c r="H71" i="110"/>
  <c r="H76" i="109"/>
  <c r="H85" i="98"/>
  <c r="H72" i="108"/>
  <c r="H69" i="110"/>
  <c r="H84" i="87"/>
  <c r="H73" i="108"/>
  <c r="G18" i="97"/>
  <c r="H24" i="97"/>
  <c r="I11" i="97"/>
  <c r="H5" i="97"/>
  <c r="T19" i="97"/>
  <c r="U25" i="97"/>
  <c r="O12" i="112"/>
  <c r="P7" i="112"/>
  <c r="P12" i="112"/>
  <c r="H20" i="97"/>
  <c r="I26" i="97"/>
  <c r="U17" i="97"/>
  <c r="V23" i="97"/>
  <c r="N51" i="112"/>
  <c r="O47" i="112"/>
  <c r="P40" i="112"/>
  <c r="P44" i="112"/>
  <c r="O44" i="112"/>
  <c r="I6" i="97"/>
  <c r="J12" i="97"/>
  <c r="S20" i="97"/>
  <c r="T26" i="97"/>
  <c r="G19" i="97"/>
  <c r="H25" i="97"/>
  <c r="J13" i="97"/>
  <c r="I7" i="97"/>
  <c r="N27" i="112"/>
  <c r="O23" i="112"/>
  <c r="M16" i="112"/>
  <c r="N14" i="112"/>
  <c r="P29" i="112"/>
  <c r="P33" i="112"/>
  <c r="O33" i="112"/>
  <c r="F17" i="97"/>
  <c r="G23" i="97"/>
  <c r="S18" i="97"/>
  <c r="H8" i="97"/>
  <c r="I14" i="97"/>
  <c r="Y5" i="95"/>
  <c r="O47" i="88"/>
  <c r="O48" i="88"/>
  <c r="N38" i="88"/>
  <c r="P30" i="88"/>
  <c r="N36" i="88"/>
  <c r="L34" i="88"/>
  <c r="T90" i="110"/>
  <c r="O30" i="88"/>
  <c r="O38" i="88"/>
  <c r="O33" i="88"/>
  <c r="N34" i="88"/>
  <c r="N32" i="88"/>
  <c r="P36" i="88"/>
  <c r="S167" i="87"/>
  <c r="T87" i="110"/>
  <c r="T89" i="110"/>
  <c r="T88" i="110"/>
  <c r="S87" i="87"/>
  <c r="T86" i="110"/>
  <c r="R169" i="87"/>
  <c r="R180" i="87"/>
  <c r="R168" i="87"/>
  <c r="R175" i="87"/>
  <c r="R178" i="87"/>
  <c r="R170" i="87"/>
  <c r="R173" i="87" s="1"/>
  <c r="R177" i="87"/>
  <c r="R179" i="87"/>
  <c r="R167" i="87"/>
  <c r="R166" i="87"/>
  <c r="R172" i="87" s="1"/>
  <c r="R176" i="87"/>
  <c r="R171" i="87"/>
  <c r="R181" i="87"/>
  <c r="T179" i="108"/>
  <c r="S170" i="87"/>
  <c r="T179" i="110"/>
  <c r="T180" i="110"/>
  <c r="T178" i="108"/>
  <c r="T169" i="108"/>
  <c r="T178" i="98"/>
  <c r="T181" i="110"/>
  <c r="T176" i="110"/>
  <c r="S168" i="87"/>
  <c r="T179" i="98"/>
  <c r="S177" i="87"/>
  <c r="T167" i="98"/>
  <c r="T171" i="110"/>
  <c r="T169" i="110"/>
  <c r="T180" i="98"/>
  <c r="T177" i="98"/>
  <c r="T168" i="98"/>
  <c r="T180" i="108"/>
  <c r="T168" i="108"/>
  <c r="T176" i="108"/>
  <c r="T171" i="98"/>
  <c r="T181" i="98"/>
  <c r="S176" i="87"/>
  <c r="S181" i="87"/>
  <c r="S171" i="87"/>
  <c r="T170" i="108"/>
  <c r="T166" i="110"/>
  <c r="T170" i="98"/>
  <c r="T178" i="110"/>
  <c r="T167" i="110"/>
  <c r="T170" i="110"/>
  <c r="T171" i="108"/>
  <c r="T166" i="98"/>
  <c r="T167" i="108"/>
  <c r="T177" i="110"/>
  <c r="S169" i="87"/>
  <c r="S179" i="87"/>
  <c r="T130" i="110"/>
  <c r="T131" i="110"/>
  <c r="T146" i="110"/>
  <c r="T149" i="110"/>
  <c r="T127" i="110"/>
  <c r="T129" i="110"/>
  <c r="T128" i="110"/>
  <c r="T126" i="110"/>
  <c r="T151" i="110"/>
  <c r="T147" i="110"/>
  <c r="T148" i="110"/>
  <c r="T150" i="110"/>
  <c r="T26" i="110"/>
  <c r="T31" i="110"/>
  <c r="T28" i="110"/>
  <c r="T30" i="110"/>
  <c r="T29" i="110"/>
  <c r="T27" i="110"/>
  <c r="Y54" i="92"/>
  <c r="G34" i="88"/>
  <c r="E35" i="88"/>
  <c r="E34" i="88"/>
  <c r="G37" i="88"/>
  <c r="G36" i="88"/>
  <c r="K35" i="88"/>
  <c r="L35" i="88"/>
  <c r="O8" i="108"/>
  <c r="J35" i="88"/>
  <c r="N109" i="108"/>
  <c r="L37" i="88"/>
  <c r="N30" i="88"/>
  <c r="Y32" i="92"/>
  <c r="F30" i="88"/>
  <c r="E37" i="88"/>
  <c r="I32" i="88"/>
  <c r="H32" i="88"/>
  <c r="J37" i="88"/>
  <c r="M37" i="88"/>
  <c r="K38" i="88"/>
  <c r="K34" i="88"/>
  <c r="E38" i="88"/>
  <c r="E30" i="88"/>
  <c r="F38" i="88"/>
  <c r="F34" i="88"/>
  <c r="H37" i="88"/>
  <c r="I37" i="88"/>
  <c r="M127" i="108"/>
  <c r="G31" i="88"/>
  <c r="J30" i="88"/>
  <c r="L32" i="88"/>
  <c r="K32" i="88"/>
  <c r="O49" i="98"/>
  <c r="L31" i="88"/>
  <c r="M34" i="88"/>
  <c r="Q87" i="87"/>
  <c r="F31" i="88"/>
  <c r="G35" i="88"/>
  <c r="H33" i="88"/>
  <c r="G38" i="88"/>
  <c r="I34" i="88"/>
  <c r="J32" i="88"/>
  <c r="N50" i="108"/>
  <c r="N53" i="108" s="1"/>
  <c r="K33" i="88"/>
  <c r="K36" i="88"/>
  <c r="O35" i="88"/>
  <c r="E31" i="88"/>
  <c r="E32" i="88"/>
  <c r="H36" i="88"/>
  <c r="F37" i="88"/>
  <c r="I33" i="88"/>
  <c r="J33" i="88"/>
  <c r="M70" i="110"/>
  <c r="J31" i="88"/>
  <c r="I31" i="88"/>
  <c r="M28" i="108"/>
  <c r="K37" i="88"/>
  <c r="N150" i="108"/>
  <c r="M38" i="88"/>
  <c r="Q176" i="87"/>
  <c r="J36" i="88"/>
  <c r="O36" i="88"/>
  <c r="F32" i="88"/>
  <c r="E36" i="88"/>
  <c r="F35" i="88"/>
  <c r="F36" i="88"/>
  <c r="G30" i="88"/>
  <c r="H38" i="88"/>
  <c r="G33" i="88"/>
  <c r="I38" i="88"/>
  <c r="J34" i="88"/>
  <c r="N91" i="108"/>
  <c r="O31" i="88"/>
  <c r="H34" i="88"/>
  <c r="F33" i="88"/>
  <c r="I30" i="88"/>
  <c r="H30" i="88"/>
  <c r="I36" i="88"/>
  <c r="K30" i="88"/>
  <c r="L30" i="88"/>
  <c r="L33" i="88"/>
  <c r="J38" i="88"/>
  <c r="N170" i="108"/>
  <c r="E33" i="88"/>
  <c r="H31" i="88"/>
  <c r="G32" i="88"/>
  <c r="Y27" i="92"/>
  <c r="M36" i="88"/>
  <c r="M33" i="88"/>
  <c r="P66" i="109"/>
  <c r="K31" i="88"/>
  <c r="L38" i="88"/>
  <c r="O171" i="98"/>
  <c r="N35" i="88"/>
  <c r="N37" i="88"/>
  <c r="O32" i="88"/>
  <c r="S55" i="87"/>
  <c r="N33" i="88"/>
  <c r="M30" i="88"/>
  <c r="R95" i="87"/>
  <c r="R96" i="87"/>
  <c r="R91" i="87"/>
  <c r="R101" i="87"/>
  <c r="R104" i="87" s="1"/>
  <c r="R98" i="87"/>
  <c r="R87" i="87"/>
  <c r="R88" i="87"/>
  <c r="R100" i="87"/>
  <c r="R86" i="87"/>
  <c r="R89" i="87"/>
  <c r="R99" i="87"/>
  <c r="R97" i="87"/>
  <c r="R90" i="87"/>
  <c r="Q179" i="87"/>
  <c r="T48" i="110"/>
  <c r="T47" i="110"/>
  <c r="T46" i="110"/>
  <c r="M32" i="88"/>
  <c r="Q59" i="87"/>
  <c r="M35" i="88"/>
  <c r="M31" i="88"/>
  <c r="Q37" i="87"/>
  <c r="O37" i="88"/>
  <c r="S151" i="87"/>
  <c r="L36" i="88"/>
  <c r="N131" i="108"/>
  <c r="N151" i="108"/>
  <c r="N129" i="108"/>
  <c r="N132" i="108" s="1"/>
  <c r="N90" i="108"/>
  <c r="N29" i="108"/>
  <c r="N69" i="108"/>
  <c r="N70" i="108"/>
  <c r="N89" i="108"/>
  <c r="H18" i="97"/>
  <c r="O71" i="98"/>
  <c r="O69" i="98"/>
  <c r="I24" i="97"/>
  <c r="O89" i="98"/>
  <c r="O91" i="98"/>
  <c r="O169" i="98"/>
  <c r="O70" i="98"/>
  <c r="O90" i="98"/>
  <c r="O110" i="98"/>
  <c r="M90" i="110"/>
  <c r="M93" i="110" s="1"/>
  <c r="M30" i="110"/>
  <c r="M91" i="110"/>
  <c r="M171" i="110"/>
  <c r="M110" i="110"/>
  <c r="M111" i="110"/>
  <c r="M89" i="110"/>
  <c r="M169" i="110"/>
  <c r="M29" i="110"/>
  <c r="M32" i="110" s="1"/>
  <c r="M35" i="110" s="1"/>
  <c r="J7" i="97"/>
  <c r="K13" i="97"/>
  <c r="O166" i="110"/>
  <c r="O168" i="110"/>
  <c r="O87" i="110"/>
  <c r="O88" i="110"/>
  <c r="O68" i="110"/>
  <c r="O67" i="110"/>
  <c r="O26" i="110"/>
  <c r="O86" i="110"/>
  <c r="O66" i="110"/>
  <c r="O14" i="112"/>
  <c r="N16" i="112"/>
  <c r="J6" i="97"/>
  <c r="K12" i="97"/>
  <c r="Q9" i="98"/>
  <c r="I20" i="97"/>
  <c r="J26" i="97"/>
  <c r="T20" i="97"/>
  <c r="U26" i="97"/>
  <c r="P166" i="109"/>
  <c r="P68" i="109"/>
  <c r="P47" i="109"/>
  <c r="P88" i="109"/>
  <c r="P107" i="109"/>
  <c r="P86" i="109"/>
  <c r="P67" i="109"/>
  <c r="P106" i="109"/>
  <c r="V17" i="97"/>
  <c r="W23" i="97"/>
  <c r="P28" i="109"/>
  <c r="O6" i="108"/>
  <c r="N47" i="98"/>
  <c r="N167" i="98"/>
  <c r="N168" i="98"/>
  <c r="N66" i="98"/>
  <c r="N146" i="98"/>
  <c r="N87" i="98"/>
  <c r="N46" i="98"/>
  <c r="N86" i="98"/>
  <c r="N106" i="98"/>
  <c r="N26" i="98"/>
  <c r="N68" i="98"/>
  <c r="N126" i="98"/>
  <c r="N67" i="98"/>
  <c r="N147" i="98"/>
  <c r="G17" i="97"/>
  <c r="N88" i="98"/>
  <c r="N94" i="98" s="1"/>
  <c r="H23" i="97"/>
  <c r="H19" i="97"/>
  <c r="I25" i="97"/>
  <c r="O51" i="112"/>
  <c r="P47" i="112"/>
  <c r="P51" i="112"/>
  <c r="P6" i="98"/>
  <c r="J11" i="97"/>
  <c r="I5" i="97"/>
  <c r="T18" i="97"/>
  <c r="U24" i="97"/>
  <c r="N30" i="109"/>
  <c r="N33" i="109" s="1"/>
  <c r="N110" i="109"/>
  <c r="N71" i="109"/>
  <c r="N51" i="109"/>
  <c r="N111" i="109"/>
  <c r="N90" i="109"/>
  <c r="N151" i="109"/>
  <c r="N109" i="109"/>
  <c r="N70" i="109"/>
  <c r="N91" i="109"/>
  <c r="N69" i="109"/>
  <c r="N89" i="109"/>
  <c r="N170" i="109"/>
  <c r="N50" i="109"/>
  <c r="N131" i="109"/>
  <c r="U19" i="97"/>
  <c r="V25" i="97"/>
  <c r="I8" i="97"/>
  <c r="J14" i="97"/>
  <c r="M66" i="108"/>
  <c r="M148" i="108"/>
  <c r="M147" i="108"/>
  <c r="M46" i="108"/>
  <c r="M106" i="108"/>
  <c r="M86" i="108"/>
  <c r="M92" i="108" s="1"/>
  <c r="M95" i="108" s="1"/>
  <c r="M88" i="108"/>
  <c r="M108" i="108"/>
  <c r="M48" i="108"/>
  <c r="M27" i="108"/>
  <c r="M47" i="108"/>
  <c r="M167" i="108"/>
  <c r="M87" i="108"/>
  <c r="M107" i="108"/>
  <c r="M67" i="108"/>
  <c r="M68" i="108"/>
  <c r="P23" i="112"/>
  <c r="P27" i="112"/>
  <c r="O27" i="112"/>
  <c r="R93" i="87"/>
  <c r="R174" i="87"/>
  <c r="E48" i="88"/>
  <c r="F47" i="88"/>
  <c r="M168" i="108"/>
  <c r="M146" i="108"/>
  <c r="N149" i="109"/>
  <c r="N171" i="109"/>
  <c r="N166" i="98"/>
  <c r="N107" i="98"/>
  <c r="N128" i="98"/>
  <c r="N134" i="98" s="1"/>
  <c r="P87" i="109"/>
  <c r="O107" i="110"/>
  <c r="N111" i="108"/>
  <c r="N169" i="108"/>
  <c r="T168" i="110"/>
  <c r="T176" i="98"/>
  <c r="N49" i="108"/>
  <c r="N71" i="108"/>
  <c r="M31" i="110"/>
  <c r="M131" i="110"/>
  <c r="O106" i="110"/>
  <c r="M166" i="108"/>
  <c r="M172" i="108" s="1"/>
  <c r="M175" i="108" s="1"/>
  <c r="N49" i="109"/>
  <c r="N130" i="109"/>
  <c r="N169" i="109"/>
  <c r="N48" i="98"/>
  <c r="N54" i="98" s="1"/>
  <c r="N108" i="98"/>
  <c r="O48" i="110"/>
  <c r="M69" i="110"/>
  <c r="N51" i="108"/>
  <c r="P8" i="98"/>
  <c r="O28" i="110"/>
  <c r="P126" i="109"/>
  <c r="T177" i="108"/>
  <c r="T169" i="98"/>
  <c r="S180" i="87"/>
  <c r="S183" i="87"/>
  <c r="S175" i="87"/>
  <c r="S90" i="87"/>
  <c r="S93" i="87"/>
  <c r="M26" i="108"/>
  <c r="M128" i="108"/>
  <c r="N150" i="109"/>
  <c r="N148" i="98"/>
  <c r="O7" i="108"/>
  <c r="P108" i="109"/>
  <c r="P48" i="109"/>
  <c r="O46" i="110"/>
  <c r="O167" i="110"/>
  <c r="M151" i="110"/>
  <c r="M109" i="110"/>
  <c r="O170" i="98"/>
  <c r="N110" i="108"/>
  <c r="Q178" i="87"/>
  <c r="S178" i="87"/>
  <c r="T181" i="108"/>
  <c r="S166" i="87"/>
  <c r="S86" i="87"/>
  <c r="S92" i="87" s="1"/>
  <c r="P7" i="98"/>
  <c r="P11" i="108"/>
  <c r="Q10" i="98"/>
  <c r="M129" i="110"/>
  <c r="N130" i="108"/>
  <c r="N149" i="108"/>
  <c r="P9" i="108"/>
  <c r="Q11" i="98"/>
  <c r="M130" i="110"/>
  <c r="O111" i="98"/>
  <c r="O109" i="98"/>
  <c r="N171" i="108"/>
  <c r="M126" i="108"/>
  <c r="N129" i="109"/>
  <c r="N127" i="98"/>
  <c r="P46" i="109"/>
  <c r="P10" i="108"/>
  <c r="O108" i="110"/>
  <c r="M170" i="110"/>
  <c r="M150" i="110"/>
  <c r="T166" i="108"/>
  <c r="S156" i="87"/>
  <c r="S95" i="87"/>
  <c r="S101" i="87"/>
  <c r="P168" i="109"/>
  <c r="O47" i="110"/>
  <c r="M149" i="110"/>
  <c r="M71" i="110"/>
  <c r="O130" i="98"/>
  <c r="N31" i="108"/>
  <c r="Q175" i="87"/>
  <c r="Q168" i="87"/>
  <c r="S150" i="87"/>
  <c r="S96" i="87"/>
  <c r="S88" i="87"/>
  <c r="S98" i="87"/>
  <c r="S104" i="87" s="1"/>
  <c r="N29" i="109"/>
  <c r="N27" i="98"/>
  <c r="P127" i="109"/>
  <c r="P27" i="109"/>
  <c r="O126" i="110"/>
  <c r="O129" i="98"/>
  <c r="O31" i="98"/>
  <c r="O149" i="98"/>
  <c r="Q166" i="87"/>
  <c r="Q169" i="87"/>
  <c r="R94" i="87"/>
  <c r="P39" i="88"/>
  <c r="S99" i="87"/>
  <c r="T91" i="110"/>
  <c r="S100" i="87"/>
  <c r="N31" i="109"/>
  <c r="O128" i="110"/>
  <c r="Q180" i="87"/>
  <c r="Q177" i="87"/>
  <c r="Q183" i="87" s="1"/>
  <c r="L39" i="88"/>
  <c r="R183" i="87"/>
  <c r="Q61" i="87"/>
  <c r="N28" i="98"/>
  <c r="N34" i="98" s="1"/>
  <c r="P26" i="109"/>
  <c r="P148" i="109"/>
  <c r="O147" i="110"/>
  <c r="O150" i="98"/>
  <c r="O29" i="98"/>
  <c r="S50" i="87"/>
  <c r="S56" i="87"/>
  <c r="Q181" i="87"/>
  <c r="S97" i="87"/>
  <c r="S91" i="87"/>
  <c r="O146" i="110"/>
  <c r="O27" i="110"/>
  <c r="O30" i="98"/>
  <c r="N30" i="108"/>
  <c r="Q167" i="87"/>
  <c r="S184" i="87"/>
  <c r="S172" i="87"/>
  <c r="Q26" i="87"/>
  <c r="S89" i="87"/>
  <c r="P146" i="109"/>
  <c r="P167" i="109"/>
  <c r="O127" i="110"/>
  <c r="O148" i="110"/>
  <c r="O151" i="98"/>
  <c r="O131" i="98"/>
  <c r="Q170" i="87"/>
  <c r="S149" i="87"/>
  <c r="P128" i="109"/>
  <c r="P147" i="109"/>
  <c r="Q171" i="87"/>
  <c r="S136" i="87"/>
  <c r="Q69" i="87"/>
  <c r="Q78" i="87"/>
  <c r="Q76" i="87"/>
  <c r="Q68" i="87"/>
  <c r="Q81" i="87"/>
  <c r="Q77" i="87"/>
  <c r="Q75" i="87"/>
  <c r="Q66" i="87"/>
  <c r="Q71" i="87"/>
  <c r="Q67" i="87"/>
  <c r="Q80" i="87"/>
  <c r="Q70" i="87"/>
  <c r="R78" i="87"/>
  <c r="R81" i="87"/>
  <c r="R71" i="87"/>
  <c r="R67" i="87"/>
  <c r="R79" i="87"/>
  <c r="R80" i="87"/>
  <c r="R77" i="87"/>
  <c r="R68" i="87"/>
  <c r="R69" i="87"/>
  <c r="R66" i="87"/>
  <c r="R76" i="87"/>
  <c r="O66" i="87"/>
  <c r="O80" i="87"/>
  <c r="O68" i="87"/>
  <c r="O76" i="87"/>
  <c r="O79" i="87"/>
  <c r="O85" i="87" s="1"/>
  <c r="O71" i="87"/>
  <c r="O70" i="87"/>
  <c r="O77" i="87"/>
  <c r="O78" i="87"/>
  <c r="O68" i="109"/>
  <c r="O81" i="87"/>
  <c r="O66" i="109"/>
  <c r="O67" i="109"/>
  <c r="O75" i="87"/>
  <c r="O69" i="87"/>
  <c r="O67" i="87"/>
  <c r="K87" i="108"/>
  <c r="K90" i="110"/>
  <c r="K89" i="110"/>
  <c r="K88" i="108"/>
  <c r="K86" i="108"/>
  <c r="K91" i="110"/>
  <c r="K95" i="87"/>
  <c r="K86" i="109"/>
  <c r="K88" i="110"/>
  <c r="K87" i="98"/>
  <c r="K97" i="87"/>
  <c r="K90" i="98"/>
  <c r="K90" i="108"/>
  <c r="K88" i="98"/>
  <c r="K99" i="87"/>
  <c r="K91" i="98"/>
  <c r="K90" i="109"/>
  <c r="K86" i="87"/>
  <c r="K91" i="87"/>
  <c r="K88" i="109"/>
  <c r="K91" i="109"/>
  <c r="K101" i="87"/>
  <c r="K96" i="87"/>
  <c r="K87" i="109"/>
  <c r="K91" i="108"/>
  <c r="K94" i="108" s="1"/>
  <c r="K88" i="87"/>
  <c r="K89" i="87"/>
  <c r="K89" i="98"/>
  <c r="K89" i="109"/>
  <c r="K98" i="87"/>
  <c r="K100" i="87"/>
  <c r="K86" i="110"/>
  <c r="K86" i="98"/>
  <c r="K90" i="87"/>
  <c r="K87" i="110"/>
  <c r="K89" i="108"/>
  <c r="K87" i="87"/>
  <c r="R59" i="87"/>
  <c r="R48" i="87"/>
  <c r="R47" i="87"/>
  <c r="R60" i="87"/>
  <c r="R58" i="87"/>
  <c r="R46" i="87"/>
  <c r="R55" i="87"/>
  <c r="R49" i="87"/>
  <c r="R61" i="87"/>
  <c r="R56" i="87"/>
  <c r="R51" i="87"/>
  <c r="R57" i="87"/>
  <c r="R63" i="87" s="1"/>
  <c r="R50" i="87"/>
  <c r="S59" i="87"/>
  <c r="S49" i="87"/>
  <c r="S46" i="87"/>
  <c r="S51" i="87"/>
  <c r="S48" i="87"/>
  <c r="S47" i="87"/>
  <c r="S40" i="87"/>
  <c r="S38" i="87"/>
  <c r="S36" i="87"/>
  <c r="S31" i="87"/>
  <c r="S39" i="87"/>
  <c r="S29" i="87"/>
  <c r="S41" i="87"/>
  <c r="O39" i="88"/>
  <c r="S30" i="87"/>
  <c r="S27" i="87"/>
  <c r="S35" i="87"/>
  <c r="S37" i="87"/>
  <c r="R40" i="87"/>
  <c r="R29" i="87"/>
  <c r="R41" i="87"/>
  <c r="S26" i="87"/>
  <c r="R37" i="87"/>
  <c r="R30" i="87"/>
  <c r="R27" i="87"/>
  <c r="R38" i="87"/>
  <c r="S28" i="87"/>
  <c r="R31" i="87"/>
  <c r="R28" i="87"/>
  <c r="R39" i="87"/>
  <c r="R36" i="87"/>
  <c r="R35" i="87"/>
  <c r="R26" i="87"/>
  <c r="I20" i="110"/>
  <c r="I23" i="110" s="1"/>
  <c r="I119" i="87"/>
  <c r="I19" i="109"/>
  <c r="I107" i="110"/>
  <c r="I10" i="108"/>
  <c r="I125" i="109"/>
  <c r="I17" i="98"/>
  <c r="I107" i="108"/>
  <c r="I115" i="109"/>
  <c r="I20" i="98"/>
  <c r="I110" i="108"/>
  <c r="I19" i="110"/>
  <c r="I106" i="87"/>
  <c r="I7" i="108"/>
  <c r="I117" i="87"/>
  <c r="I15" i="110"/>
  <c r="I111" i="110"/>
  <c r="I17" i="87"/>
  <c r="I118" i="109"/>
  <c r="I15" i="108"/>
  <c r="I109" i="110"/>
  <c r="I10" i="110"/>
  <c r="I115" i="108"/>
  <c r="I6" i="109"/>
  <c r="I106" i="109"/>
  <c r="I15" i="98"/>
  <c r="I11" i="98"/>
  <c r="I115" i="87"/>
  <c r="I16" i="87"/>
  <c r="I106" i="108"/>
  <c r="I21" i="98"/>
  <c r="I119" i="109"/>
  <c r="I17" i="109"/>
  <c r="I111" i="87"/>
  <c r="I15" i="87"/>
  <c r="I117" i="110"/>
  <c r="I6" i="108"/>
  <c r="I116" i="87"/>
  <c r="I10" i="87"/>
  <c r="I109" i="98"/>
  <c r="I9" i="87"/>
  <c r="I119" i="110"/>
  <c r="I18" i="87"/>
  <c r="I111" i="98"/>
  <c r="I118" i="87"/>
  <c r="I20" i="109"/>
  <c r="I111" i="108"/>
  <c r="I21" i="110"/>
  <c r="I117" i="98"/>
  <c r="I21" i="87"/>
  <c r="I116" i="109"/>
  <c r="I19" i="98"/>
  <c r="I18" i="98"/>
  <c r="I119" i="98"/>
  <c r="I9" i="110"/>
  <c r="I107" i="98"/>
  <c r="I18" i="110"/>
  <c r="I24" i="110"/>
  <c r="I125" i="87"/>
  <c r="I16" i="110"/>
  <c r="I125" i="98"/>
  <c r="I18" i="108"/>
  <c r="I121" i="108"/>
  <c r="I7" i="110"/>
  <c r="I6" i="98"/>
  <c r="I106" i="110"/>
  <c r="I6" i="110"/>
  <c r="I120" i="108"/>
  <c r="I7" i="98"/>
  <c r="I109" i="109"/>
  <c r="I16" i="98"/>
  <c r="I115" i="110"/>
  <c r="I120" i="98"/>
  <c r="I20" i="87"/>
  <c r="I120" i="110"/>
  <c r="I8" i="87"/>
  <c r="I108" i="110"/>
  <c r="I7" i="87"/>
  <c r="I110" i="109"/>
  <c r="I10" i="109"/>
  <c r="I109" i="108"/>
  <c r="I15" i="109"/>
  <c r="I108" i="98"/>
  <c r="I125" i="108"/>
  <c r="I25" i="98"/>
  <c r="I121" i="110"/>
  <c r="I25" i="109"/>
  <c r="I121" i="98"/>
  <c r="I11" i="87"/>
  <c r="I118" i="110"/>
  <c r="I18" i="109"/>
  <c r="I19" i="108"/>
  <c r="I121" i="87"/>
  <c r="I25" i="110"/>
  <c r="I117" i="108"/>
  <c r="I8" i="109"/>
  <c r="I108" i="109"/>
  <c r="I21" i="109"/>
  <c r="I111" i="109"/>
  <c r="I9" i="98"/>
  <c r="I106" i="98"/>
  <c r="I21" i="108"/>
  <c r="I9" i="109"/>
  <c r="I119" i="108"/>
  <c r="I8" i="110"/>
  <c r="I120" i="87"/>
  <c r="I25" i="108"/>
  <c r="I108" i="108"/>
  <c r="I16" i="109"/>
  <c r="I22" i="109" s="1"/>
  <c r="I116" i="108"/>
  <c r="I121" i="109"/>
  <c r="I8" i="98"/>
  <c r="I108" i="87"/>
  <c r="I17" i="110"/>
  <c r="I118" i="98"/>
  <c r="I7" i="109"/>
  <c r="I115" i="98"/>
  <c r="I19" i="87"/>
  <c r="I120" i="109"/>
  <c r="I25" i="87"/>
  <c r="I107" i="87"/>
  <c r="I9" i="108"/>
  <c r="I11" i="110"/>
  <c r="I107" i="109"/>
  <c r="I113" i="109" s="1"/>
  <c r="I109" i="87"/>
  <c r="I8" i="108"/>
  <c r="I17" i="108"/>
  <c r="I116" i="110"/>
  <c r="I122" i="110" s="1"/>
  <c r="I110" i="87"/>
  <c r="I113" i="87"/>
  <c r="I10" i="98"/>
  <c r="I20" i="108"/>
  <c r="I110" i="110"/>
  <c r="I16" i="108"/>
  <c r="I116" i="98"/>
  <c r="I118" i="108"/>
  <c r="I124" i="108"/>
  <c r="I110" i="98"/>
  <c r="I6" i="87"/>
  <c r="I11" i="108"/>
  <c r="I117" i="109"/>
  <c r="I11" i="109"/>
  <c r="I14" i="109" s="1"/>
  <c r="I125" i="110"/>
  <c r="L69" i="109"/>
  <c r="L71" i="108"/>
  <c r="L70" i="108"/>
  <c r="L69" i="108"/>
  <c r="L71" i="109"/>
  <c r="L66" i="98"/>
  <c r="L67" i="98"/>
  <c r="L68" i="98"/>
  <c r="L70" i="109"/>
  <c r="L69" i="87"/>
  <c r="L76" i="87"/>
  <c r="L66" i="110"/>
  <c r="L79" i="87"/>
  <c r="L80" i="87"/>
  <c r="L70" i="98"/>
  <c r="L73" i="98" s="1"/>
  <c r="L70" i="87"/>
  <c r="L66" i="109"/>
  <c r="L72" i="109" s="1"/>
  <c r="L75" i="109" s="1"/>
  <c r="L67" i="110"/>
  <c r="L78" i="87"/>
  <c r="L68" i="109"/>
  <c r="L71" i="87"/>
  <c r="L67" i="109"/>
  <c r="L67" i="87"/>
  <c r="L81" i="87"/>
  <c r="L68" i="110"/>
  <c r="L68" i="87"/>
  <c r="L77" i="87"/>
  <c r="L69" i="98"/>
  <c r="L66" i="87"/>
  <c r="L75" i="87"/>
  <c r="L71" i="98"/>
  <c r="L67" i="108"/>
  <c r="L69" i="110"/>
  <c r="L66" i="108"/>
  <c r="L70" i="110"/>
  <c r="L71" i="110"/>
  <c r="L68" i="108"/>
  <c r="M49" i="98"/>
  <c r="M51" i="98"/>
  <c r="M50" i="98"/>
  <c r="M48" i="110"/>
  <c r="M47" i="110"/>
  <c r="M46" i="110"/>
  <c r="M48" i="87"/>
  <c r="M47" i="87"/>
  <c r="M46" i="87"/>
  <c r="M48" i="109"/>
  <c r="M49" i="87"/>
  <c r="M49" i="110" s="1"/>
  <c r="M52" i="110" s="1"/>
  <c r="M46" i="109"/>
  <c r="M61" i="87"/>
  <c r="M47" i="109"/>
  <c r="M50" i="87"/>
  <c r="M50" i="110" s="1"/>
  <c r="M60" i="87"/>
  <c r="M51" i="87"/>
  <c r="M51" i="110" s="1"/>
  <c r="M55" i="87"/>
  <c r="M56" i="87"/>
  <c r="M58" i="87"/>
  <c r="M57" i="87"/>
  <c r="M59" i="87"/>
  <c r="M51" i="108"/>
  <c r="M54" i="108" s="1"/>
  <c r="M50" i="109"/>
  <c r="M46" i="98"/>
  <c r="M50" i="108"/>
  <c r="M53" i="108"/>
  <c r="M47" i="98"/>
  <c r="M53" i="98" s="1"/>
  <c r="M49" i="108"/>
  <c r="M52" i="108"/>
  <c r="M55" i="108" s="1"/>
  <c r="M51" i="109"/>
  <c r="M49" i="109"/>
  <c r="M48" i="98"/>
  <c r="P57" i="87"/>
  <c r="O51" i="87"/>
  <c r="O48" i="87"/>
  <c r="O47" i="87"/>
  <c r="O61" i="87"/>
  <c r="O49" i="87"/>
  <c r="O58" i="87"/>
  <c r="O58" i="108"/>
  <c r="O55" i="87"/>
  <c r="O46" i="87"/>
  <c r="O60" i="87"/>
  <c r="O57" i="87"/>
  <c r="O57" i="108"/>
  <c r="O50" i="87"/>
  <c r="O59" i="87"/>
  <c r="O56" i="87"/>
  <c r="O56" i="108" s="1"/>
  <c r="O47" i="109"/>
  <c r="O46" i="109"/>
  <c r="O48" i="109"/>
  <c r="R75" i="87"/>
  <c r="S57" i="87"/>
  <c r="S58" i="87"/>
  <c r="R70" i="87"/>
  <c r="R184" i="87"/>
  <c r="S61" i="87"/>
  <c r="O50" i="98"/>
  <c r="O51" i="98"/>
  <c r="S60" i="87"/>
  <c r="Q156" i="87"/>
  <c r="Q128" i="87"/>
  <c r="Q158" i="87"/>
  <c r="Q130" i="87"/>
  <c r="Q159" i="87"/>
  <c r="Q126" i="87"/>
  <c r="Q127" i="87"/>
  <c r="Q136" i="87"/>
  <c r="Q138" i="87"/>
  <c r="Q151" i="87"/>
  <c r="Q147" i="87"/>
  <c r="Q148" i="87"/>
  <c r="Q150" i="87"/>
  <c r="Q160" i="87"/>
  <c r="Q129" i="87"/>
  <c r="Q135" i="87"/>
  <c r="Q157" i="87"/>
  <c r="Q131" i="87"/>
  <c r="Q161" i="87"/>
  <c r="Q149" i="87"/>
  <c r="Q146" i="87"/>
  <c r="Q140" i="87"/>
  <c r="Q155" i="87"/>
  <c r="Q137" i="87"/>
  <c r="Q141" i="87"/>
  <c r="N47" i="109"/>
  <c r="N53" i="109"/>
  <c r="N48" i="109"/>
  <c r="N54" i="109"/>
  <c r="N46" i="109"/>
  <c r="N52" i="109" s="1"/>
  <c r="N55" i="109" s="1"/>
  <c r="N57" i="87"/>
  <c r="N49" i="87"/>
  <c r="N51" i="87"/>
  <c r="N51" i="110" s="1"/>
  <c r="N54" i="110" s="1"/>
  <c r="N59" i="87"/>
  <c r="N59" i="110" s="1"/>
  <c r="N55" i="87"/>
  <c r="N48" i="87"/>
  <c r="N46" i="87"/>
  <c r="N50" i="87"/>
  <c r="N50" i="110"/>
  <c r="N56" i="87"/>
  <c r="N47" i="87"/>
  <c r="N61" i="87"/>
  <c r="N46" i="110"/>
  <c r="N58" i="87"/>
  <c r="N58" i="108" s="1"/>
  <c r="N51" i="98"/>
  <c r="N60" i="87"/>
  <c r="N49" i="98"/>
  <c r="N52" i="98" s="1"/>
  <c r="N48" i="110"/>
  <c r="N50" i="98"/>
  <c r="N53" i="98" s="1"/>
  <c r="N47" i="110"/>
  <c r="K39" i="88"/>
  <c r="M91" i="98"/>
  <c r="M89" i="98"/>
  <c r="M95" i="98" s="1"/>
  <c r="M88" i="110"/>
  <c r="M94" i="110" s="1"/>
  <c r="M86" i="110"/>
  <c r="M92" i="110"/>
  <c r="M95" i="110" s="1"/>
  <c r="M87" i="110"/>
  <c r="M90" i="98"/>
  <c r="M91" i="87"/>
  <c r="M87" i="87"/>
  <c r="M90" i="109"/>
  <c r="M100" i="87"/>
  <c r="M103" i="87" s="1"/>
  <c r="M99" i="87"/>
  <c r="M91" i="108"/>
  <c r="M94" i="108" s="1"/>
  <c r="M88" i="87"/>
  <c r="M86" i="87"/>
  <c r="M101" i="87"/>
  <c r="M95" i="87"/>
  <c r="M89" i="108"/>
  <c r="M89" i="109"/>
  <c r="M91" i="109"/>
  <c r="M89" i="87"/>
  <c r="M96" i="87"/>
  <c r="M98" i="87"/>
  <c r="M87" i="109"/>
  <c r="M90" i="87"/>
  <c r="M88" i="109"/>
  <c r="M90" i="108"/>
  <c r="M93" i="108" s="1"/>
  <c r="M88" i="98"/>
  <c r="M87" i="98"/>
  <c r="M86" i="98"/>
  <c r="M97" i="87"/>
  <c r="M86" i="109"/>
  <c r="I130" i="87"/>
  <c r="I161" i="87"/>
  <c r="I145" i="98"/>
  <c r="I155" i="108"/>
  <c r="I131" i="98"/>
  <c r="I156" i="109"/>
  <c r="I139" i="108"/>
  <c r="I141" i="98"/>
  <c r="I148" i="98"/>
  <c r="I129" i="110"/>
  <c r="I156" i="108"/>
  <c r="I126" i="110"/>
  <c r="I147" i="87"/>
  <c r="I139" i="109"/>
  <c r="I151" i="110"/>
  <c r="I137" i="98"/>
  <c r="I156" i="110"/>
  <c r="I137" i="87"/>
  <c r="I159" i="110"/>
  <c r="I140" i="87"/>
  <c r="I165" i="109"/>
  <c r="I138" i="110"/>
  <c r="I150" i="87"/>
  <c r="I139" i="98"/>
  <c r="I151" i="109"/>
  <c r="I130" i="110"/>
  <c r="I155" i="109"/>
  <c r="I160" i="110"/>
  <c r="I139" i="87"/>
  <c r="I158" i="110"/>
  <c r="I137" i="108"/>
  <c r="I161" i="108"/>
  <c r="I135" i="110"/>
  <c r="I165" i="87"/>
  <c r="I131" i="109"/>
  <c r="I157" i="110"/>
  <c r="I163" i="110" s="1"/>
  <c r="I129" i="87"/>
  <c r="I147" i="110"/>
  <c r="I135" i="87"/>
  <c r="I158" i="109"/>
  <c r="I136" i="87"/>
  <c r="I159" i="109"/>
  <c r="I136" i="98"/>
  <c r="I160" i="108"/>
  <c r="I129" i="98"/>
  <c r="I159" i="98"/>
  <c r="I162" i="98" s="1"/>
  <c r="I165" i="110"/>
  <c r="I140" i="108"/>
  <c r="I157" i="108"/>
  <c r="I128" i="109"/>
  <c r="I159" i="87"/>
  <c r="I127" i="98"/>
  <c r="I141" i="109"/>
  <c r="I146" i="108"/>
  <c r="I138" i="108"/>
  <c r="I149" i="110"/>
  <c r="I126" i="109"/>
  <c r="I158" i="98"/>
  <c r="I137" i="109"/>
  <c r="I155" i="87"/>
  <c r="I141" i="87"/>
  <c r="I148" i="109"/>
  <c r="I127" i="87"/>
  <c r="I165" i="98"/>
  <c r="I145" i="108"/>
  <c r="I126" i="98"/>
  <c r="I146" i="110"/>
  <c r="I145" i="109"/>
  <c r="I155" i="98"/>
  <c r="I131" i="108"/>
  <c r="I134" i="108" s="1"/>
  <c r="I149" i="108"/>
  <c r="I147" i="109"/>
  <c r="I141" i="110"/>
  <c r="I158" i="87"/>
  <c r="I164" i="87" s="1"/>
  <c r="I138" i="87"/>
  <c r="I155" i="110"/>
  <c r="I137" i="110"/>
  <c r="I157" i="87"/>
  <c r="I130" i="109"/>
  <c r="I148" i="108"/>
  <c r="I127" i="110"/>
  <c r="I133" i="110" s="1"/>
  <c r="I160" i="98"/>
  <c r="I141" i="108"/>
  <c r="I157" i="109"/>
  <c r="I149" i="98"/>
  <c r="I135" i="108"/>
  <c r="I147" i="108"/>
  <c r="I135" i="98"/>
  <c r="I149" i="87"/>
  <c r="I129" i="109"/>
  <c r="I136" i="110"/>
  <c r="I146" i="87"/>
  <c r="I126" i="108"/>
  <c r="I159" i="108"/>
  <c r="I145" i="87"/>
  <c r="I158" i="108"/>
  <c r="I164" i="108"/>
  <c r="I140" i="98"/>
  <c r="I146" i="98"/>
  <c r="I138" i="98"/>
  <c r="I157" i="98"/>
  <c r="I136" i="108"/>
  <c r="I161" i="110"/>
  <c r="I130" i="108"/>
  <c r="I128" i="110"/>
  <c r="I148" i="87"/>
  <c r="I127" i="109"/>
  <c r="I151" i="98"/>
  <c r="I128" i="87"/>
  <c r="I151" i="108"/>
  <c r="I150" i="110"/>
  <c r="I127" i="108"/>
  <c r="I133" i="108" s="1"/>
  <c r="I146" i="109"/>
  <c r="I145" i="110"/>
  <c r="I156" i="98"/>
  <c r="I129" i="108"/>
  <c r="I160" i="109"/>
  <c r="I140" i="110"/>
  <c r="I148" i="110"/>
  <c r="I139" i="110"/>
  <c r="I165" i="108"/>
  <c r="I135" i="109"/>
  <c r="I150" i="108"/>
  <c r="I150" i="109"/>
  <c r="I126" i="87"/>
  <c r="I150" i="98"/>
  <c r="I147" i="98"/>
  <c r="I128" i="98"/>
  <c r="I131" i="110"/>
  <c r="I160" i="87"/>
  <c r="I130" i="98"/>
  <c r="I128" i="108"/>
  <c r="I161" i="109"/>
  <c r="I161" i="98"/>
  <c r="I131" i="87"/>
  <c r="I138" i="109"/>
  <c r="I136" i="109"/>
  <c r="I149" i="109"/>
  <c r="I151" i="87"/>
  <c r="I156" i="87"/>
  <c r="I162" i="87" s="1"/>
  <c r="I140" i="109"/>
  <c r="L90" i="108"/>
  <c r="L91" i="109"/>
  <c r="L90" i="109"/>
  <c r="L89" i="108"/>
  <c r="L89" i="109"/>
  <c r="L87" i="98"/>
  <c r="L86" i="98"/>
  <c r="L88" i="98"/>
  <c r="L91" i="108"/>
  <c r="L101" i="87"/>
  <c r="L101" i="108" s="1"/>
  <c r="L95" i="87"/>
  <c r="L89" i="98"/>
  <c r="L88" i="87"/>
  <c r="L87" i="109"/>
  <c r="L87" i="110"/>
  <c r="L96" i="87"/>
  <c r="L86" i="109"/>
  <c r="L100" i="87"/>
  <c r="L88" i="109"/>
  <c r="L90" i="87"/>
  <c r="L86" i="87"/>
  <c r="L90" i="98"/>
  <c r="L98" i="87"/>
  <c r="L89" i="87"/>
  <c r="L91" i="98"/>
  <c r="L91" i="87"/>
  <c r="L87" i="87"/>
  <c r="L88" i="110"/>
  <c r="L97" i="87"/>
  <c r="L99" i="87"/>
  <c r="L86" i="110"/>
  <c r="L91" i="110"/>
  <c r="L89" i="110"/>
  <c r="L86" i="108"/>
  <c r="L90" i="110"/>
  <c r="L87" i="108"/>
  <c r="L88" i="108"/>
  <c r="J39" i="88"/>
  <c r="O88" i="87"/>
  <c r="N86" i="109"/>
  <c r="N92" i="109"/>
  <c r="N95" i="109" s="1"/>
  <c r="N88" i="109"/>
  <c r="N94" i="109" s="1"/>
  <c r="N87" i="109"/>
  <c r="N93" i="109"/>
  <c r="O91" i="87"/>
  <c r="O97" i="87"/>
  <c r="O96" i="87"/>
  <c r="O96" i="110"/>
  <c r="O87" i="87"/>
  <c r="N88" i="87"/>
  <c r="N100" i="87"/>
  <c r="N87" i="87"/>
  <c r="N91" i="87"/>
  <c r="N96" i="87"/>
  <c r="N101" i="87"/>
  <c r="O98" i="87"/>
  <c r="N95" i="87"/>
  <c r="N90" i="87"/>
  <c r="N86" i="87"/>
  <c r="N98" i="87"/>
  <c r="N89" i="87"/>
  <c r="N97" i="87"/>
  <c r="N99" i="87"/>
  <c r="O99" i="87"/>
  <c r="O99" i="109" s="1"/>
  <c r="O90" i="87"/>
  <c r="O100" i="87"/>
  <c r="O95" i="87"/>
  <c r="O101" i="87"/>
  <c r="O88" i="109"/>
  <c r="N88" i="110"/>
  <c r="O86" i="109"/>
  <c r="N90" i="98"/>
  <c r="N93" i="98"/>
  <c r="N87" i="110"/>
  <c r="O87" i="109"/>
  <c r="O89" i="87"/>
  <c r="O86" i="87"/>
  <c r="N89" i="98"/>
  <c r="N95" i="98" s="1"/>
  <c r="N86" i="110"/>
  <c r="N91" i="98"/>
  <c r="F39" i="88"/>
  <c r="J160" i="87"/>
  <c r="J159" i="87"/>
  <c r="J137" i="87"/>
  <c r="J149" i="110"/>
  <c r="J147" i="110"/>
  <c r="J150" i="108"/>
  <c r="J130" i="98"/>
  <c r="J151" i="110"/>
  <c r="J131" i="109"/>
  <c r="J148" i="87"/>
  <c r="J138" i="87"/>
  <c r="J127" i="87"/>
  <c r="J146" i="110"/>
  <c r="J130" i="108"/>
  <c r="J131" i="98"/>
  <c r="J130" i="110"/>
  <c r="J131" i="110"/>
  <c r="J127" i="98"/>
  <c r="J139" i="87"/>
  <c r="J147" i="87"/>
  <c r="J156" i="87"/>
  <c r="J128" i="108"/>
  <c r="J129" i="98"/>
  <c r="J126" i="110"/>
  <c r="J149" i="108"/>
  <c r="J148" i="110"/>
  <c r="J151" i="109"/>
  <c r="J130" i="87"/>
  <c r="J135" i="87"/>
  <c r="J149" i="87"/>
  <c r="J129" i="110"/>
  <c r="J151" i="108"/>
  <c r="J151" i="98"/>
  <c r="J146" i="108"/>
  <c r="J127" i="110"/>
  <c r="J129" i="109"/>
  <c r="J158" i="87"/>
  <c r="J151" i="87"/>
  <c r="J136" i="87"/>
  <c r="J149" i="98"/>
  <c r="J146" i="109"/>
  <c r="J131" i="108"/>
  <c r="J150" i="98"/>
  <c r="J150" i="109"/>
  <c r="J130" i="109"/>
  <c r="J155" i="87"/>
  <c r="J126" i="87"/>
  <c r="J128" i="87"/>
  <c r="J148" i="109"/>
  <c r="J128" i="109"/>
  <c r="J126" i="109"/>
  <c r="J127" i="109"/>
  <c r="J148" i="98"/>
  <c r="J146" i="98"/>
  <c r="J141" i="87"/>
  <c r="J140" i="87"/>
  <c r="J157" i="87"/>
  <c r="J161" i="87"/>
  <c r="J127" i="108"/>
  <c r="J150" i="110"/>
  <c r="J128" i="110"/>
  <c r="J129" i="108"/>
  <c r="J147" i="98"/>
  <c r="J149" i="109"/>
  <c r="J147" i="108"/>
  <c r="J126" i="108"/>
  <c r="J148" i="108"/>
  <c r="J131" i="87"/>
  <c r="J128" i="98"/>
  <c r="J129" i="87"/>
  <c r="J126" i="98"/>
  <c r="J146" i="87"/>
  <c r="J150" i="87"/>
  <c r="J147" i="109"/>
  <c r="S135" i="87"/>
  <c r="Q48" i="87"/>
  <c r="Q31" i="87"/>
  <c r="R140" i="87"/>
  <c r="R126" i="87"/>
  <c r="R156" i="87"/>
  <c r="R161" i="87"/>
  <c r="R135" i="87"/>
  <c r="R158" i="87"/>
  <c r="R146" i="87"/>
  <c r="R150" i="87"/>
  <c r="R159" i="87"/>
  <c r="R151" i="87"/>
  <c r="R137" i="87"/>
  <c r="R141" i="87"/>
  <c r="R129" i="87"/>
  <c r="R127" i="87"/>
  <c r="R128" i="87"/>
  <c r="R157" i="87"/>
  <c r="R160" i="87"/>
  <c r="R147" i="87"/>
  <c r="R148" i="87"/>
  <c r="R149" i="87"/>
  <c r="R139" i="87"/>
  <c r="R138" i="87"/>
  <c r="R136" i="87"/>
  <c r="R155" i="87"/>
  <c r="R131" i="87"/>
  <c r="R130" i="87"/>
  <c r="R103" i="87"/>
  <c r="Q9" i="109"/>
  <c r="Q17" i="87"/>
  <c r="Q6" i="87"/>
  <c r="Q11" i="87"/>
  <c r="Q9" i="110"/>
  <c r="Q10" i="87"/>
  <c r="Q108" i="87"/>
  <c r="Q8" i="87"/>
  <c r="Q107" i="87"/>
  <c r="Q6" i="110"/>
  <c r="Q10" i="109"/>
  <c r="Q20" i="87"/>
  <c r="Q20" i="98" s="1"/>
  <c r="Q16" i="87"/>
  <c r="Q116" i="87"/>
  <c r="Q10" i="110"/>
  <c r="Q120" i="87"/>
  <c r="Q120" i="98"/>
  <c r="Q115" i="87"/>
  <c r="Q7" i="109"/>
  <c r="Q18" i="87"/>
  <c r="Q7" i="110"/>
  <c r="Q15" i="87"/>
  <c r="Q188" i="87"/>
  <c r="AC9" i="111"/>
  <c r="Q11" i="109"/>
  <c r="Q121" i="87"/>
  <c r="Q111" i="87"/>
  <c r="Q11" i="110"/>
  <c r="Q9" i="87"/>
  <c r="Q119" i="87"/>
  <c r="Q109" i="87"/>
  <c r="Q117" i="87"/>
  <c r="Q21" i="87"/>
  <c r="Q6" i="109"/>
  <c r="Q7" i="87"/>
  <c r="Q110" i="87"/>
  <c r="Q19" i="87"/>
  <c r="Q106" i="87"/>
  <c r="Q8" i="109"/>
  <c r="Q118" i="87"/>
  <c r="Q8" i="110"/>
  <c r="L110" i="108"/>
  <c r="L109" i="108"/>
  <c r="L111" i="108"/>
  <c r="L109" i="109"/>
  <c r="L108" i="98"/>
  <c r="L110" i="109"/>
  <c r="L113" i="109" s="1"/>
  <c r="L106" i="98"/>
  <c r="L111" i="109"/>
  <c r="L107" i="98"/>
  <c r="L10" i="110"/>
  <c r="L21" i="87"/>
  <c r="L9" i="109"/>
  <c r="L15" i="87"/>
  <c r="L188" i="87"/>
  <c r="X9" i="111"/>
  <c r="L107" i="87"/>
  <c r="L9" i="108"/>
  <c r="L8" i="108"/>
  <c r="L110" i="87"/>
  <c r="L6" i="109"/>
  <c r="L6" i="110"/>
  <c r="L120" i="87"/>
  <c r="L118" i="87"/>
  <c r="L6" i="98"/>
  <c r="L108" i="110"/>
  <c r="L17" i="87"/>
  <c r="L10" i="109"/>
  <c r="L9" i="110"/>
  <c r="L111" i="87"/>
  <c r="L10" i="98"/>
  <c r="L13" i="98" s="1"/>
  <c r="L10" i="108"/>
  <c r="L109" i="98"/>
  <c r="L7" i="109"/>
  <c r="L10" i="87"/>
  <c r="L121" i="87"/>
  <c r="L9" i="87"/>
  <c r="L11" i="98"/>
  <c r="L108" i="109"/>
  <c r="L106" i="110"/>
  <c r="L18" i="87"/>
  <c r="L11" i="110"/>
  <c r="L8" i="87"/>
  <c r="L108" i="87"/>
  <c r="L9" i="98"/>
  <c r="L7" i="98"/>
  <c r="L110" i="98"/>
  <c r="L8" i="109"/>
  <c r="L117" i="87"/>
  <c r="L6" i="87"/>
  <c r="L20" i="87"/>
  <c r="L11" i="87"/>
  <c r="L8" i="98"/>
  <c r="L14" i="98"/>
  <c r="L106" i="109"/>
  <c r="L112" i="109" s="1"/>
  <c r="L115" i="109" s="1"/>
  <c r="L107" i="110"/>
  <c r="L7" i="87"/>
  <c r="L106" i="87"/>
  <c r="L109" i="87"/>
  <c r="L11" i="109"/>
  <c r="L7" i="110"/>
  <c r="L13" i="110" s="1"/>
  <c r="L11" i="108"/>
  <c r="L111" i="98"/>
  <c r="L6" i="108"/>
  <c r="L107" i="109"/>
  <c r="L7" i="108"/>
  <c r="L115" i="87"/>
  <c r="L111" i="110"/>
  <c r="L110" i="110"/>
  <c r="L106" i="108"/>
  <c r="L16" i="87"/>
  <c r="L116" i="87"/>
  <c r="L8" i="110"/>
  <c r="L109" i="110"/>
  <c r="L108" i="108"/>
  <c r="L107" i="108"/>
  <c r="L113" i="108"/>
  <c r="L119" i="87"/>
  <c r="M70" i="98"/>
  <c r="M69" i="98"/>
  <c r="M67" i="110"/>
  <c r="M73" i="110" s="1"/>
  <c r="M71" i="98"/>
  <c r="M66" i="110"/>
  <c r="M68" i="110"/>
  <c r="M74" i="110"/>
  <c r="M76" i="87"/>
  <c r="M78" i="87"/>
  <c r="M70" i="108"/>
  <c r="M73" i="108"/>
  <c r="M81" i="87"/>
  <c r="M68" i="87"/>
  <c r="M71" i="87"/>
  <c r="M77" i="87"/>
  <c r="M69" i="108"/>
  <c r="M72" i="108" s="1"/>
  <c r="M75" i="108" s="1"/>
  <c r="M67" i="98"/>
  <c r="M73" i="98" s="1"/>
  <c r="M70" i="109"/>
  <c r="M80" i="87"/>
  <c r="M67" i="87"/>
  <c r="M66" i="87"/>
  <c r="M75" i="87"/>
  <c r="M79" i="87"/>
  <c r="M66" i="109"/>
  <c r="M70" i="87"/>
  <c r="M67" i="109"/>
  <c r="M66" i="98"/>
  <c r="M68" i="98"/>
  <c r="M71" i="109"/>
  <c r="M74" i="109" s="1"/>
  <c r="M71" i="108"/>
  <c r="M74" i="108" s="1"/>
  <c r="M69" i="109"/>
  <c r="M68" i="109"/>
  <c r="M69" i="87"/>
  <c r="I59" i="87"/>
  <c r="I46" i="108"/>
  <c r="I57" i="108"/>
  <c r="I51" i="98"/>
  <c r="I60" i="98"/>
  <c r="I46" i="110"/>
  <c r="I55" i="108"/>
  <c r="I58" i="109"/>
  <c r="I61" i="108"/>
  <c r="I50" i="110"/>
  <c r="I51" i="108"/>
  <c r="I55" i="87"/>
  <c r="I51" i="87"/>
  <c r="I51" i="110"/>
  <c r="I49" i="98"/>
  <c r="I50" i="98"/>
  <c r="I57" i="87"/>
  <c r="I50" i="109"/>
  <c r="I59" i="110"/>
  <c r="I62" i="110" s="1"/>
  <c r="I56" i="108"/>
  <c r="I56" i="110"/>
  <c r="I61" i="98"/>
  <c r="I60" i="87"/>
  <c r="I61" i="87"/>
  <c r="I65" i="87"/>
  <c r="I61" i="109"/>
  <c r="I60" i="109"/>
  <c r="I50" i="87"/>
  <c r="I56" i="87"/>
  <c r="I51" i="109"/>
  <c r="I48" i="108"/>
  <c r="I56" i="109"/>
  <c r="I50" i="108"/>
  <c r="I65" i="110"/>
  <c r="I60" i="108"/>
  <c r="I59" i="109"/>
  <c r="I65" i="108"/>
  <c r="I55" i="110"/>
  <c r="I65" i="109"/>
  <c r="I47" i="110"/>
  <c r="I47" i="108"/>
  <c r="I53" i="108"/>
  <c r="I57" i="109"/>
  <c r="I63" i="109" s="1"/>
  <c r="I65" i="98"/>
  <c r="I57" i="110"/>
  <c r="I58" i="108"/>
  <c r="I58" i="87"/>
  <c r="I46" i="87"/>
  <c r="I46" i="109"/>
  <c r="I47" i="109"/>
  <c r="I57" i="98"/>
  <c r="I58" i="98"/>
  <c r="I55" i="109"/>
  <c r="I46" i="98"/>
  <c r="I59" i="108"/>
  <c r="I48" i="98"/>
  <c r="I60" i="110"/>
  <c r="I61" i="110"/>
  <c r="I49" i="109"/>
  <c r="I48" i="87"/>
  <c r="I48" i="109"/>
  <c r="I58" i="110"/>
  <c r="I47" i="87"/>
  <c r="I56" i="98"/>
  <c r="I47" i="98"/>
  <c r="I53" i="98"/>
  <c r="I48" i="110"/>
  <c r="I54" i="110" s="1"/>
  <c r="I59" i="98"/>
  <c r="I49" i="87"/>
  <c r="I49" i="110"/>
  <c r="I49" i="108"/>
  <c r="I55" i="98"/>
  <c r="J180" i="87"/>
  <c r="J171" i="98"/>
  <c r="J169" i="108"/>
  <c r="J167" i="108"/>
  <c r="J177" i="87"/>
  <c r="J170" i="98"/>
  <c r="J169" i="110"/>
  <c r="J172" i="110" s="1"/>
  <c r="J175" i="110" s="1"/>
  <c r="J170" i="109"/>
  <c r="J181" i="87"/>
  <c r="J168" i="87"/>
  <c r="J169" i="98"/>
  <c r="J167" i="109"/>
  <c r="J169" i="109"/>
  <c r="J167" i="87"/>
  <c r="J178" i="87"/>
  <c r="J171" i="108"/>
  <c r="J166" i="110"/>
  <c r="J166" i="98"/>
  <c r="J175" i="87"/>
  <c r="J170" i="87"/>
  <c r="J167" i="110"/>
  <c r="J166" i="108"/>
  <c r="J167" i="98"/>
  <c r="J179" i="87"/>
  <c r="J176" i="87"/>
  <c r="J166" i="109"/>
  <c r="J168" i="108"/>
  <c r="J171" i="109"/>
  <c r="J166" i="87"/>
  <c r="J169" i="87"/>
  <c r="J168" i="109"/>
  <c r="J174" i="109" s="1"/>
  <c r="J170" i="108"/>
  <c r="J168" i="98"/>
  <c r="J171" i="110"/>
  <c r="J170" i="110"/>
  <c r="J168" i="110"/>
  <c r="J171" i="87"/>
  <c r="J37" i="87"/>
  <c r="J28" i="87"/>
  <c r="J29" i="87"/>
  <c r="J31" i="87"/>
  <c r="J27" i="110"/>
  <c r="J26" i="108"/>
  <c r="J36" i="87"/>
  <c r="J35" i="87"/>
  <c r="J30" i="110"/>
  <c r="J27" i="87"/>
  <c r="J26" i="109"/>
  <c r="J30" i="87"/>
  <c r="J28" i="110"/>
  <c r="J26" i="110"/>
  <c r="J26" i="98"/>
  <c r="J41" i="87"/>
  <c r="J27" i="108"/>
  <c r="J31" i="108"/>
  <c r="J34" i="108" s="1"/>
  <c r="J40" i="87"/>
  <c r="J28" i="108"/>
  <c r="J30" i="98"/>
  <c r="J39" i="87"/>
  <c r="J29" i="98"/>
  <c r="J27" i="98"/>
  <c r="J38" i="87"/>
  <c r="J30" i="108"/>
  <c r="J29" i="109"/>
  <c r="J28" i="109"/>
  <c r="J29" i="108"/>
  <c r="J31" i="109"/>
  <c r="J34" i="109" s="1"/>
  <c r="J31" i="98"/>
  <c r="J31" i="110"/>
  <c r="J28" i="98"/>
  <c r="J26" i="87"/>
  <c r="J29" i="110"/>
  <c r="J27" i="109"/>
  <c r="J30" i="109"/>
  <c r="O168" i="87"/>
  <c r="N166" i="109"/>
  <c r="N172" i="109" s="1"/>
  <c r="N175" i="109" s="1"/>
  <c r="N167" i="109"/>
  <c r="N168" i="109"/>
  <c r="N174" i="109"/>
  <c r="N169" i="87"/>
  <c r="N168" i="87"/>
  <c r="N176" i="87"/>
  <c r="N177" i="87"/>
  <c r="N170" i="87"/>
  <c r="N178" i="87"/>
  <c r="N167" i="87"/>
  <c r="N171" i="87"/>
  <c r="N166" i="87"/>
  <c r="N172" i="87" s="1"/>
  <c r="N181" i="87"/>
  <c r="N180" i="87"/>
  <c r="N175" i="87"/>
  <c r="N179" i="87"/>
  <c r="N179" i="110"/>
  <c r="N167" i="110"/>
  <c r="N171" i="98"/>
  <c r="N174" i="98"/>
  <c r="N170" i="98"/>
  <c r="N173" i="98"/>
  <c r="N169" i="98"/>
  <c r="N166" i="110"/>
  <c r="N168" i="110"/>
  <c r="S140" i="87"/>
  <c r="S159" i="87"/>
  <c r="S165" i="87"/>
  <c r="S158" i="87"/>
  <c r="S174" i="87"/>
  <c r="R185" i="87"/>
  <c r="R182" i="87"/>
  <c r="Q55" i="87"/>
  <c r="Q27" i="87"/>
  <c r="S105" i="87"/>
  <c r="S102" i="87"/>
  <c r="P40" i="87"/>
  <c r="P40" i="98"/>
  <c r="P30" i="87"/>
  <c r="P39" i="87"/>
  <c r="P39" i="98" s="1"/>
  <c r="P38" i="87"/>
  <c r="P38" i="98"/>
  <c r="P35" i="87"/>
  <c r="P28" i="87"/>
  <c r="P41" i="87"/>
  <c r="P37" i="87"/>
  <c r="P37" i="109"/>
  <c r="P29" i="87"/>
  <c r="P31" i="87"/>
  <c r="P26" i="87"/>
  <c r="P36" i="87"/>
  <c r="P36" i="98" s="1"/>
  <c r="P45" i="98" s="1"/>
  <c r="S106" i="87"/>
  <c r="T11" i="108"/>
  <c r="T108" i="110"/>
  <c r="S120" i="87"/>
  <c r="S123" i="87" s="1"/>
  <c r="T11" i="110"/>
  <c r="S8" i="87"/>
  <c r="S119" i="87"/>
  <c r="S9" i="110"/>
  <c r="T109" i="110"/>
  <c r="S17" i="87"/>
  <c r="S15" i="87"/>
  <c r="S188" i="87"/>
  <c r="AE9" i="111"/>
  <c r="S21" i="87"/>
  <c r="T9" i="108"/>
  <c r="T9" i="98"/>
  <c r="S7" i="110"/>
  <c r="S18" i="87"/>
  <c r="S107" i="87"/>
  <c r="T7" i="108"/>
  <c r="T18" i="110"/>
  <c r="T10" i="108"/>
  <c r="S110" i="87"/>
  <c r="S7" i="109"/>
  <c r="T16" i="110"/>
  <c r="S109" i="87"/>
  <c r="S10" i="110"/>
  <c r="T11" i="98"/>
  <c r="S19" i="87"/>
  <c r="S117" i="87"/>
  <c r="T8" i="98"/>
  <c r="S7" i="87"/>
  <c r="S118" i="87"/>
  <c r="T10" i="98"/>
  <c r="T7" i="110"/>
  <c r="T16" i="87"/>
  <c r="T16" i="108"/>
  <c r="S6" i="110"/>
  <c r="T6" i="108"/>
  <c r="T110" i="110"/>
  <c r="S6" i="87"/>
  <c r="S9" i="87"/>
  <c r="S121" i="87"/>
  <c r="S6" i="109"/>
  <c r="T7" i="98"/>
  <c r="S10" i="87"/>
  <c r="T17" i="110"/>
  <c r="S115" i="87"/>
  <c r="T8" i="108"/>
  <c r="T10" i="110"/>
  <c r="S111" i="87"/>
  <c r="T107" i="110"/>
  <c r="S11" i="87"/>
  <c r="T9" i="110"/>
  <c r="S11" i="110"/>
  <c r="T106" i="110"/>
  <c r="S116" i="87"/>
  <c r="T6" i="98"/>
  <c r="T17" i="87"/>
  <c r="S108" i="87"/>
  <c r="S11" i="109"/>
  <c r="S8" i="109"/>
  <c r="S9" i="109"/>
  <c r="T8" i="110"/>
  <c r="S8" i="110"/>
  <c r="S20" i="87"/>
  <c r="T111" i="110"/>
  <c r="T6" i="110"/>
  <c r="S10" i="109"/>
  <c r="S16" i="87"/>
  <c r="J57" i="87"/>
  <c r="J46" i="87"/>
  <c r="J48" i="110"/>
  <c r="J48" i="108"/>
  <c r="J50" i="109"/>
  <c r="J49" i="87"/>
  <c r="J49" i="110" s="1"/>
  <c r="J52" i="110" s="1"/>
  <c r="J55" i="87"/>
  <c r="J51" i="98"/>
  <c r="J46" i="110"/>
  <c r="J56" i="87"/>
  <c r="J59" i="87"/>
  <c r="J47" i="108"/>
  <c r="J48" i="109"/>
  <c r="J48" i="87"/>
  <c r="J47" i="87"/>
  <c r="J50" i="98"/>
  <c r="J49" i="109"/>
  <c r="J50" i="87"/>
  <c r="J50" i="110" s="1"/>
  <c r="J50" i="108"/>
  <c r="J49" i="98"/>
  <c r="J46" i="98"/>
  <c r="J61" i="87"/>
  <c r="J47" i="110"/>
  <c r="J47" i="109"/>
  <c r="J47" i="98"/>
  <c r="J58" i="87"/>
  <c r="J46" i="108"/>
  <c r="J51" i="108"/>
  <c r="J51" i="109"/>
  <c r="J54" i="109" s="1"/>
  <c r="J51" i="87"/>
  <c r="J51" i="110"/>
  <c r="J60" i="87"/>
  <c r="J49" i="108"/>
  <c r="J46" i="109"/>
  <c r="J48" i="98"/>
  <c r="H39" i="88"/>
  <c r="L171" i="109"/>
  <c r="L174" i="109" s="1"/>
  <c r="L169" i="109"/>
  <c r="L170" i="109"/>
  <c r="L171" i="108"/>
  <c r="L169" i="108"/>
  <c r="L166" i="98"/>
  <c r="L167" i="98"/>
  <c r="L168" i="98"/>
  <c r="L170" i="108"/>
  <c r="L180" i="87"/>
  <c r="L175" i="87"/>
  <c r="L169" i="98"/>
  <c r="L170" i="110"/>
  <c r="L166" i="108"/>
  <c r="L167" i="87"/>
  <c r="L170" i="87"/>
  <c r="L166" i="110"/>
  <c r="L166" i="87"/>
  <c r="L171" i="87"/>
  <c r="L174" i="87" s="1"/>
  <c r="L170" i="98"/>
  <c r="L168" i="108"/>
  <c r="L171" i="110"/>
  <c r="L179" i="87"/>
  <c r="L181" i="87"/>
  <c r="L167" i="110"/>
  <c r="L169" i="87"/>
  <c r="L168" i="87"/>
  <c r="L171" i="98"/>
  <c r="L178" i="87"/>
  <c r="L166" i="109"/>
  <c r="L168" i="110"/>
  <c r="L169" i="110"/>
  <c r="L177" i="87"/>
  <c r="L167" i="109"/>
  <c r="L176" i="87"/>
  <c r="L167" i="108"/>
  <c r="L168" i="109"/>
  <c r="K67" i="108"/>
  <c r="K71" i="110"/>
  <c r="K69" i="110"/>
  <c r="K68" i="108"/>
  <c r="K70" i="110"/>
  <c r="K66" i="108"/>
  <c r="K72" i="108" s="1"/>
  <c r="K75" i="108" s="1"/>
  <c r="K67" i="87"/>
  <c r="K78" i="87"/>
  <c r="K66" i="109"/>
  <c r="K70" i="109"/>
  <c r="K81" i="87"/>
  <c r="K66" i="87"/>
  <c r="K70" i="98"/>
  <c r="K70" i="108"/>
  <c r="K70" i="87"/>
  <c r="K77" i="87"/>
  <c r="K67" i="110"/>
  <c r="K69" i="109"/>
  <c r="K80" i="87"/>
  <c r="K69" i="87"/>
  <c r="K68" i="110"/>
  <c r="K67" i="98"/>
  <c r="K71" i="87"/>
  <c r="K69" i="98"/>
  <c r="K66" i="110"/>
  <c r="K66" i="98"/>
  <c r="K75" i="87"/>
  <c r="K68" i="109"/>
  <c r="K71" i="109"/>
  <c r="K69" i="108"/>
  <c r="K79" i="87"/>
  <c r="K71" i="98"/>
  <c r="K68" i="98"/>
  <c r="K74" i="98" s="1"/>
  <c r="K76" i="87"/>
  <c r="K68" i="87"/>
  <c r="K67" i="109"/>
  <c r="K71" i="108"/>
  <c r="L129" i="108"/>
  <c r="L131" i="109"/>
  <c r="L149" i="109"/>
  <c r="L131" i="108"/>
  <c r="L149" i="108"/>
  <c r="L130" i="108"/>
  <c r="L151" i="108"/>
  <c r="L151" i="109"/>
  <c r="L130" i="109"/>
  <c r="L147" i="98"/>
  <c r="L129" i="109"/>
  <c r="L150" i="109"/>
  <c r="L148" i="98"/>
  <c r="L146" i="98"/>
  <c r="L150" i="108"/>
  <c r="L128" i="98"/>
  <c r="L126" i="98"/>
  <c r="L127" i="98"/>
  <c r="L157" i="87"/>
  <c r="L138" i="87"/>
  <c r="L136" i="87"/>
  <c r="L146" i="109"/>
  <c r="L129" i="98"/>
  <c r="L161" i="87"/>
  <c r="L147" i="87"/>
  <c r="L126" i="87"/>
  <c r="L148" i="87"/>
  <c r="L151" i="98"/>
  <c r="L149" i="98"/>
  <c r="L129" i="87"/>
  <c r="L141" i="87"/>
  <c r="L150" i="87"/>
  <c r="L149" i="87"/>
  <c r="L126" i="110"/>
  <c r="L131" i="98"/>
  <c r="L155" i="87"/>
  <c r="L139" i="87"/>
  <c r="L160" i="87"/>
  <c r="L126" i="109"/>
  <c r="L147" i="110"/>
  <c r="L128" i="110"/>
  <c r="L159" i="87"/>
  <c r="L127" i="87"/>
  <c r="L151" i="87"/>
  <c r="L147" i="109"/>
  <c r="L146" i="110"/>
  <c r="L150" i="98"/>
  <c r="L158" i="87"/>
  <c r="L156" i="87"/>
  <c r="L137" i="87"/>
  <c r="L148" i="109"/>
  <c r="L130" i="98"/>
  <c r="L140" i="87"/>
  <c r="L128" i="87"/>
  <c r="L130" i="87"/>
  <c r="L127" i="109"/>
  <c r="L133" i="109" s="1"/>
  <c r="L148" i="110"/>
  <c r="L146" i="87"/>
  <c r="L128" i="109"/>
  <c r="L127" i="110"/>
  <c r="L135" i="87"/>
  <c r="L149" i="110"/>
  <c r="L152" i="110" s="1"/>
  <c r="L155" i="110" s="1"/>
  <c r="L129" i="110"/>
  <c r="L131" i="87"/>
  <c r="L151" i="110"/>
  <c r="L154" i="110"/>
  <c r="L131" i="110"/>
  <c r="L148" i="108"/>
  <c r="L147" i="108"/>
  <c r="L130" i="110"/>
  <c r="L150" i="110"/>
  <c r="L128" i="108"/>
  <c r="L146" i="108"/>
  <c r="L126" i="108"/>
  <c r="L132" i="108"/>
  <c r="L135" i="108" s="1"/>
  <c r="L127" i="108"/>
  <c r="Q139" i="87"/>
  <c r="Q139" i="108" s="1"/>
  <c r="P126" i="87"/>
  <c r="P135" i="87"/>
  <c r="P160" i="87"/>
  <c r="P160" i="98"/>
  <c r="P146" i="87"/>
  <c r="P161" i="87"/>
  <c r="P161" i="98" s="1"/>
  <c r="P156" i="87"/>
  <c r="P149" i="87"/>
  <c r="P147" i="87"/>
  <c r="P137" i="87"/>
  <c r="P137" i="109"/>
  <c r="P150" i="87"/>
  <c r="P138" i="87"/>
  <c r="P131" i="87"/>
  <c r="P128" i="87"/>
  <c r="P129" i="87"/>
  <c r="P151" i="87"/>
  <c r="P159" i="87"/>
  <c r="P159" i="98" s="1"/>
  <c r="P157" i="87"/>
  <c r="P157" i="109" s="1"/>
  <c r="P136" i="87"/>
  <c r="P140" i="87"/>
  <c r="P155" i="87"/>
  <c r="P148" i="87"/>
  <c r="P130" i="87"/>
  <c r="P139" i="87"/>
  <c r="P139" i="98"/>
  <c r="P141" i="87"/>
  <c r="P141" i="98" s="1"/>
  <c r="P127" i="87"/>
  <c r="P158" i="87"/>
  <c r="N39" i="88"/>
  <c r="S157" i="87"/>
  <c r="S127" i="87"/>
  <c r="S137" i="87"/>
  <c r="Q60" i="87"/>
  <c r="Q57" i="87"/>
  <c r="Q36" i="87"/>
  <c r="Q30" i="87"/>
  <c r="P111" i="87"/>
  <c r="P8" i="87"/>
  <c r="P20" i="87"/>
  <c r="P20" i="108" s="1"/>
  <c r="P117" i="87"/>
  <c r="P11" i="110"/>
  <c r="P18" i="87"/>
  <c r="P6" i="87"/>
  <c r="P11" i="109"/>
  <c r="P110" i="87"/>
  <c r="P8" i="110"/>
  <c r="P15" i="87"/>
  <c r="P188" i="87"/>
  <c r="AB9" i="111"/>
  <c r="P119" i="87"/>
  <c r="P119" i="98" s="1"/>
  <c r="P9" i="109"/>
  <c r="P17" i="87"/>
  <c r="P9" i="110"/>
  <c r="P106" i="87"/>
  <c r="P109" i="87"/>
  <c r="P121" i="87"/>
  <c r="P121" i="98" s="1"/>
  <c r="P9" i="87"/>
  <c r="P7" i="110"/>
  <c r="P19" i="87"/>
  <c r="P10" i="87"/>
  <c r="P108" i="87"/>
  <c r="P10" i="109"/>
  <c r="P11" i="87"/>
  <c r="P8" i="109"/>
  <c r="P21" i="87"/>
  <c r="P21" i="108"/>
  <c r="P116" i="87"/>
  <c r="P16" i="87"/>
  <c r="P120" i="87"/>
  <c r="P120" i="98" s="1"/>
  <c r="P118" i="87"/>
  <c r="P118" i="109"/>
  <c r="P6" i="109"/>
  <c r="P10" i="110"/>
  <c r="P7" i="109"/>
  <c r="P107" i="87"/>
  <c r="P115" i="87"/>
  <c r="P7" i="87"/>
  <c r="P6" i="110"/>
  <c r="P11" i="98"/>
  <c r="P14" i="98"/>
  <c r="P9" i="98"/>
  <c r="P15" i="98" s="1"/>
  <c r="P188" i="98" s="1"/>
  <c r="P10" i="98"/>
  <c r="P13" i="98"/>
  <c r="Q182" i="87"/>
  <c r="Q185" i="87"/>
  <c r="R102" i="87"/>
  <c r="R105" i="87"/>
  <c r="O175" i="87"/>
  <c r="O180" i="87"/>
  <c r="O171" i="87"/>
  <c r="O177" i="87"/>
  <c r="O170" i="87"/>
  <c r="O176" i="87"/>
  <c r="O176" i="110" s="1"/>
  <c r="O179" i="87"/>
  <c r="O181" i="87"/>
  <c r="O178" i="87"/>
  <c r="O166" i="109"/>
  <c r="O167" i="87"/>
  <c r="O168" i="109"/>
  <c r="O166" i="87"/>
  <c r="O169" i="87"/>
  <c r="O167" i="109"/>
  <c r="K28" i="108"/>
  <c r="K27" i="108"/>
  <c r="K29" i="110"/>
  <c r="K30" i="110"/>
  <c r="K26" i="108"/>
  <c r="K31" i="110"/>
  <c r="K31" i="87"/>
  <c r="K28" i="109"/>
  <c r="K31" i="109"/>
  <c r="K28" i="87"/>
  <c r="K27" i="87"/>
  <c r="K26" i="109"/>
  <c r="K27" i="98"/>
  <c r="K35" i="87"/>
  <c r="K30" i="87"/>
  <c r="K30" i="98"/>
  <c r="K30" i="109"/>
  <c r="K40" i="87"/>
  <c r="K37" i="87"/>
  <c r="K27" i="109"/>
  <c r="K28" i="98"/>
  <c r="K29" i="87"/>
  <c r="K38" i="87"/>
  <c r="K26" i="110"/>
  <c r="K26" i="98"/>
  <c r="K41" i="87"/>
  <c r="K36" i="87"/>
  <c r="K28" i="110"/>
  <c r="K29" i="108"/>
  <c r="K26" i="87"/>
  <c r="K32" i="87"/>
  <c r="K29" i="98"/>
  <c r="K27" i="110"/>
  <c r="K29" i="109"/>
  <c r="K31" i="98"/>
  <c r="K31" i="108"/>
  <c r="K30" i="108"/>
  <c r="K39" i="87"/>
  <c r="L29" i="108"/>
  <c r="L31" i="108"/>
  <c r="L30" i="109"/>
  <c r="L29" i="109"/>
  <c r="L30" i="108"/>
  <c r="L31" i="109"/>
  <c r="L26" i="98"/>
  <c r="L28" i="98"/>
  <c r="L27" i="98"/>
  <c r="L26" i="87"/>
  <c r="L35" i="87"/>
  <c r="L28" i="110"/>
  <c r="L27" i="87"/>
  <c r="L37" i="87"/>
  <c r="L26" i="110"/>
  <c r="L40" i="87"/>
  <c r="L30" i="87"/>
  <c r="L27" i="110"/>
  <c r="L28" i="87"/>
  <c r="L39" i="87"/>
  <c r="L28" i="109"/>
  <c r="L31" i="87"/>
  <c r="L26" i="109"/>
  <c r="L29" i="87"/>
  <c r="L28" i="108"/>
  <c r="L38" i="87"/>
  <c r="L41" i="87"/>
  <c r="L31" i="110"/>
  <c r="L34" i="110"/>
  <c r="L27" i="109"/>
  <c r="L30" i="98"/>
  <c r="L31" i="98"/>
  <c r="L29" i="98"/>
  <c r="L30" i="110"/>
  <c r="L27" i="108"/>
  <c r="L36" i="87"/>
  <c r="L29" i="110"/>
  <c r="L26" i="108"/>
  <c r="J67" i="87"/>
  <c r="J68" i="87"/>
  <c r="J68" i="109"/>
  <c r="J66" i="110"/>
  <c r="J66" i="98"/>
  <c r="J71" i="87"/>
  <c r="J70" i="87"/>
  <c r="J69" i="108"/>
  <c r="J67" i="108"/>
  <c r="J69" i="109"/>
  <c r="J77" i="87"/>
  <c r="J79" i="87"/>
  <c r="J71" i="110"/>
  <c r="J71" i="108"/>
  <c r="J70" i="109"/>
  <c r="J66" i="87"/>
  <c r="J68" i="108"/>
  <c r="J70" i="110"/>
  <c r="J70" i="108"/>
  <c r="J78" i="87"/>
  <c r="J67" i="109"/>
  <c r="J68" i="110"/>
  <c r="J69" i="110"/>
  <c r="J72" i="110" s="1"/>
  <c r="J75" i="110" s="1"/>
  <c r="J76" i="87"/>
  <c r="J67" i="110"/>
  <c r="J71" i="98"/>
  <c r="J71" i="109"/>
  <c r="J80" i="87"/>
  <c r="J75" i="87"/>
  <c r="J66" i="108"/>
  <c r="J69" i="98"/>
  <c r="J68" i="98"/>
  <c r="J67" i="98"/>
  <c r="J69" i="87"/>
  <c r="J81" i="87"/>
  <c r="J70" i="98"/>
  <c r="J66" i="109"/>
  <c r="J20" i="87"/>
  <c r="J8" i="87"/>
  <c r="J11" i="98"/>
  <c r="J7" i="109"/>
  <c r="J120" i="87"/>
  <c r="J9" i="108"/>
  <c r="J108" i="108"/>
  <c r="J109" i="98"/>
  <c r="J111" i="98"/>
  <c r="J110" i="87"/>
  <c r="J8" i="109"/>
  <c r="J6" i="87"/>
  <c r="J11" i="87"/>
  <c r="J106" i="87"/>
  <c r="J7" i="108"/>
  <c r="J110" i="110"/>
  <c r="J106" i="110"/>
  <c r="J6" i="108"/>
  <c r="J7" i="87"/>
  <c r="J10" i="87"/>
  <c r="J121" i="87"/>
  <c r="J9" i="109"/>
  <c r="J7" i="98"/>
  <c r="J11" i="110"/>
  <c r="J106" i="109"/>
  <c r="J111" i="110"/>
  <c r="J111" i="109"/>
  <c r="J111" i="87"/>
  <c r="J16" i="87"/>
  <c r="J107" i="87"/>
  <c r="J17" i="87"/>
  <c r="J15" i="87"/>
  <c r="J188" i="87"/>
  <c r="V9" i="111"/>
  <c r="J11" i="108"/>
  <c r="J8" i="110"/>
  <c r="J8" i="108"/>
  <c r="J107" i="98"/>
  <c r="J19" i="87"/>
  <c r="J6" i="109"/>
  <c r="J10" i="98"/>
  <c r="J10" i="109"/>
  <c r="J9" i="110"/>
  <c r="J110" i="98"/>
  <c r="J107" i="108"/>
  <c r="J7" i="110"/>
  <c r="J13" i="110" s="1"/>
  <c r="J109" i="109"/>
  <c r="J117" i="87"/>
  <c r="J116" i="87"/>
  <c r="J119" i="87"/>
  <c r="J21" i="87"/>
  <c r="J109" i="110"/>
  <c r="J106" i="108"/>
  <c r="J110" i="108"/>
  <c r="J111" i="108"/>
  <c r="J108" i="98"/>
  <c r="J118" i="87"/>
  <c r="J109" i="87"/>
  <c r="J108" i="87"/>
  <c r="J115" i="87"/>
  <c r="J9" i="98"/>
  <c r="J10" i="110"/>
  <c r="J10" i="108"/>
  <c r="J6" i="110"/>
  <c r="J107" i="110"/>
  <c r="J110" i="109"/>
  <c r="J6" i="98"/>
  <c r="J106" i="98"/>
  <c r="J9" i="87"/>
  <c r="J18" i="87"/>
  <c r="J11" i="109"/>
  <c r="J109" i="108"/>
  <c r="J108" i="110"/>
  <c r="J108" i="109"/>
  <c r="J8" i="98"/>
  <c r="J107" i="109"/>
  <c r="K131" i="110"/>
  <c r="K147" i="108"/>
  <c r="K128" i="108"/>
  <c r="K134" i="108" s="1"/>
  <c r="K146" i="108"/>
  <c r="K127" i="108"/>
  <c r="K129" i="110"/>
  <c r="K126" i="108"/>
  <c r="K130" i="110"/>
  <c r="K150" i="110"/>
  <c r="K148" i="108"/>
  <c r="K149" i="110"/>
  <c r="K151" i="110"/>
  <c r="K159" i="87"/>
  <c r="K146" i="87"/>
  <c r="K137" i="87"/>
  <c r="K128" i="109"/>
  <c r="K148" i="109"/>
  <c r="K126" i="110"/>
  <c r="K130" i="108"/>
  <c r="K151" i="109"/>
  <c r="K155" i="87"/>
  <c r="K138" i="87"/>
  <c r="K140" i="87"/>
  <c r="K130" i="98"/>
  <c r="K150" i="98"/>
  <c r="K129" i="108"/>
  <c r="K151" i="108"/>
  <c r="K129" i="109"/>
  <c r="K128" i="87"/>
  <c r="K129" i="87"/>
  <c r="K131" i="87"/>
  <c r="K126" i="109"/>
  <c r="K147" i="109"/>
  <c r="K131" i="109"/>
  <c r="K131" i="108"/>
  <c r="K148" i="98"/>
  <c r="K147" i="87"/>
  <c r="K141" i="87"/>
  <c r="K161" i="87"/>
  <c r="K149" i="98"/>
  <c r="K128" i="110"/>
  <c r="K134" i="110" s="1"/>
  <c r="K147" i="98"/>
  <c r="K130" i="109"/>
  <c r="K157" i="87"/>
  <c r="K135" i="87"/>
  <c r="K151" i="87"/>
  <c r="K127" i="109"/>
  <c r="K148" i="110"/>
  <c r="K128" i="98"/>
  <c r="K126" i="98"/>
  <c r="K149" i="87"/>
  <c r="K126" i="87"/>
  <c r="K132" i="87" s="1"/>
  <c r="K156" i="87"/>
  <c r="K160" i="87"/>
  <c r="K129" i="98"/>
  <c r="K146" i="110"/>
  <c r="K149" i="108"/>
  <c r="K127" i="98"/>
  <c r="K158" i="87"/>
  <c r="K136" i="87"/>
  <c r="K150" i="87"/>
  <c r="K148" i="87"/>
  <c r="K154" i="87"/>
  <c r="K146" i="109"/>
  <c r="K152" i="109" s="1"/>
  <c r="K155" i="109" s="1"/>
  <c r="K147" i="110"/>
  <c r="K150" i="109"/>
  <c r="K150" i="108"/>
  <c r="K127" i="110"/>
  <c r="K146" i="98"/>
  <c r="K149" i="109"/>
  <c r="K139" i="87"/>
  <c r="K130" i="87"/>
  <c r="K127" i="87"/>
  <c r="K151" i="98"/>
  <c r="K131" i="98"/>
  <c r="M151" i="98"/>
  <c r="M129" i="98"/>
  <c r="M149" i="98"/>
  <c r="M130" i="98"/>
  <c r="M127" i="110"/>
  <c r="M150" i="98"/>
  <c r="M146" i="110"/>
  <c r="M147" i="110"/>
  <c r="M131" i="98"/>
  <c r="M126" i="110"/>
  <c r="M128" i="110"/>
  <c r="M134" i="110"/>
  <c r="M148" i="110"/>
  <c r="M154" i="110" s="1"/>
  <c r="M136" i="87"/>
  <c r="M151" i="87"/>
  <c r="M147" i="87"/>
  <c r="M146" i="109"/>
  <c r="M141" i="87"/>
  <c r="M140" i="87"/>
  <c r="M160" i="87"/>
  <c r="M131" i="87"/>
  <c r="M156" i="87"/>
  <c r="M149" i="87"/>
  <c r="M146" i="87"/>
  <c r="M158" i="87"/>
  <c r="M150" i="87"/>
  <c r="M138" i="87"/>
  <c r="M126" i="87"/>
  <c r="M147" i="109"/>
  <c r="M157" i="87"/>
  <c r="M137" i="87"/>
  <c r="M155" i="87"/>
  <c r="M128" i="109"/>
  <c r="M139" i="87"/>
  <c r="M148" i="87"/>
  <c r="M127" i="87"/>
  <c r="M133" i="87" s="1"/>
  <c r="M127" i="109"/>
  <c r="M128" i="87"/>
  <c r="M130" i="87"/>
  <c r="M129" i="87"/>
  <c r="M148" i="109"/>
  <c r="M135" i="87"/>
  <c r="M161" i="87"/>
  <c r="M159" i="87"/>
  <c r="M126" i="109"/>
  <c r="M150" i="109"/>
  <c r="M130" i="108"/>
  <c r="M133" i="108"/>
  <c r="M151" i="108"/>
  <c r="M154" i="108" s="1"/>
  <c r="M126" i="98"/>
  <c r="M130" i="109"/>
  <c r="M149" i="108"/>
  <c r="M150" i="108"/>
  <c r="M153" i="108" s="1"/>
  <c r="M131" i="108"/>
  <c r="M134" i="108"/>
  <c r="M131" i="109"/>
  <c r="M129" i="108"/>
  <c r="M132" i="108"/>
  <c r="M135" i="108" s="1"/>
  <c r="M127" i="98"/>
  <c r="M147" i="98"/>
  <c r="M129" i="109"/>
  <c r="M148" i="98"/>
  <c r="M149" i="109"/>
  <c r="M146" i="98"/>
  <c r="M151" i="109"/>
  <c r="M128" i="98"/>
  <c r="O10" i="98"/>
  <c r="O11" i="98"/>
  <c r="O9" i="98"/>
  <c r="O107" i="87"/>
  <c r="O8" i="109"/>
  <c r="O18" i="87"/>
  <c r="O6" i="87"/>
  <c r="O11" i="109"/>
  <c r="O106" i="87"/>
  <c r="O7" i="110"/>
  <c r="O120" i="87"/>
  <c r="O10" i="109"/>
  <c r="O117" i="87"/>
  <c r="O19" i="87"/>
  <c r="O11" i="110"/>
  <c r="O14" i="110" s="1"/>
  <c r="O9" i="87"/>
  <c r="O116" i="87"/>
  <c r="O121" i="87"/>
  <c r="O121" i="109"/>
  <c r="O8" i="87"/>
  <c r="O8" i="110"/>
  <c r="O9" i="109"/>
  <c r="O11" i="87"/>
  <c r="O6" i="110"/>
  <c r="O110" i="87"/>
  <c r="O7" i="109"/>
  <c r="O108" i="87"/>
  <c r="O6" i="109"/>
  <c r="O10" i="87"/>
  <c r="O115" i="87"/>
  <c r="O111" i="87"/>
  <c r="O109" i="87"/>
  <c r="O15" i="87"/>
  <c r="O188" i="87"/>
  <c r="AA9" i="111"/>
  <c r="O20" i="87"/>
  <c r="O17" i="87"/>
  <c r="O119" i="87"/>
  <c r="O21" i="87"/>
  <c r="O16" i="87"/>
  <c r="O10" i="110"/>
  <c r="O7" i="98"/>
  <c r="O118" i="87"/>
  <c r="O8" i="98"/>
  <c r="O106" i="109"/>
  <c r="O7" i="87"/>
  <c r="O6" i="98"/>
  <c r="O11" i="108"/>
  <c r="O14" i="108" s="1"/>
  <c r="O9" i="110"/>
  <c r="O9" i="108"/>
  <c r="O12" i="108" s="1"/>
  <c r="O15" i="108" s="1"/>
  <c r="O188" i="108" s="1"/>
  <c r="O108" i="109"/>
  <c r="O10" i="108"/>
  <c r="O13" i="108"/>
  <c r="O107" i="109"/>
  <c r="J97" i="87"/>
  <c r="J91" i="87"/>
  <c r="J88" i="109"/>
  <c r="J89" i="108"/>
  <c r="J87" i="98"/>
  <c r="J99" i="87"/>
  <c r="J101" i="87"/>
  <c r="J87" i="110"/>
  <c r="J90" i="108"/>
  <c r="J91" i="109"/>
  <c r="J86" i="87"/>
  <c r="J98" i="87"/>
  <c r="J91" i="98"/>
  <c r="J89" i="110"/>
  <c r="J90" i="109"/>
  <c r="J96" i="87"/>
  <c r="J95" i="87"/>
  <c r="J86" i="108"/>
  <c r="J89" i="98"/>
  <c r="J86" i="98"/>
  <c r="J89" i="87"/>
  <c r="J88" i="87"/>
  <c r="J91" i="110"/>
  <c r="J90" i="98"/>
  <c r="J89" i="109"/>
  <c r="J100" i="87"/>
  <c r="J90" i="110"/>
  <c r="J88" i="110"/>
  <c r="J86" i="109"/>
  <c r="J90" i="87"/>
  <c r="J88" i="108"/>
  <c r="J87" i="108"/>
  <c r="J91" i="108"/>
  <c r="J88" i="98"/>
  <c r="J87" i="87"/>
  <c r="J87" i="109"/>
  <c r="J86" i="110"/>
  <c r="S161" i="87"/>
  <c r="S126" i="87"/>
  <c r="S141" i="87"/>
  <c r="S128" i="87"/>
  <c r="S134" i="87" s="1"/>
  <c r="S173" i="87"/>
  <c r="Q47" i="87"/>
  <c r="Q28" i="87"/>
  <c r="Q34" i="87" s="1"/>
  <c r="Q35" i="87"/>
  <c r="P58" i="87"/>
  <c r="P51" i="87"/>
  <c r="P46" i="87"/>
  <c r="P59" i="87"/>
  <c r="P59" i="98"/>
  <c r="P50" i="87"/>
  <c r="P53" i="87" s="1"/>
  <c r="P47" i="87"/>
  <c r="P60" i="87"/>
  <c r="P61" i="87"/>
  <c r="P61" i="98"/>
  <c r="P55" i="87"/>
  <c r="P49" i="87"/>
  <c r="P48" i="87"/>
  <c r="P56" i="87"/>
  <c r="R92" i="87"/>
  <c r="N26" i="109"/>
  <c r="N32" i="109"/>
  <c r="N35" i="109"/>
  <c r="N28" i="109"/>
  <c r="N34" i="109" s="1"/>
  <c r="N27" i="109"/>
  <c r="N37" i="87"/>
  <c r="N26" i="87"/>
  <c r="N39" i="87"/>
  <c r="N40" i="87"/>
  <c r="N28" i="87"/>
  <c r="N30" i="87"/>
  <c r="N38" i="87"/>
  <c r="N41" i="87"/>
  <c r="N41" i="110" s="1"/>
  <c r="N31" i="87"/>
  <c r="N27" i="87"/>
  <c r="N36" i="87"/>
  <c r="N35" i="87"/>
  <c r="N29" i="87"/>
  <c r="N30" i="98"/>
  <c r="N27" i="110"/>
  <c r="N29" i="98"/>
  <c r="N32" i="98" s="1"/>
  <c r="N35" i="98" s="1"/>
  <c r="N26" i="110"/>
  <c r="N31" i="98"/>
  <c r="N28" i="110"/>
  <c r="I39" i="88"/>
  <c r="K166" i="108"/>
  <c r="K172" i="108" s="1"/>
  <c r="K171" i="110"/>
  <c r="K167" i="108"/>
  <c r="K169" i="110"/>
  <c r="K168" i="108"/>
  <c r="K170" i="110"/>
  <c r="K177" i="87"/>
  <c r="K170" i="98"/>
  <c r="K166" i="110"/>
  <c r="K171" i="108"/>
  <c r="K168" i="87"/>
  <c r="K168" i="109"/>
  <c r="K170" i="109"/>
  <c r="K173" i="109" s="1"/>
  <c r="K171" i="109"/>
  <c r="K167" i="87"/>
  <c r="K169" i="98"/>
  <c r="K167" i="98"/>
  <c r="K180" i="87"/>
  <c r="K181" i="87"/>
  <c r="K166" i="109"/>
  <c r="K169" i="108"/>
  <c r="K178" i="87"/>
  <c r="K175" i="87"/>
  <c r="K171" i="98"/>
  <c r="K170" i="108"/>
  <c r="K170" i="87"/>
  <c r="K171" i="87"/>
  <c r="K167" i="109"/>
  <c r="K169" i="109"/>
  <c r="K179" i="87"/>
  <c r="K176" i="87"/>
  <c r="K167" i="110"/>
  <c r="K166" i="98"/>
  <c r="K166" i="87"/>
  <c r="K169" i="87"/>
  <c r="K168" i="110"/>
  <c r="K168" i="98"/>
  <c r="P180" i="87"/>
  <c r="P180" i="98"/>
  <c r="P169" i="87"/>
  <c r="P170" i="87"/>
  <c r="P177" i="87"/>
  <c r="P177" i="109" s="1"/>
  <c r="P179" i="87"/>
  <c r="P179" i="98"/>
  <c r="P176" i="87"/>
  <c r="P166" i="87"/>
  <c r="P178" i="87"/>
  <c r="P184" i="87" s="1"/>
  <c r="P181" i="87"/>
  <c r="P181" i="98" s="1"/>
  <c r="P171" i="87"/>
  <c r="P168" i="87"/>
  <c r="P167" i="87"/>
  <c r="P175" i="87"/>
  <c r="R10" i="109"/>
  <c r="R18" i="87"/>
  <c r="R9" i="109"/>
  <c r="R115" i="87"/>
  <c r="R20" i="87"/>
  <c r="R119" i="87"/>
  <c r="R11" i="87"/>
  <c r="R6" i="87"/>
  <c r="R10" i="110"/>
  <c r="R15" i="87"/>
  <c r="R188" i="87"/>
  <c r="AD9" i="111"/>
  <c r="R17" i="87"/>
  <c r="R17" i="98" s="1"/>
  <c r="R118" i="87"/>
  <c r="R116" i="87"/>
  <c r="R11" i="110"/>
  <c r="R9" i="87"/>
  <c r="R7" i="109"/>
  <c r="R106" i="87"/>
  <c r="R109" i="87"/>
  <c r="R9" i="110"/>
  <c r="R121" i="87"/>
  <c r="R107" i="87"/>
  <c r="R7" i="87"/>
  <c r="R19" i="87"/>
  <c r="R7" i="110"/>
  <c r="R110" i="87"/>
  <c r="R16" i="87"/>
  <c r="R16" i="98"/>
  <c r="R10" i="87"/>
  <c r="R8" i="109"/>
  <c r="R6" i="110"/>
  <c r="R21" i="87"/>
  <c r="R6" i="109"/>
  <c r="R117" i="87"/>
  <c r="R11" i="109"/>
  <c r="R8" i="110"/>
  <c r="R8" i="87"/>
  <c r="R111" i="87"/>
  <c r="R108" i="87"/>
  <c r="R120" i="87"/>
  <c r="I40" i="87"/>
  <c r="I31" i="109"/>
  <c r="I35" i="98"/>
  <c r="I29" i="108"/>
  <c r="I40" i="108"/>
  <c r="I38" i="108"/>
  <c r="I45" i="98"/>
  <c r="I28" i="108"/>
  <c r="I31" i="98"/>
  <c r="I27" i="110"/>
  <c r="I26" i="87"/>
  <c r="I35" i="109"/>
  <c r="I28" i="98"/>
  <c r="I31" i="110"/>
  <c r="I30" i="87"/>
  <c r="I31" i="108"/>
  <c r="I37" i="87"/>
  <c r="I43" i="87" s="1"/>
  <c r="I39" i="87"/>
  <c r="I36" i="109"/>
  <c r="I42" i="109" s="1"/>
  <c r="I27" i="87"/>
  <c r="I38" i="110"/>
  <c r="I36" i="110"/>
  <c r="I39" i="110"/>
  <c r="I36" i="108"/>
  <c r="I45" i="87"/>
  <c r="I31" i="87"/>
  <c r="I26" i="109"/>
  <c r="I40" i="109"/>
  <c r="I30" i="109"/>
  <c r="I27" i="98"/>
  <c r="I41" i="87"/>
  <c r="I39" i="98"/>
  <c r="I28" i="109"/>
  <c r="I30" i="98"/>
  <c r="I29" i="109"/>
  <c r="I32" i="109" s="1"/>
  <c r="I41" i="109"/>
  <c r="I38" i="109"/>
  <c r="I29" i="98"/>
  <c r="I27" i="109"/>
  <c r="I37" i="98"/>
  <c r="I45" i="108"/>
  <c r="I41" i="108"/>
  <c r="I38" i="87"/>
  <c r="I38" i="98"/>
  <c r="I29" i="87"/>
  <c r="I37" i="108"/>
  <c r="I26" i="108"/>
  <c r="I28" i="87"/>
  <c r="I41" i="98"/>
  <c r="I39" i="109"/>
  <c r="I37" i="110"/>
  <c r="I36" i="87"/>
  <c r="I36" i="98"/>
  <c r="I42" i="98"/>
  <c r="I28" i="110"/>
  <c r="I34" i="110" s="1"/>
  <c r="I26" i="110"/>
  <c r="I40" i="98"/>
  <c r="I27" i="108"/>
  <c r="I33" i="108" s="1"/>
  <c r="I26" i="98"/>
  <c r="I41" i="110"/>
  <c r="I35" i="108"/>
  <c r="I29" i="110"/>
  <c r="I39" i="108"/>
  <c r="I37" i="109"/>
  <c r="I45" i="109"/>
  <c r="I35" i="110"/>
  <c r="I35" i="87"/>
  <c r="I30" i="110"/>
  <c r="I30" i="108"/>
  <c r="I45" i="110"/>
  <c r="I40" i="110"/>
  <c r="I99" i="108"/>
  <c r="I102" i="108" s="1"/>
  <c r="I105" i="109"/>
  <c r="I100" i="98"/>
  <c r="I97" i="109"/>
  <c r="I96" i="87"/>
  <c r="I95" i="108"/>
  <c r="I86" i="98"/>
  <c r="I92" i="98" s="1"/>
  <c r="I101" i="87"/>
  <c r="I101" i="110"/>
  <c r="I98" i="98"/>
  <c r="I90" i="98"/>
  <c r="I100" i="108"/>
  <c r="I87" i="87"/>
  <c r="I90" i="109"/>
  <c r="I90" i="108"/>
  <c r="I88" i="109"/>
  <c r="I88" i="87"/>
  <c r="I97" i="108"/>
  <c r="I99" i="98"/>
  <c r="I102" i="98" s="1"/>
  <c r="I105" i="98"/>
  <c r="I91" i="98"/>
  <c r="I91" i="109"/>
  <c r="I96" i="110"/>
  <c r="I102" i="110" s="1"/>
  <c r="I89" i="87"/>
  <c r="I91" i="87"/>
  <c r="I87" i="108"/>
  <c r="I89" i="98"/>
  <c r="I96" i="109"/>
  <c r="I87" i="98"/>
  <c r="I90" i="110"/>
  <c r="I86" i="87"/>
  <c r="I97" i="98"/>
  <c r="I96" i="108"/>
  <c r="I105" i="108"/>
  <c r="I99" i="109"/>
  <c r="I98" i="87"/>
  <c r="I95" i="109"/>
  <c r="I100" i="109"/>
  <c r="I98" i="108"/>
  <c r="I88" i="108"/>
  <c r="I96" i="98"/>
  <c r="I89" i="109"/>
  <c r="I92" i="109" s="1"/>
  <c r="I91" i="108"/>
  <c r="I99" i="110"/>
  <c r="I97" i="87"/>
  <c r="I86" i="110"/>
  <c r="I88" i="98"/>
  <c r="I105" i="110"/>
  <c r="I89" i="110"/>
  <c r="I90" i="87"/>
  <c r="I97" i="110"/>
  <c r="I98" i="109"/>
  <c r="I101" i="109"/>
  <c r="I98" i="110"/>
  <c r="I104" i="110" s="1"/>
  <c r="I95" i="87"/>
  <c r="I87" i="110"/>
  <c r="I95" i="98"/>
  <c r="I89" i="108"/>
  <c r="I88" i="110"/>
  <c r="I99" i="87"/>
  <c r="I100" i="87"/>
  <c r="I105" i="87"/>
  <c r="I86" i="108"/>
  <c r="I92" i="108" s="1"/>
  <c r="I95" i="110"/>
  <c r="I101" i="108"/>
  <c r="I100" i="110"/>
  <c r="I101" i="98"/>
  <c r="I91" i="110"/>
  <c r="I87" i="109"/>
  <c r="I93" i="109" s="1"/>
  <c r="I86" i="109"/>
  <c r="K48" i="108"/>
  <c r="K47" i="108"/>
  <c r="K46" i="108"/>
  <c r="K55" i="87"/>
  <c r="K46" i="109"/>
  <c r="K50" i="109"/>
  <c r="K49" i="87"/>
  <c r="K49" i="110" s="1"/>
  <c r="K50" i="87"/>
  <c r="K50" i="110"/>
  <c r="K48" i="109"/>
  <c r="K50" i="108"/>
  <c r="K53" i="108"/>
  <c r="K48" i="87"/>
  <c r="K47" i="87"/>
  <c r="K60" i="87"/>
  <c r="K51" i="98"/>
  <c r="K47" i="98"/>
  <c r="K58" i="87"/>
  <c r="K58" i="109" s="1"/>
  <c r="K59" i="87"/>
  <c r="K46" i="110"/>
  <c r="K48" i="98"/>
  <c r="K56" i="87"/>
  <c r="K46" i="87"/>
  <c r="K47" i="110"/>
  <c r="K51" i="109"/>
  <c r="K51" i="87"/>
  <c r="K51" i="110"/>
  <c r="K50" i="98"/>
  <c r="K48" i="110"/>
  <c r="K51" i="108"/>
  <c r="K54" i="108" s="1"/>
  <c r="K49" i="108"/>
  <c r="K46" i="98"/>
  <c r="K49" i="109"/>
  <c r="K61" i="87"/>
  <c r="K61" i="110" s="1"/>
  <c r="K57" i="87"/>
  <c r="K47" i="109"/>
  <c r="K49" i="98"/>
  <c r="O126" i="87"/>
  <c r="O128" i="87"/>
  <c r="O129" i="87"/>
  <c r="O139" i="87"/>
  <c r="O136" i="87"/>
  <c r="O136" i="110" s="1"/>
  <c r="O156" i="87"/>
  <c r="O156" i="108" s="1"/>
  <c r="O150" i="87"/>
  <c r="O135" i="87"/>
  <c r="O131" i="87"/>
  <c r="O137" i="87"/>
  <c r="O159" i="87"/>
  <c r="O160" i="87"/>
  <c r="O157" i="87"/>
  <c r="O127" i="87"/>
  <c r="O146" i="87"/>
  <c r="O151" i="87"/>
  <c r="O149" i="87"/>
  <c r="O158" i="87"/>
  <c r="O158" i="108"/>
  <c r="O141" i="87"/>
  <c r="O141" i="109" s="1"/>
  <c r="O148" i="87"/>
  <c r="O138" i="87"/>
  <c r="O161" i="87"/>
  <c r="O161" i="109"/>
  <c r="O155" i="87"/>
  <c r="O147" i="109"/>
  <c r="O146" i="109"/>
  <c r="O128" i="109"/>
  <c r="O130" i="87"/>
  <c r="O148" i="109"/>
  <c r="O147" i="87"/>
  <c r="O153" i="87" s="1"/>
  <c r="O127" i="109"/>
  <c r="O126" i="109"/>
  <c r="O140" i="87"/>
  <c r="S146" i="87"/>
  <c r="S152" i="87"/>
  <c r="S131" i="87"/>
  <c r="S160" i="87"/>
  <c r="S129" i="87"/>
  <c r="S147" i="87"/>
  <c r="S182" i="87"/>
  <c r="S185" i="87"/>
  <c r="T70" i="98"/>
  <c r="T66" i="110"/>
  <c r="T68" i="98"/>
  <c r="S66" i="87"/>
  <c r="S69" i="87"/>
  <c r="S77" i="87"/>
  <c r="T71" i="98"/>
  <c r="T71" i="110"/>
  <c r="T68" i="108"/>
  <c r="S75" i="87"/>
  <c r="T70" i="110"/>
  <c r="S80" i="87"/>
  <c r="T66" i="98"/>
  <c r="S71" i="87"/>
  <c r="S81" i="87"/>
  <c r="S78" i="87"/>
  <c r="T71" i="108"/>
  <c r="T68" i="110"/>
  <c r="T67" i="108"/>
  <c r="S79" i="87"/>
  <c r="T70" i="108"/>
  <c r="T69" i="98"/>
  <c r="T66" i="108"/>
  <c r="T67" i="110"/>
  <c r="T69" i="108"/>
  <c r="T69" i="110"/>
  <c r="S67" i="87"/>
  <c r="T67" i="98"/>
  <c r="S68" i="87"/>
  <c r="S70" i="87"/>
  <c r="S76" i="87"/>
  <c r="Q51" i="87"/>
  <c r="Q46" i="87"/>
  <c r="Q38" i="87"/>
  <c r="Q29" i="87"/>
  <c r="Q32" i="87"/>
  <c r="M39" i="88"/>
  <c r="Q79" i="87"/>
  <c r="Q79" i="98"/>
  <c r="P69" i="87"/>
  <c r="P68" i="87"/>
  <c r="P76" i="87"/>
  <c r="P71" i="87"/>
  <c r="P78" i="87"/>
  <c r="P81" i="87"/>
  <c r="P81" i="98" s="1"/>
  <c r="P70" i="87"/>
  <c r="P66" i="87"/>
  <c r="P75" i="87"/>
  <c r="P79" i="87"/>
  <c r="P79" i="98"/>
  <c r="P80" i="87"/>
  <c r="P80" i="98" s="1"/>
  <c r="P67" i="87"/>
  <c r="P77" i="87"/>
  <c r="M170" i="98"/>
  <c r="M171" i="98"/>
  <c r="M169" i="98"/>
  <c r="M167" i="110"/>
  <c r="M173" i="110"/>
  <c r="M168" i="110"/>
  <c r="M174" i="110" s="1"/>
  <c r="M166" i="110"/>
  <c r="M172" i="110" s="1"/>
  <c r="M175" i="110" s="1"/>
  <c r="M175" i="87"/>
  <c r="M178" i="87"/>
  <c r="M177" i="87"/>
  <c r="M179" i="87"/>
  <c r="M181" i="87"/>
  <c r="M170" i="87"/>
  <c r="M171" i="87"/>
  <c r="M167" i="87"/>
  <c r="M166" i="87"/>
  <c r="M176" i="87"/>
  <c r="M169" i="87"/>
  <c r="M167" i="109"/>
  <c r="M180" i="87"/>
  <c r="M166" i="109"/>
  <c r="M168" i="98"/>
  <c r="M167" i="98"/>
  <c r="M173" i="98" s="1"/>
  <c r="M171" i="108"/>
  <c r="M174" i="108" s="1"/>
  <c r="M169" i="109"/>
  <c r="M168" i="87"/>
  <c r="M166" i="98"/>
  <c r="M168" i="109"/>
  <c r="M169" i="108"/>
  <c r="M170" i="109"/>
  <c r="M170" i="108"/>
  <c r="M173" i="108"/>
  <c r="M171" i="109"/>
  <c r="I71" i="87"/>
  <c r="I78" i="98"/>
  <c r="I85" i="98"/>
  <c r="I85" i="87"/>
  <c r="I76" i="87"/>
  <c r="I81" i="87"/>
  <c r="I81" i="109"/>
  <c r="I68" i="87"/>
  <c r="I85" i="108"/>
  <c r="I77" i="108"/>
  <c r="I79" i="98"/>
  <c r="I69" i="87"/>
  <c r="I76" i="110"/>
  <c r="I79" i="87"/>
  <c r="I81" i="98"/>
  <c r="I68" i="110"/>
  <c r="I80" i="98"/>
  <c r="I80" i="87"/>
  <c r="I68" i="108"/>
  <c r="I79" i="109"/>
  <c r="I70" i="108"/>
  <c r="I69" i="109"/>
  <c r="I81" i="108"/>
  <c r="I77" i="110"/>
  <c r="I70" i="87"/>
  <c r="I67" i="108"/>
  <c r="I67" i="98"/>
  <c r="I73" i="98" s="1"/>
  <c r="I79" i="110"/>
  <c r="I71" i="110"/>
  <c r="I77" i="98"/>
  <c r="I76" i="109"/>
  <c r="I66" i="108"/>
  <c r="I78" i="109"/>
  <c r="I80" i="110"/>
  <c r="I67" i="87"/>
  <c r="I81" i="110"/>
  <c r="I85" i="109"/>
  <c r="I77" i="109"/>
  <c r="I66" i="109"/>
  <c r="I72" i="109" s="1"/>
  <c r="I67" i="109"/>
  <c r="I79" i="108"/>
  <c r="I70" i="109"/>
  <c r="I75" i="110"/>
  <c r="I78" i="108"/>
  <c r="I71" i="98"/>
  <c r="I75" i="108"/>
  <c r="I68" i="109"/>
  <c r="I74" i="109" s="1"/>
  <c r="I66" i="98"/>
  <c r="I69" i="108"/>
  <c r="I69" i="110"/>
  <c r="I78" i="87"/>
  <c r="I77" i="87"/>
  <c r="I76" i="98"/>
  <c r="I68" i="98"/>
  <c r="I66" i="110"/>
  <c r="I69" i="98"/>
  <c r="I80" i="108"/>
  <c r="I75" i="87"/>
  <c r="I71" i="108"/>
  <c r="I74" i="108" s="1"/>
  <c r="I70" i="110"/>
  <c r="I80" i="109"/>
  <c r="I85" i="110"/>
  <c r="I67" i="110"/>
  <c r="I71" i="109"/>
  <c r="I78" i="110"/>
  <c r="I75" i="98"/>
  <c r="I70" i="98"/>
  <c r="I76" i="108"/>
  <c r="I66" i="87"/>
  <c r="I75" i="109"/>
  <c r="G39" i="88"/>
  <c r="N128" i="109"/>
  <c r="N134" i="109" s="1"/>
  <c r="N146" i="109"/>
  <c r="N152" i="109"/>
  <c r="N155" i="109" s="1"/>
  <c r="N127" i="109"/>
  <c r="N147" i="109"/>
  <c r="N148" i="109"/>
  <c r="N154" i="109"/>
  <c r="N126" i="109"/>
  <c r="N132" i="109"/>
  <c r="N135" i="109"/>
  <c r="N128" i="87"/>
  <c r="N148" i="87"/>
  <c r="N126" i="87"/>
  <c r="N158" i="87"/>
  <c r="N139" i="87"/>
  <c r="N139" i="110"/>
  <c r="N157" i="87"/>
  <c r="N127" i="87"/>
  <c r="N129" i="87"/>
  <c r="N146" i="87"/>
  <c r="N141" i="87"/>
  <c r="N141" i="110"/>
  <c r="N160" i="87"/>
  <c r="N160" i="110" s="1"/>
  <c r="N156" i="87"/>
  <c r="N161" i="87"/>
  <c r="N161" i="110" s="1"/>
  <c r="N150" i="87"/>
  <c r="N147" i="87"/>
  <c r="N149" i="87"/>
  <c r="N130" i="87"/>
  <c r="N137" i="87"/>
  <c r="N131" i="87"/>
  <c r="N135" i="87"/>
  <c r="N151" i="87"/>
  <c r="N159" i="87"/>
  <c r="N159" i="110"/>
  <c r="N136" i="87"/>
  <c r="N138" i="87"/>
  <c r="N155" i="87"/>
  <c r="N140" i="87"/>
  <c r="N140" i="110" s="1"/>
  <c r="N129" i="98"/>
  <c r="N132" i="98" s="1"/>
  <c r="N128" i="110"/>
  <c r="N151" i="98"/>
  <c r="N130" i="98"/>
  <c r="N148" i="110"/>
  <c r="N127" i="110"/>
  <c r="N149" i="98"/>
  <c r="N126" i="110"/>
  <c r="N147" i="110"/>
  <c r="N131" i="98"/>
  <c r="N150" i="98"/>
  <c r="N153" i="98"/>
  <c r="N146" i="110"/>
  <c r="Q98" i="87"/>
  <c r="P90" i="87"/>
  <c r="P86" i="87"/>
  <c r="P100" i="87"/>
  <c r="P100" i="98" s="1"/>
  <c r="P87" i="87"/>
  <c r="P89" i="87"/>
  <c r="P98" i="87"/>
  <c r="P98" i="109"/>
  <c r="P95" i="87"/>
  <c r="P101" i="87"/>
  <c r="P101" i="98"/>
  <c r="P96" i="87"/>
  <c r="P96" i="98" s="1"/>
  <c r="P97" i="87"/>
  <c r="P97" i="109"/>
  <c r="P99" i="87"/>
  <c r="P99" i="98"/>
  <c r="P88" i="87"/>
  <c r="Q101" i="87"/>
  <c r="P91" i="87"/>
  <c r="Q86" i="87"/>
  <c r="Q91" i="87"/>
  <c r="Q100" i="87"/>
  <c r="Q95" i="87"/>
  <c r="Q89" i="87"/>
  <c r="Q97" i="87"/>
  <c r="Q90" i="87"/>
  <c r="Q93" i="87" s="1"/>
  <c r="Q96" i="87"/>
  <c r="Q88" i="87"/>
  <c r="Q99" i="87"/>
  <c r="I179" i="109"/>
  <c r="I182" i="109" s="1"/>
  <c r="I175" i="98"/>
  <c r="I181" i="110"/>
  <c r="I176" i="110"/>
  <c r="I182" i="110" s="1"/>
  <c r="I176" i="98"/>
  <c r="I168" i="108"/>
  <c r="I177" i="108"/>
  <c r="I179" i="108"/>
  <c r="I182" i="108" s="1"/>
  <c r="I178" i="108"/>
  <c r="I170" i="109"/>
  <c r="I175" i="110"/>
  <c r="I181" i="87"/>
  <c r="I179" i="98"/>
  <c r="I180" i="87"/>
  <c r="I169" i="87"/>
  <c r="I185" i="110"/>
  <c r="I171" i="109"/>
  <c r="I166" i="108"/>
  <c r="I185" i="109"/>
  <c r="I180" i="109"/>
  <c r="I177" i="110"/>
  <c r="I170" i="98"/>
  <c r="I166" i="110"/>
  <c r="I169" i="109"/>
  <c r="I168" i="98"/>
  <c r="I167" i="110"/>
  <c r="I180" i="110"/>
  <c r="I180" i="108"/>
  <c r="I183" i="108" s="1"/>
  <c r="I177" i="109"/>
  <c r="I169" i="98"/>
  <c r="I169" i="110"/>
  <c r="I171" i="98"/>
  <c r="I176" i="109"/>
  <c r="I175" i="108"/>
  <c r="I166" i="98"/>
  <c r="I167" i="109"/>
  <c r="I179" i="87"/>
  <c r="I185" i="98"/>
  <c r="I177" i="87"/>
  <c r="I170" i="110"/>
  <c r="I171" i="110"/>
  <c r="I176" i="87"/>
  <c r="I178" i="109"/>
  <c r="I167" i="98"/>
  <c r="I171" i="108"/>
  <c r="I166" i="87"/>
  <c r="I171" i="87"/>
  <c r="I169" i="108"/>
  <c r="I175" i="87"/>
  <c r="I177" i="98"/>
  <c r="I181" i="108"/>
  <c r="I184" i="108" s="1"/>
  <c r="I167" i="108"/>
  <c r="I181" i="109"/>
  <c r="I176" i="108"/>
  <c r="I168" i="87"/>
  <c r="I174" i="87" s="1"/>
  <c r="I175" i="109"/>
  <c r="I181" i="98"/>
  <c r="I185" i="108"/>
  <c r="I179" i="110"/>
  <c r="I178" i="110"/>
  <c r="I178" i="98"/>
  <c r="I180" i="98"/>
  <c r="I170" i="108"/>
  <c r="I168" i="110"/>
  <c r="I185" i="87"/>
  <c r="I170" i="87"/>
  <c r="I173" i="87" s="1"/>
  <c r="I167" i="87"/>
  <c r="I178" i="87"/>
  <c r="I184" i="87" s="1"/>
  <c r="I168" i="109"/>
  <c r="I166" i="109"/>
  <c r="K108" i="108"/>
  <c r="K109" i="110"/>
  <c r="K106" i="108"/>
  <c r="K110" i="110"/>
  <c r="K111" i="110"/>
  <c r="K107" i="108"/>
  <c r="K6" i="87"/>
  <c r="K12" i="87" s="1"/>
  <c r="K8" i="87"/>
  <c r="K16" i="87"/>
  <c r="K10" i="109"/>
  <c r="K108" i="109"/>
  <c r="K11" i="98"/>
  <c r="K9" i="98"/>
  <c r="K6" i="108"/>
  <c r="K109" i="108"/>
  <c r="K21" i="87"/>
  <c r="K8" i="109"/>
  <c r="K7" i="87"/>
  <c r="K20" i="87"/>
  <c r="K20" i="109" s="1"/>
  <c r="K110" i="98"/>
  <c r="K10" i="98"/>
  <c r="K7" i="110"/>
  <c r="K8" i="108"/>
  <c r="K110" i="108"/>
  <c r="K120" i="87"/>
  <c r="K7" i="109"/>
  <c r="K13" i="109"/>
  <c r="K116" i="87"/>
  <c r="K19" i="87"/>
  <c r="K7" i="98"/>
  <c r="K6" i="110"/>
  <c r="K9" i="108"/>
  <c r="K108" i="98"/>
  <c r="K109" i="109"/>
  <c r="K110" i="87"/>
  <c r="K107" i="87"/>
  <c r="K121" i="87"/>
  <c r="K6" i="109"/>
  <c r="K10" i="110"/>
  <c r="K13" i="110" s="1"/>
  <c r="K6" i="98"/>
  <c r="K11" i="108"/>
  <c r="K106" i="98"/>
  <c r="K117" i="87"/>
  <c r="K117" i="110" s="1"/>
  <c r="K106" i="87"/>
  <c r="K9" i="87"/>
  <c r="K107" i="109"/>
  <c r="K8" i="110"/>
  <c r="K10" i="108"/>
  <c r="K13" i="108" s="1"/>
  <c r="K111" i="109"/>
  <c r="K9" i="109"/>
  <c r="K11" i="87"/>
  <c r="K14" i="87" s="1"/>
  <c r="K18" i="87"/>
  <c r="K109" i="87"/>
  <c r="K9" i="110"/>
  <c r="K12" i="110"/>
  <c r="K15" i="110" s="1"/>
  <c r="K188" i="110" s="1"/>
  <c r="W7" i="111" s="1"/>
  <c r="K109" i="98"/>
  <c r="K106" i="110"/>
  <c r="K111" i="108"/>
  <c r="K114" i="108"/>
  <c r="K10" i="87"/>
  <c r="K108" i="110"/>
  <c r="K115" i="87"/>
  <c r="K107" i="110"/>
  <c r="K11" i="109"/>
  <c r="K14" i="109" s="1"/>
  <c r="K107" i="98"/>
  <c r="K108" i="87"/>
  <c r="K8" i="98"/>
  <c r="K110" i="109"/>
  <c r="K119" i="87"/>
  <c r="K106" i="109"/>
  <c r="K111" i="87"/>
  <c r="K111" i="98"/>
  <c r="K114" i="98" s="1"/>
  <c r="K118" i="87"/>
  <c r="K11" i="110"/>
  <c r="K15" i="87"/>
  <c r="K188" i="87"/>
  <c r="W9" i="111"/>
  <c r="K7" i="108"/>
  <c r="M109" i="98"/>
  <c r="M111" i="98"/>
  <c r="M110" i="98"/>
  <c r="M7" i="108"/>
  <c r="M6" i="108"/>
  <c r="M8" i="108"/>
  <c r="M14" i="108" s="1"/>
  <c r="M107" i="110"/>
  <c r="M113" i="110" s="1"/>
  <c r="M108" i="110"/>
  <c r="M114" i="110"/>
  <c r="M106" i="110"/>
  <c r="M8" i="87"/>
  <c r="M106" i="87"/>
  <c r="M111" i="87"/>
  <c r="M7" i="87"/>
  <c r="M7" i="110"/>
  <c r="M9" i="108"/>
  <c r="M119" i="87"/>
  <c r="M10" i="109"/>
  <c r="M21" i="87"/>
  <c r="M17" i="87"/>
  <c r="M10" i="98"/>
  <c r="M13" i="98" s="1"/>
  <c r="M106" i="109"/>
  <c r="M15" i="87"/>
  <c r="M188" i="87"/>
  <c r="Y9" i="111"/>
  <c r="M117" i="87"/>
  <c r="M9" i="109"/>
  <c r="M11" i="109"/>
  <c r="M11" i="98"/>
  <c r="M107" i="109"/>
  <c r="M107" i="87"/>
  <c r="M20" i="87"/>
  <c r="M11" i="87"/>
  <c r="M14" i="87" s="1"/>
  <c r="M6" i="87"/>
  <c r="M11" i="110"/>
  <c r="M9" i="98"/>
  <c r="M10" i="108"/>
  <c r="M16" i="87"/>
  <c r="M120" i="87"/>
  <c r="M110" i="87"/>
  <c r="M109" i="87"/>
  <c r="M8" i="110"/>
  <c r="M108" i="109"/>
  <c r="M11" i="108"/>
  <c r="M121" i="87"/>
  <c r="M121" i="109" s="1"/>
  <c r="M115" i="87"/>
  <c r="M7" i="109"/>
  <c r="M116" i="87"/>
  <c r="M6" i="110"/>
  <c r="M8" i="98"/>
  <c r="M14" i="98" s="1"/>
  <c r="M108" i="87"/>
  <c r="M9" i="87"/>
  <c r="M12" i="87" s="1"/>
  <c r="M8" i="109"/>
  <c r="M19" i="87"/>
  <c r="M9" i="110"/>
  <c r="M7" i="98"/>
  <c r="M18" i="87"/>
  <c r="M111" i="108"/>
  <c r="M114" i="108"/>
  <c r="M108" i="98"/>
  <c r="M10" i="87"/>
  <c r="M118" i="87"/>
  <c r="M111" i="109"/>
  <c r="M6" i="109"/>
  <c r="M110" i="108"/>
  <c r="M113" i="108" s="1"/>
  <c r="M10" i="110"/>
  <c r="M109" i="108"/>
  <c r="M112" i="108"/>
  <c r="M115" i="108" s="1"/>
  <c r="M6" i="98"/>
  <c r="M106" i="98"/>
  <c r="M107" i="98"/>
  <c r="M110" i="109"/>
  <c r="M109" i="109"/>
  <c r="S155" i="87"/>
  <c r="S190" i="87"/>
  <c r="AE59" i="111"/>
  <c r="Q49" i="87"/>
  <c r="Q50" i="87"/>
  <c r="Q39" i="87"/>
  <c r="Q40" i="87"/>
  <c r="Q43" i="87" s="1"/>
  <c r="M30" i="98"/>
  <c r="M29" i="98"/>
  <c r="M28" i="110"/>
  <c r="M27" i="110"/>
  <c r="M33" i="110" s="1"/>
  <c r="M31" i="98"/>
  <c r="M26" i="110"/>
  <c r="M30" i="87"/>
  <c r="M35" i="87"/>
  <c r="M29" i="87"/>
  <c r="M41" i="87"/>
  <c r="M37" i="87"/>
  <c r="M28" i="109"/>
  <c r="M36" i="87"/>
  <c r="M26" i="109"/>
  <c r="M32" i="109" s="1"/>
  <c r="M26" i="87"/>
  <c r="M27" i="109"/>
  <c r="M39" i="87"/>
  <c r="M28" i="87"/>
  <c r="M34" i="87" s="1"/>
  <c r="M31" i="87"/>
  <c r="M40" i="87"/>
  <c r="M38" i="87"/>
  <c r="M27" i="87"/>
  <c r="M29" i="108"/>
  <c r="M32" i="108" s="1"/>
  <c r="M35" i="108" s="1"/>
  <c r="M26" i="98"/>
  <c r="M31" i="109"/>
  <c r="M31" i="108"/>
  <c r="M34" i="108"/>
  <c r="M29" i="109"/>
  <c r="M27" i="98"/>
  <c r="M30" i="109"/>
  <c r="M30" i="108"/>
  <c r="M33" i="108" s="1"/>
  <c r="M28" i="98"/>
  <c r="N66" i="109"/>
  <c r="N72" i="109"/>
  <c r="N75" i="109" s="1"/>
  <c r="N68" i="109"/>
  <c r="N74" i="109" s="1"/>
  <c r="N67" i="109"/>
  <c r="N73" i="109"/>
  <c r="N76" i="87"/>
  <c r="N78" i="87"/>
  <c r="N69" i="87"/>
  <c r="N66" i="87"/>
  <c r="N81" i="87"/>
  <c r="N77" i="87"/>
  <c r="N68" i="87"/>
  <c r="N67" i="87"/>
  <c r="N80" i="87"/>
  <c r="N80" i="110" s="1"/>
  <c r="N71" i="87"/>
  <c r="N75" i="87"/>
  <c r="N70" i="87"/>
  <c r="N79" i="87"/>
  <c r="N79" i="110" s="1"/>
  <c r="N82" i="110" s="1"/>
  <c r="N85" i="110" s="1"/>
  <c r="N71" i="98"/>
  <c r="N74" i="98"/>
  <c r="N69" i="98"/>
  <c r="N67" i="110"/>
  <c r="N66" i="110"/>
  <c r="N68" i="110"/>
  <c r="N70" i="98"/>
  <c r="N73" i="98"/>
  <c r="P27" i="87"/>
  <c r="O35" i="87"/>
  <c r="O31" i="87"/>
  <c r="O40" i="87"/>
  <c r="O40" i="109"/>
  <c r="O41" i="87"/>
  <c r="O41" i="109"/>
  <c r="O26" i="87"/>
  <c r="O36" i="87"/>
  <c r="O36" i="108" s="1"/>
  <c r="O42" i="108" s="1"/>
  <c r="O45" i="108" s="1"/>
  <c r="O30" i="87"/>
  <c r="O28" i="87"/>
  <c r="O34" i="87" s="1"/>
  <c r="O39" i="87"/>
  <c r="O39" i="109"/>
  <c r="O37" i="87"/>
  <c r="O37" i="108" s="1"/>
  <c r="O27" i="87"/>
  <c r="O29" i="87"/>
  <c r="O38" i="87"/>
  <c r="O28" i="109"/>
  <c r="O26" i="109"/>
  <c r="O27" i="109"/>
  <c r="E39" i="88"/>
  <c r="L51" i="108"/>
  <c r="L51" i="109"/>
  <c r="L49" i="108"/>
  <c r="L50" i="108"/>
  <c r="L47" i="98"/>
  <c r="L53" i="98" s="1"/>
  <c r="L46" i="98"/>
  <c r="L50" i="109"/>
  <c r="L53" i="109" s="1"/>
  <c r="L49" i="109"/>
  <c r="L48" i="98"/>
  <c r="L61" i="87"/>
  <c r="L55" i="87"/>
  <c r="L47" i="110"/>
  <c r="L48" i="87"/>
  <c r="L48" i="109"/>
  <c r="L51" i="98"/>
  <c r="L49" i="87"/>
  <c r="L49" i="110"/>
  <c r="L47" i="109"/>
  <c r="L46" i="87"/>
  <c r="L52" i="87" s="1"/>
  <c r="L60" i="87"/>
  <c r="L50" i="98"/>
  <c r="L51" i="87"/>
  <c r="L51" i="110"/>
  <c r="L57" i="87"/>
  <c r="L49" i="98"/>
  <c r="L59" i="87"/>
  <c r="L47" i="87"/>
  <c r="L48" i="110"/>
  <c r="L46" i="110"/>
  <c r="L52" i="110" s="1"/>
  <c r="L55" i="110" s="1"/>
  <c r="L50" i="87"/>
  <c r="L50" i="110"/>
  <c r="L53" i="110" s="1"/>
  <c r="L58" i="87"/>
  <c r="L56" i="87"/>
  <c r="L47" i="108"/>
  <c r="L46" i="109"/>
  <c r="L48" i="108"/>
  <c r="L54" i="108" s="1"/>
  <c r="L46" i="108"/>
  <c r="N107" i="109"/>
  <c r="N113" i="109" s="1"/>
  <c r="N106" i="109"/>
  <c r="N112" i="109" s="1"/>
  <c r="N115" i="109"/>
  <c r="N10" i="108"/>
  <c r="N13" i="108" s="1"/>
  <c r="N108" i="109"/>
  <c r="N114" i="109" s="1"/>
  <c r="N6" i="98"/>
  <c r="N7" i="98"/>
  <c r="N11" i="108"/>
  <c r="N8" i="98"/>
  <c r="N9" i="108"/>
  <c r="N111" i="87"/>
  <c r="N6" i="87"/>
  <c r="N12" i="87" s="1"/>
  <c r="N108" i="87"/>
  <c r="N121" i="87"/>
  <c r="N121" i="110"/>
  <c r="N11" i="110"/>
  <c r="N17" i="87"/>
  <c r="N120" i="87"/>
  <c r="N118" i="87"/>
  <c r="N109" i="87"/>
  <c r="N9" i="110"/>
  <c r="N11" i="87"/>
  <c r="N11" i="109"/>
  <c r="N110" i="87"/>
  <c r="N113" i="87" s="1"/>
  <c r="N18" i="87"/>
  <c r="N6" i="110"/>
  <c r="N8" i="109"/>
  <c r="N14" i="109" s="1"/>
  <c r="N119" i="87"/>
  <c r="N119" i="110" s="1"/>
  <c r="N16" i="87"/>
  <c r="N15" i="87"/>
  <c r="N188" i="87"/>
  <c r="Z9" i="111"/>
  <c r="N10" i="98"/>
  <c r="N107" i="87"/>
  <c r="N10" i="109"/>
  <c r="N9" i="87"/>
  <c r="N115" i="87"/>
  <c r="N11" i="98"/>
  <c r="N116" i="87"/>
  <c r="N6" i="109"/>
  <c r="N19" i="87"/>
  <c r="N7" i="109"/>
  <c r="N13" i="109" s="1"/>
  <c r="N10" i="110"/>
  <c r="N9" i="98"/>
  <c r="N7" i="87"/>
  <c r="N8" i="87"/>
  <c r="N9" i="109"/>
  <c r="N12" i="109" s="1"/>
  <c r="N15" i="109" s="1"/>
  <c r="N188" i="109" s="1"/>
  <c r="N10" i="87"/>
  <c r="N7" i="110"/>
  <c r="N13" i="110" s="1"/>
  <c r="N21" i="87"/>
  <c r="N20" i="87"/>
  <c r="N8" i="110"/>
  <c r="N6" i="108"/>
  <c r="N12" i="108"/>
  <c r="N15" i="108" s="1"/>
  <c r="N188" i="108" s="1"/>
  <c r="N109" i="98"/>
  <c r="N115" i="98" s="1"/>
  <c r="N110" i="98"/>
  <c r="N113" i="98" s="1"/>
  <c r="N111" i="98"/>
  <c r="N114" i="98" s="1"/>
  <c r="N8" i="108"/>
  <c r="N117" i="87"/>
  <c r="N108" i="110"/>
  <c r="N107" i="110"/>
  <c r="N106" i="110"/>
  <c r="N112" i="110" s="1"/>
  <c r="N115" i="110" s="1"/>
  <c r="N7" i="108"/>
  <c r="N106" i="87"/>
  <c r="S148" i="87"/>
  <c r="S154" i="87" s="1"/>
  <c r="S130" i="87"/>
  <c r="S133" i="87" s="1"/>
  <c r="S138" i="87"/>
  <c r="S139" i="87"/>
  <c r="Q56" i="87"/>
  <c r="Q56" i="109" s="1"/>
  <c r="Q58" i="87"/>
  <c r="Q64" i="87" s="1"/>
  <c r="Q41" i="87"/>
  <c r="Q41" i="98"/>
  <c r="P150" i="98"/>
  <c r="P51" i="98"/>
  <c r="P149" i="98"/>
  <c r="P111" i="98"/>
  <c r="P90" i="98"/>
  <c r="P30" i="98"/>
  <c r="P109" i="98"/>
  <c r="P151" i="98"/>
  <c r="P130" i="98"/>
  <c r="P49" i="98"/>
  <c r="P89" i="98"/>
  <c r="P131" i="98"/>
  <c r="J24" i="97"/>
  <c r="P169" i="98"/>
  <c r="P70" i="98"/>
  <c r="I18" i="97"/>
  <c r="P50" i="98"/>
  <c r="P110" i="98"/>
  <c r="P69" i="98"/>
  <c r="P129" i="98"/>
  <c r="P29" i="98"/>
  <c r="P71" i="98"/>
  <c r="P171" i="98"/>
  <c r="P170" i="98"/>
  <c r="P91" i="98"/>
  <c r="P31" i="98"/>
  <c r="O69" i="108"/>
  <c r="O29" i="108"/>
  <c r="O51" i="108"/>
  <c r="O89" i="108"/>
  <c r="O129" i="108"/>
  <c r="O31" i="108"/>
  <c r="O49" i="108"/>
  <c r="O130" i="108"/>
  <c r="O71" i="108"/>
  <c r="O150" i="108"/>
  <c r="O169" i="108"/>
  <c r="O151" i="108"/>
  <c r="O70" i="108"/>
  <c r="O109" i="108"/>
  <c r="O30" i="108"/>
  <c r="O170" i="108"/>
  <c r="O110" i="108"/>
  <c r="O50" i="108"/>
  <c r="O111" i="108"/>
  <c r="O90" i="108"/>
  <c r="O131" i="108"/>
  <c r="O149" i="108"/>
  <c r="O91" i="108"/>
  <c r="O171" i="108"/>
  <c r="L12" i="97"/>
  <c r="K6" i="97"/>
  <c r="R11" i="98"/>
  <c r="R10" i="98"/>
  <c r="R9" i="98"/>
  <c r="Q7" i="98"/>
  <c r="Q13" i="98" s="1"/>
  <c r="J5" i="97"/>
  <c r="Q6" i="98"/>
  <c r="Q8" i="98"/>
  <c r="Q14" i="98" s="1"/>
  <c r="K11" i="97"/>
  <c r="O157" i="108"/>
  <c r="O163" i="108" s="1"/>
  <c r="O78" i="108"/>
  <c r="O97" i="108"/>
  <c r="O118" i="108"/>
  <c r="O124" i="108" s="1"/>
  <c r="O177" i="108"/>
  <c r="O137" i="108"/>
  <c r="O178" i="108"/>
  <c r="O77" i="108"/>
  <c r="O96" i="108"/>
  <c r="O138" i="108"/>
  <c r="O117" i="108"/>
  <c r="O123" i="108" s="1"/>
  <c r="O76" i="108"/>
  <c r="O116" i="108"/>
  <c r="N100" i="110"/>
  <c r="N103" i="110" s="1"/>
  <c r="N39" i="110"/>
  <c r="N42" i="110" s="1"/>
  <c r="N45" i="110" s="1"/>
  <c r="N120" i="110"/>
  <c r="N61" i="110"/>
  <c r="N40" i="110"/>
  <c r="N43" i="110" s="1"/>
  <c r="N60" i="110"/>
  <c r="N99" i="110"/>
  <c r="N181" i="110"/>
  <c r="N180" i="110"/>
  <c r="N101" i="110"/>
  <c r="Q10" i="108"/>
  <c r="Q9" i="108"/>
  <c r="Q11" i="108"/>
  <c r="P14" i="112"/>
  <c r="P16" i="112"/>
  <c r="O16" i="112"/>
  <c r="J8" i="97"/>
  <c r="K14" i="97"/>
  <c r="Q19" i="98"/>
  <c r="Q21" i="98"/>
  <c r="P56" i="109"/>
  <c r="P57" i="109"/>
  <c r="P158" i="109"/>
  <c r="P156" i="109"/>
  <c r="P78" i="109"/>
  <c r="P58" i="109"/>
  <c r="P96" i="109"/>
  <c r="P77" i="109"/>
  <c r="P116" i="109"/>
  <c r="P122" i="109" s="1"/>
  <c r="P125" i="109" s="1"/>
  <c r="P176" i="109"/>
  <c r="P136" i="109"/>
  <c r="V19" i="97"/>
  <c r="W25" i="97"/>
  <c r="P76" i="109"/>
  <c r="P117" i="109"/>
  <c r="U18" i="97"/>
  <c r="V24" i="97"/>
  <c r="O69" i="109"/>
  <c r="O72" i="109" s="1"/>
  <c r="O75" i="109" s="1"/>
  <c r="O89" i="109"/>
  <c r="O92" i="109" s="1"/>
  <c r="O95" i="109" s="1"/>
  <c r="O149" i="109"/>
  <c r="O109" i="109"/>
  <c r="O30" i="109"/>
  <c r="O151" i="109"/>
  <c r="O154" i="109"/>
  <c r="O49" i="109"/>
  <c r="O52" i="109" s="1"/>
  <c r="O55" i="109" s="1"/>
  <c r="O130" i="109"/>
  <c r="O133" i="109"/>
  <c r="O129" i="109"/>
  <c r="O111" i="109"/>
  <c r="O131" i="109"/>
  <c r="O134" i="109" s="1"/>
  <c r="O91" i="109"/>
  <c r="O94" i="109" s="1"/>
  <c r="O169" i="109"/>
  <c r="O172" i="109" s="1"/>
  <c r="O175" i="109" s="1"/>
  <c r="O51" i="109"/>
  <c r="O54" i="109" s="1"/>
  <c r="O50" i="109"/>
  <c r="O150" i="109"/>
  <c r="O153" i="109" s="1"/>
  <c r="O110" i="109"/>
  <c r="O71" i="109"/>
  <c r="O31" i="109"/>
  <c r="O171" i="109"/>
  <c r="O174" i="109" s="1"/>
  <c r="O70" i="109"/>
  <c r="O73" i="109" s="1"/>
  <c r="O29" i="109"/>
  <c r="O32" i="109" s="1"/>
  <c r="O35" i="109" s="1"/>
  <c r="O90" i="109"/>
  <c r="O93" i="109" s="1"/>
  <c r="O170" i="109"/>
  <c r="O173" i="109"/>
  <c r="P12" i="98"/>
  <c r="Q46" i="109"/>
  <c r="Q66" i="109"/>
  <c r="Q106" i="109"/>
  <c r="Q108" i="109"/>
  <c r="Q68" i="109"/>
  <c r="Q107" i="109"/>
  <c r="Q166" i="109"/>
  <c r="Q67" i="109"/>
  <c r="Q167" i="109"/>
  <c r="Q47" i="109"/>
  <c r="Q147" i="109"/>
  <c r="Q146" i="109"/>
  <c r="Q27" i="109"/>
  <c r="Q88" i="109"/>
  <c r="Q127" i="109"/>
  <c r="Q48" i="109"/>
  <c r="Q128" i="109"/>
  <c r="Q168" i="109"/>
  <c r="Q86" i="109"/>
  <c r="Q26" i="109"/>
  <c r="Q28" i="109"/>
  <c r="X23" i="97"/>
  <c r="Q148" i="109"/>
  <c r="Q126" i="109"/>
  <c r="W17" i="97"/>
  <c r="Q87" i="109"/>
  <c r="Q16" i="108"/>
  <c r="Q18" i="108"/>
  <c r="Q17" i="108"/>
  <c r="O157" i="110"/>
  <c r="O78" i="110"/>
  <c r="O76" i="110"/>
  <c r="O118" i="110"/>
  <c r="O138" i="110"/>
  <c r="O117" i="110"/>
  <c r="O77" i="110"/>
  <c r="O178" i="110"/>
  <c r="O56" i="110"/>
  <c r="O137" i="110"/>
  <c r="O158" i="110"/>
  <c r="O97" i="110"/>
  <c r="O177" i="110"/>
  <c r="O116" i="110"/>
  <c r="N170" i="110"/>
  <c r="N173" i="110" s="1"/>
  <c r="N150" i="110"/>
  <c r="N171" i="110"/>
  <c r="N174" i="110" s="1"/>
  <c r="N110" i="110"/>
  <c r="N130" i="110"/>
  <c r="N109" i="110"/>
  <c r="N111" i="110"/>
  <c r="N114" i="110" s="1"/>
  <c r="N131" i="110"/>
  <c r="N29" i="110"/>
  <c r="N91" i="110"/>
  <c r="N94" i="110" s="1"/>
  <c r="N71" i="110"/>
  <c r="N31" i="110"/>
  <c r="N34" i="110" s="1"/>
  <c r="N129" i="110"/>
  <c r="N49" i="110"/>
  <c r="N52" i="110" s="1"/>
  <c r="N55" i="110" s="1"/>
  <c r="N69" i="110"/>
  <c r="N169" i="110"/>
  <c r="N172" i="110" s="1"/>
  <c r="N175" i="110"/>
  <c r="N30" i="110"/>
  <c r="N33" i="110" s="1"/>
  <c r="N149" i="110"/>
  <c r="N90" i="110"/>
  <c r="N93" i="110"/>
  <c r="N89" i="110"/>
  <c r="N92" i="110"/>
  <c r="N95" i="110"/>
  <c r="N151" i="110"/>
  <c r="N154" i="110"/>
  <c r="N70" i="110"/>
  <c r="P166" i="110"/>
  <c r="P47" i="110"/>
  <c r="P28" i="110"/>
  <c r="P128" i="110"/>
  <c r="P66" i="110"/>
  <c r="P147" i="110"/>
  <c r="P86" i="110"/>
  <c r="P126" i="110"/>
  <c r="P107" i="110"/>
  <c r="P68" i="110"/>
  <c r="P148" i="110"/>
  <c r="P67" i="110"/>
  <c r="P108" i="110"/>
  <c r="P88" i="110"/>
  <c r="P168" i="110"/>
  <c r="P87" i="110"/>
  <c r="P106" i="110"/>
  <c r="P167" i="110"/>
  <c r="P26" i="110"/>
  <c r="P127" i="110"/>
  <c r="P48" i="110"/>
  <c r="P27" i="110"/>
  <c r="P146" i="110"/>
  <c r="P46" i="110"/>
  <c r="O147" i="98"/>
  <c r="O167" i="98"/>
  <c r="O47" i="98"/>
  <c r="O53" i="98"/>
  <c r="O68" i="98"/>
  <c r="O74" i="98"/>
  <c r="O27" i="98"/>
  <c r="O33" i="98" s="1"/>
  <c r="O166" i="98"/>
  <c r="O48" i="98"/>
  <c r="O54" i="98"/>
  <c r="O128" i="98"/>
  <c r="O134" i="98" s="1"/>
  <c r="O107" i="98"/>
  <c r="O113" i="98"/>
  <c r="O126" i="98"/>
  <c r="O135" i="98" s="1"/>
  <c r="O86" i="98"/>
  <c r="O88" i="98"/>
  <c r="O94" i="98"/>
  <c r="O106" i="98"/>
  <c r="O87" i="98"/>
  <c r="O93" i="98" s="1"/>
  <c r="H17" i="97"/>
  <c r="O127" i="98"/>
  <c r="O133" i="98" s="1"/>
  <c r="O66" i="98"/>
  <c r="O148" i="98"/>
  <c r="O154" i="98" s="1"/>
  <c r="O146" i="98"/>
  <c r="O26" i="98"/>
  <c r="O32" i="98" s="1"/>
  <c r="O35" i="98" s="1"/>
  <c r="O46" i="98"/>
  <c r="O52" i="98" s="1"/>
  <c r="O28" i="98"/>
  <c r="O168" i="98"/>
  <c r="O174" i="98" s="1"/>
  <c r="O108" i="98"/>
  <c r="O67" i="98"/>
  <c r="O73" i="98"/>
  <c r="I23" i="97"/>
  <c r="P19" i="108"/>
  <c r="U20" i="97"/>
  <c r="V26" i="97"/>
  <c r="O81" i="109"/>
  <c r="O139" i="109"/>
  <c r="O160" i="109"/>
  <c r="O181" i="109"/>
  <c r="O140" i="109"/>
  <c r="O80" i="109"/>
  <c r="O180" i="109"/>
  <c r="O159" i="109"/>
  <c r="O61" i="109"/>
  <c r="O60" i="109"/>
  <c r="O179" i="109"/>
  <c r="O120" i="109"/>
  <c r="O119" i="109"/>
  <c r="O59" i="109"/>
  <c r="O79" i="109"/>
  <c r="O101" i="109"/>
  <c r="P179" i="108"/>
  <c r="P61" i="108"/>
  <c r="P120" i="108"/>
  <c r="P139" i="108"/>
  <c r="P60" i="108"/>
  <c r="P39" i="108"/>
  <c r="P40" i="108"/>
  <c r="P159" i="108"/>
  <c r="P160" i="108"/>
  <c r="P99" i="108"/>
  <c r="P181" i="108"/>
  <c r="P59" i="108"/>
  <c r="P180" i="108"/>
  <c r="P119" i="108"/>
  <c r="P141" i="108"/>
  <c r="P121" i="108"/>
  <c r="P100" i="108"/>
  <c r="P7" i="108"/>
  <c r="P13" i="108" s="1"/>
  <c r="P8" i="108"/>
  <c r="P14" i="108" s="1"/>
  <c r="P6" i="108"/>
  <c r="P12" i="108" s="1"/>
  <c r="P15" i="108" s="1"/>
  <c r="P188" i="108" s="1"/>
  <c r="P57" i="98"/>
  <c r="P63" i="98" s="1"/>
  <c r="P58" i="98"/>
  <c r="P116" i="98"/>
  <c r="P122" i="98" s="1"/>
  <c r="P137" i="98"/>
  <c r="P77" i="98"/>
  <c r="P117" i="98"/>
  <c r="P78" i="98"/>
  <c r="P84" i="98" s="1"/>
  <c r="P156" i="98"/>
  <c r="I19" i="97"/>
  <c r="P157" i="98"/>
  <c r="P163" i="98"/>
  <c r="P76" i="98"/>
  <c r="P97" i="98"/>
  <c r="P136" i="98"/>
  <c r="P37" i="98"/>
  <c r="P43" i="98" s="1"/>
  <c r="P176" i="98"/>
  <c r="P56" i="98"/>
  <c r="P158" i="98"/>
  <c r="P164" i="98" s="1"/>
  <c r="J25" i="97"/>
  <c r="N168" i="108"/>
  <c r="N174" i="108" s="1"/>
  <c r="N128" i="108"/>
  <c r="N134" i="108"/>
  <c r="N126" i="108"/>
  <c r="N135" i="108"/>
  <c r="N147" i="108"/>
  <c r="N153" i="108"/>
  <c r="N166" i="108"/>
  <c r="N172" i="108"/>
  <c r="N175" i="108"/>
  <c r="N67" i="108"/>
  <c r="N73" i="108" s="1"/>
  <c r="N167" i="108"/>
  <c r="N173" i="108" s="1"/>
  <c r="N87" i="108"/>
  <c r="N93" i="108"/>
  <c r="N28" i="108"/>
  <c r="N47" i="108"/>
  <c r="N86" i="108"/>
  <c r="N92" i="108"/>
  <c r="N95" i="108" s="1"/>
  <c r="N27" i="108"/>
  <c r="N33" i="108" s="1"/>
  <c r="N68" i="108"/>
  <c r="N74" i="108" s="1"/>
  <c r="N108" i="108"/>
  <c r="N114" i="108" s="1"/>
  <c r="N26" i="108"/>
  <c r="N32" i="108"/>
  <c r="N35" i="108" s="1"/>
  <c r="N106" i="108"/>
  <c r="N112" i="108" s="1"/>
  <c r="N115" i="108"/>
  <c r="N66" i="108"/>
  <c r="N72" i="108" s="1"/>
  <c r="N75" i="108" s="1"/>
  <c r="N48" i="108"/>
  <c r="N54" i="108" s="1"/>
  <c r="N88" i="108"/>
  <c r="N94" i="108"/>
  <c r="N107" i="108"/>
  <c r="N113" i="108" s="1"/>
  <c r="N148" i="108"/>
  <c r="N154" i="108" s="1"/>
  <c r="N146" i="108"/>
  <c r="N152" i="108" s="1"/>
  <c r="N155" i="108" s="1"/>
  <c r="N46" i="108"/>
  <c r="N52" i="108"/>
  <c r="N55" i="108" s="1"/>
  <c r="N127" i="108"/>
  <c r="N133" i="108" s="1"/>
  <c r="J20" i="97"/>
  <c r="Q161" i="98"/>
  <c r="Q80" i="98"/>
  <c r="Q59" i="98"/>
  <c r="Q101" i="98"/>
  <c r="Q159" i="98"/>
  <c r="Q181" i="98"/>
  <c r="Q139" i="98"/>
  <c r="K26" i="97"/>
  <c r="Q119" i="98"/>
  <c r="Q99" i="98"/>
  <c r="Q180" i="98"/>
  <c r="Q179" i="98"/>
  <c r="Q61" i="98"/>
  <c r="Q160" i="98"/>
  <c r="Q60" i="98"/>
  <c r="Q39" i="98"/>
  <c r="Q81" i="98"/>
  <c r="Q121" i="98"/>
  <c r="Q124" i="98" s="1"/>
  <c r="Q141" i="98"/>
  <c r="Q140" i="98"/>
  <c r="L13" i="97"/>
  <c r="K7" i="97"/>
  <c r="N133" i="98"/>
  <c r="K174" i="98"/>
  <c r="N133" i="109"/>
  <c r="N55" i="98"/>
  <c r="N34" i="108"/>
  <c r="N33" i="98"/>
  <c r="L52" i="109"/>
  <c r="L55" i="109"/>
  <c r="L190" i="109" s="1"/>
  <c r="N135" i="98"/>
  <c r="O152" i="109"/>
  <c r="O155" i="109" s="1"/>
  <c r="Q184" i="87"/>
  <c r="K94" i="109"/>
  <c r="P177" i="98"/>
  <c r="P183" i="98" s="1"/>
  <c r="O176" i="108"/>
  <c r="O98" i="108"/>
  <c r="O104" i="108" s="1"/>
  <c r="I62" i="109"/>
  <c r="I64" i="109"/>
  <c r="I123" i="109"/>
  <c r="M32" i="98"/>
  <c r="M35" i="98" s="1"/>
  <c r="K114" i="110"/>
  <c r="M152" i="108"/>
  <c r="M155" i="108"/>
  <c r="M132" i="110"/>
  <c r="M135" i="110" s="1"/>
  <c r="L12" i="87"/>
  <c r="L72" i="87"/>
  <c r="S43" i="87"/>
  <c r="K93" i="87"/>
  <c r="P98" i="98"/>
  <c r="O34" i="98"/>
  <c r="I84" i="108"/>
  <c r="I103" i="98"/>
  <c r="O174" i="87"/>
  <c r="M72" i="110"/>
  <c r="M75" i="110"/>
  <c r="Q123" i="87"/>
  <c r="M153" i="110"/>
  <c r="I64" i="110"/>
  <c r="I64" i="108"/>
  <c r="I62" i="87"/>
  <c r="I14" i="98"/>
  <c r="I13" i="110"/>
  <c r="M152" i="110"/>
  <c r="M155" i="110" s="1"/>
  <c r="K13" i="98"/>
  <c r="P80" i="108"/>
  <c r="O57" i="110"/>
  <c r="I183" i="110"/>
  <c r="I84" i="109"/>
  <c r="P83" i="87"/>
  <c r="I122" i="98"/>
  <c r="Q172" i="87"/>
  <c r="P161" i="108"/>
  <c r="P103" i="98"/>
  <c r="N53" i="110"/>
  <c r="R74" i="87"/>
  <c r="J134" i="110"/>
  <c r="K134" i="87"/>
  <c r="J113" i="110"/>
  <c r="L33" i="110"/>
  <c r="L34" i="108"/>
  <c r="O172" i="87"/>
  <c r="I52" i="109"/>
  <c r="I53" i="110"/>
  <c r="L114" i="87"/>
  <c r="Q114" i="87"/>
  <c r="L14" i="87"/>
  <c r="I133" i="87"/>
  <c r="O14" i="87"/>
  <c r="M132" i="109"/>
  <c r="M135" i="109" s="1"/>
  <c r="M133" i="109"/>
  <c r="I154" i="109"/>
  <c r="R14" i="87"/>
  <c r="K175" i="108"/>
  <c r="L92" i="109"/>
  <c r="L95" i="109" s="1"/>
  <c r="N73" i="110"/>
  <c r="N132" i="110"/>
  <c r="N135" i="110" s="1"/>
  <c r="M133" i="98"/>
  <c r="K34" i="87"/>
  <c r="J154" i="108"/>
  <c r="J133" i="110"/>
  <c r="I93" i="98"/>
  <c r="N173" i="87"/>
  <c r="J154" i="110"/>
  <c r="N113" i="110"/>
  <c r="N14" i="110"/>
  <c r="M32" i="87"/>
  <c r="N133" i="87"/>
  <c r="J52" i="87"/>
  <c r="I114" i="87"/>
  <c r="S62" i="87"/>
  <c r="K112" i="109"/>
  <c r="K115" i="109"/>
  <c r="I84" i="87"/>
  <c r="R144" i="87"/>
  <c r="I163" i="98"/>
  <c r="I132" i="110"/>
  <c r="L54" i="110"/>
  <c r="M33" i="98"/>
  <c r="K113" i="98"/>
  <c r="L152" i="87"/>
  <c r="K14" i="98"/>
  <c r="N14" i="98"/>
  <c r="I173" i="109"/>
  <c r="P79" i="108"/>
  <c r="O132" i="109"/>
  <c r="O135" i="109" s="1"/>
  <c r="K113" i="110"/>
  <c r="I53" i="109"/>
  <c r="I82" i="87"/>
  <c r="P36" i="109"/>
  <c r="S153" i="87"/>
  <c r="J172" i="108"/>
  <c r="J175" i="108" s="1"/>
  <c r="J190" i="108" s="1"/>
  <c r="I132" i="87"/>
  <c r="P118" i="98"/>
  <c r="P124" i="98"/>
  <c r="O156" i="110"/>
  <c r="J173" i="110"/>
  <c r="I54" i="87"/>
  <c r="P38" i="109"/>
  <c r="P173" i="87"/>
  <c r="K173" i="98"/>
  <c r="M153" i="109"/>
  <c r="M134" i="87"/>
  <c r="L112" i="108"/>
  <c r="L115" i="108" s="1"/>
  <c r="I112" i="98"/>
  <c r="I13" i="109"/>
  <c r="I114" i="108"/>
  <c r="I122" i="109"/>
  <c r="I72" i="87"/>
  <c r="K54" i="87"/>
  <c r="I43" i="109"/>
  <c r="I32" i="108"/>
  <c r="R114" i="87"/>
  <c r="P174" i="87"/>
  <c r="Q133" i="87"/>
  <c r="P81" i="108"/>
  <c r="I83" i="87"/>
  <c r="I144" i="109"/>
  <c r="I134" i="98"/>
  <c r="S144" i="87"/>
  <c r="P101" i="108"/>
  <c r="O58" i="110"/>
  <c r="O37" i="110"/>
  <c r="O43" i="110" s="1"/>
  <c r="N72" i="87"/>
  <c r="M33" i="87"/>
  <c r="I183" i="87"/>
  <c r="Q94" i="87"/>
  <c r="I92" i="87"/>
  <c r="I44" i="109"/>
  <c r="O13" i="87"/>
  <c r="P112" i="87"/>
  <c r="Q12" i="109"/>
  <c r="Q15" i="109" s="1"/>
  <c r="Q188" i="109" s="1"/>
  <c r="J12" i="110"/>
  <c r="J15" i="110"/>
  <c r="J188" i="110" s="1"/>
  <c r="V7" i="111" s="1"/>
  <c r="Q14" i="110"/>
  <c r="J14" i="108"/>
  <c r="N13" i="98"/>
  <c r="M14" i="110"/>
  <c r="O53" i="109"/>
  <c r="L33" i="109"/>
  <c r="M94" i="98"/>
  <c r="L72" i="108"/>
  <c r="L75" i="108" s="1"/>
  <c r="L134" i="110"/>
  <c r="M74" i="98"/>
  <c r="J152" i="108"/>
  <c r="J155" i="108" s="1"/>
  <c r="O112" i="109"/>
  <c r="O115" i="109"/>
  <c r="L134" i="108"/>
  <c r="O113" i="109"/>
  <c r="L34" i="98"/>
  <c r="M133" i="110"/>
  <c r="L173" i="109"/>
  <c r="P123" i="98"/>
  <c r="M34" i="110"/>
  <c r="M112" i="110"/>
  <c r="M115" i="110" s="1"/>
  <c r="M152" i="109"/>
  <c r="M155" i="109"/>
  <c r="L132" i="109"/>
  <c r="L135" i="109" s="1"/>
  <c r="J33" i="110"/>
  <c r="J153" i="98"/>
  <c r="L93" i="108"/>
  <c r="O173" i="98"/>
  <c r="O74" i="109"/>
  <c r="O114" i="109"/>
  <c r="M34" i="98"/>
  <c r="M114" i="98"/>
  <c r="J94" i="98"/>
  <c r="J92" i="108"/>
  <c r="J95" i="108"/>
  <c r="J114" i="98"/>
  <c r="L153" i="110"/>
  <c r="L114" i="108"/>
  <c r="L73" i="109"/>
  <c r="P64" i="98"/>
  <c r="O153" i="98"/>
  <c r="N153" i="109"/>
  <c r="K172" i="109"/>
  <c r="K175" i="109" s="1"/>
  <c r="K154" i="108"/>
  <c r="J112" i="109"/>
  <c r="J115" i="109"/>
  <c r="L133" i="110"/>
  <c r="L153" i="109"/>
  <c r="K72" i="109"/>
  <c r="K75" i="109"/>
  <c r="J154" i="98"/>
  <c r="L74" i="108"/>
  <c r="O114" i="98"/>
  <c r="N74" i="110"/>
  <c r="N154" i="98"/>
  <c r="K14" i="110"/>
  <c r="K14" i="108"/>
  <c r="P84" i="87"/>
  <c r="I93" i="87"/>
  <c r="R112" i="87"/>
  <c r="J93" i="109"/>
  <c r="O14" i="98"/>
  <c r="J113" i="108"/>
  <c r="J13" i="87"/>
  <c r="L34" i="109"/>
  <c r="P12" i="110"/>
  <c r="P15" i="110" s="1"/>
  <c r="P188" i="110" s="1"/>
  <c r="AB7" i="111" s="1"/>
  <c r="I54" i="109"/>
  <c r="L12" i="108"/>
  <c r="L15" i="108"/>
  <c r="L188" i="108"/>
  <c r="N13" i="87"/>
  <c r="M112" i="87"/>
  <c r="I172" i="98"/>
  <c r="N154" i="87"/>
  <c r="I72" i="110"/>
  <c r="I103" i="110"/>
  <c r="K172" i="110"/>
  <c r="K175" i="110" s="1"/>
  <c r="O12" i="110"/>
  <c r="O15" i="110" s="1"/>
  <c r="O188" i="110" s="1"/>
  <c r="AA7" i="111"/>
  <c r="M154" i="109"/>
  <c r="M134" i="109"/>
  <c r="J114" i="87"/>
  <c r="J74" i="110"/>
  <c r="L34" i="87"/>
  <c r="K32" i="110"/>
  <c r="K35" i="110"/>
  <c r="S53" i="87"/>
  <c r="O38" i="110"/>
  <c r="O44" i="110" s="1"/>
  <c r="I114" i="110"/>
  <c r="L114" i="110"/>
  <c r="I142" i="109"/>
  <c r="N152" i="110"/>
  <c r="N155" i="110"/>
  <c r="N153" i="110"/>
  <c r="K54" i="110"/>
  <c r="I93" i="110"/>
  <c r="I94" i="109"/>
  <c r="K174" i="109"/>
  <c r="I54" i="108"/>
  <c r="O94" i="87"/>
  <c r="L93" i="110"/>
  <c r="N53" i="87"/>
  <c r="S34" i="87"/>
  <c r="K94" i="98"/>
  <c r="R84" i="87"/>
  <c r="N72" i="110"/>
  <c r="N75" i="110"/>
  <c r="I12" i="87"/>
  <c r="L53" i="87"/>
  <c r="O132" i="87"/>
  <c r="K54" i="98"/>
  <c r="R113" i="87"/>
  <c r="K173" i="87"/>
  <c r="J93" i="87"/>
  <c r="J92" i="87"/>
  <c r="O14" i="109"/>
  <c r="M132" i="87"/>
  <c r="J114" i="110"/>
  <c r="P14" i="110"/>
  <c r="P152" i="87"/>
  <c r="L132" i="110"/>
  <c r="L135" i="110" s="1"/>
  <c r="J34" i="110"/>
  <c r="J172" i="109"/>
  <c r="J175" i="109" s="1"/>
  <c r="R153" i="87"/>
  <c r="R132" i="87"/>
  <c r="I152" i="109"/>
  <c r="I33" i="98"/>
  <c r="N33" i="87"/>
  <c r="O113" i="87"/>
  <c r="M154" i="87"/>
  <c r="K132" i="109"/>
  <c r="K135" i="109"/>
  <c r="J113" i="87"/>
  <c r="K74" i="87"/>
  <c r="L53" i="108"/>
  <c r="Q92" i="87"/>
  <c r="K53" i="109"/>
  <c r="I34" i="98"/>
  <c r="J92" i="109"/>
  <c r="J95" i="109" s="1"/>
  <c r="K133" i="110"/>
  <c r="K133" i="109"/>
  <c r="J74" i="87"/>
  <c r="L32" i="109"/>
  <c r="L35" i="109"/>
  <c r="P12" i="109"/>
  <c r="P15" i="109"/>
  <c r="P188" i="109" s="1"/>
  <c r="O52" i="87"/>
  <c r="Q74" i="87"/>
  <c r="I42" i="87"/>
  <c r="R14" i="110"/>
  <c r="K174" i="110"/>
  <c r="M153" i="98"/>
  <c r="K133" i="98"/>
  <c r="K134" i="109"/>
  <c r="K132" i="110"/>
  <c r="K135" i="110" s="1"/>
  <c r="K34" i="108"/>
  <c r="L133" i="98"/>
  <c r="L92" i="110"/>
  <c r="L95" i="110" s="1"/>
  <c r="R32" i="87"/>
  <c r="N112" i="87"/>
  <c r="I183" i="109"/>
  <c r="I102" i="87"/>
  <c r="M152" i="87"/>
  <c r="Q63" i="87"/>
  <c r="L134" i="109"/>
  <c r="L73" i="110"/>
  <c r="S33" i="87"/>
  <c r="K93" i="110"/>
  <c r="Q84" i="87"/>
  <c r="N112" i="98"/>
  <c r="S72" i="87"/>
  <c r="I94" i="110"/>
  <c r="I34" i="109"/>
  <c r="J92" i="110"/>
  <c r="J95" i="110"/>
  <c r="O12" i="87"/>
  <c r="J112" i="110"/>
  <c r="J115" i="110"/>
  <c r="L72" i="110"/>
  <c r="L75" i="110"/>
  <c r="S32" i="87"/>
  <c r="K93" i="109"/>
  <c r="S103" i="87"/>
  <c r="M13" i="108"/>
  <c r="I103" i="108"/>
  <c r="I34" i="87"/>
  <c r="J113" i="109"/>
  <c r="P154" i="87"/>
  <c r="R34" i="87"/>
  <c r="S54" i="87"/>
  <c r="O73" i="87"/>
  <c r="N134" i="110"/>
  <c r="N114" i="87"/>
  <c r="L54" i="109"/>
  <c r="K113" i="108"/>
  <c r="M174" i="87"/>
  <c r="O114" i="87"/>
  <c r="O13" i="110"/>
  <c r="K153" i="98"/>
  <c r="K132" i="108"/>
  <c r="K135" i="108" s="1"/>
  <c r="J113" i="98"/>
  <c r="J13" i="109"/>
  <c r="J73" i="87"/>
  <c r="K33" i="87"/>
  <c r="P12" i="87"/>
  <c r="P133" i="87"/>
  <c r="P132" i="87"/>
  <c r="L154" i="98"/>
  <c r="L172" i="108"/>
  <c r="L175" i="108"/>
  <c r="J53" i="98"/>
  <c r="J55" i="110"/>
  <c r="S12" i="109"/>
  <c r="S15" i="109"/>
  <c r="S188" i="109" s="1"/>
  <c r="J32" i="87"/>
  <c r="J173" i="98"/>
  <c r="L14" i="110"/>
  <c r="R152" i="87"/>
  <c r="J132" i="109"/>
  <c r="J135" i="109"/>
  <c r="J153" i="87"/>
  <c r="O92" i="87"/>
  <c r="N93" i="87"/>
  <c r="Q154" i="87"/>
  <c r="M55" i="110"/>
  <c r="L73" i="108"/>
  <c r="I22" i="108"/>
  <c r="I13" i="98"/>
  <c r="I123" i="110"/>
  <c r="I113" i="110"/>
  <c r="R54" i="87"/>
  <c r="Q174" i="87"/>
  <c r="Q40" i="98"/>
  <c r="J14" i="110"/>
  <c r="L173" i="98"/>
  <c r="J53" i="110"/>
  <c r="J53" i="87"/>
  <c r="J172" i="87"/>
  <c r="I64" i="98"/>
  <c r="L114" i="98"/>
  <c r="Q13" i="109"/>
  <c r="Q12" i="110"/>
  <c r="Q15" i="110" s="1"/>
  <c r="Q188" i="110"/>
  <c r="AC7" i="111" s="1"/>
  <c r="N94" i="87"/>
  <c r="I144" i="98"/>
  <c r="I124" i="98"/>
  <c r="I24" i="109"/>
  <c r="I12" i="110"/>
  <c r="I23" i="87"/>
  <c r="S52" i="87"/>
  <c r="N133" i="110"/>
  <c r="K52" i="87"/>
  <c r="K173" i="108"/>
  <c r="O13" i="98"/>
  <c r="J14" i="98"/>
  <c r="S143" i="87"/>
  <c r="M53" i="109"/>
  <c r="Q173" i="87"/>
  <c r="O34" i="109"/>
  <c r="P74" i="87"/>
  <c r="L152" i="108"/>
  <c r="L155" i="108"/>
  <c r="K74" i="110"/>
  <c r="J53" i="109"/>
  <c r="S12" i="87"/>
  <c r="P43" i="87"/>
  <c r="L113" i="110"/>
  <c r="J152" i="109"/>
  <c r="J155" i="109"/>
  <c r="L92" i="87"/>
  <c r="I163" i="108"/>
  <c r="M54" i="98"/>
  <c r="M53" i="110"/>
  <c r="L74" i="109"/>
  <c r="R33" i="87"/>
  <c r="S162" i="87"/>
  <c r="S94" i="87"/>
  <c r="I174" i="110"/>
  <c r="I82" i="108"/>
  <c r="P72" i="87"/>
  <c r="K52" i="110"/>
  <c r="K55" i="110" s="1"/>
  <c r="I94" i="108"/>
  <c r="I44" i="108"/>
  <c r="R14" i="109"/>
  <c r="N32" i="87"/>
  <c r="J94" i="109"/>
  <c r="K154" i="98"/>
  <c r="K154" i="109"/>
  <c r="K152" i="108"/>
  <c r="K155" i="108" s="1"/>
  <c r="J112" i="87"/>
  <c r="K34" i="98"/>
  <c r="K33" i="98"/>
  <c r="P144" i="87"/>
  <c r="L134" i="87"/>
  <c r="L152" i="109"/>
  <c r="L155" i="109"/>
  <c r="L172" i="110"/>
  <c r="L175" i="110"/>
  <c r="J52" i="108"/>
  <c r="J55" i="108"/>
  <c r="S114" i="87"/>
  <c r="S112" i="87"/>
  <c r="P34" i="87"/>
  <c r="J174" i="98"/>
  <c r="I62" i="98"/>
  <c r="I54" i="98"/>
  <c r="I52" i="87"/>
  <c r="L14" i="108"/>
  <c r="J134" i="108"/>
  <c r="L93" i="87"/>
  <c r="L94" i="109"/>
  <c r="I153" i="108"/>
  <c r="I144" i="108"/>
  <c r="I143" i="108"/>
  <c r="M92" i="87"/>
  <c r="Q132" i="87"/>
  <c r="M54" i="109"/>
  <c r="L74" i="87"/>
  <c r="I123" i="108"/>
  <c r="N14" i="108"/>
  <c r="M12" i="108"/>
  <c r="M15" i="108"/>
  <c r="M188" i="108" s="1"/>
  <c r="K114" i="109"/>
  <c r="I73" i="87"/>
  <c r="O152" i="87"/>
  <c r="I94" i="98"/>
  <c r="I104" i="108"/>
  <c r="I44" i="110"/>
  <c r="O12" i="109"/>
  <c r="O15" i="109" s="1"/>
  <c r="O188" i="109" s="1"/>
  <c r="K133" i="108"/>
  <c r="K33" i="108"/>
  <c r="K34" i="110"/>
  <c r="O173" i="87"/>
  <c r="J54" i="98"/>
  <c r="N174" i="87"/>
  <c r="I53" i="87"/>
  <c r="L112" i="110"/>
  <c r="L115" i="110" s="1"/>
  <c r="L13" i="108"/>
  <c r="J134" i="98"/>
  <c r="I14" i="108"/>
  <c r="I122" i="108"/>
  <c r="I13" i="87"/>
  <c r="I24" i="98"/>
  <c r="R53" i="87"/>
  <c r="K120" i="109"/>
  <c r="K120" i="110"/>
  <c r="K120" i="108"/>
  <c r="K120" i="98"/>
  <c r="M139" i="109"/>
  <c r="M139" i="110"/>
  <c r="M139" i="98"/>
  <c r="M139" i="108"/>
  <c r="N32" i="110"/>
  <c r="N35" i="110" s="1"/>
  <c r="N116" i="109"/>
  <c r="N122" i="109" s="1"/>
  <c r="N125" i="109" s="1"/>
  <c r="N116" i="98"/>
  <c r="N125" i="87"/>
  <c r="N122" i="87"/>
  <c r="N116" i="110"/>
  <c r="N116" i="108"/>
  <c r="K164" i="87"/>
  <c r="K158" i="98"/>
  <c r="K158" i="108"/>
  <c r="K158" i="109"/>
  <c r="K158" i="110"/>
  <c r="O33" i="109"/>
  <c r="K25" i="87"/>
  <c r="K189" i="87"/>
  <c r="W32" i="111" s="1"/>
  <c r="K16" i="109"/>
  <c r="K22" i="87"/>
  <c r="K16" i="110"/>
  <c r="K16" i="98"/>
  <c r="K25" i="98" s="1"/>
  <c r="K16" i="108"/>
  <c r="M175" i="98"/>
  <c r="M172" i="98"/>
  <c r="M179" i="109"/>
  <c r="M179" i="110"/>
  <c r="K59" i="98"/>
  <c r="K59" i="109"/>
  <c r="K59" i="110"/>
  <c r="K59" i="108"/>
  <c r="R17" i="109"/>
  <c r="R17" i="110"/>
  <c r="J97" i="110"/>
  <c r="J97" i="108"/>
  <c r="J97" i="98"/>
  <c r="J97" i="109"/>
  <c r="J103" i="87"/>
  <c r="N163" i="87"/>
  <c r="N157" i="98"/>
  <c r="N157" i="109"/>
  <c r="N157" i="110"/>
  <c r="N163" i="110" s="1"/>
  <c r="N157" i="108"/>
  <c r="O119" i="98"/>
  <c r="O119" i="108"/>
  <c r="O122" i="108" s="1"/>
  <c r="O125" i="108" s="1"/>
  <c r="P138" i="98"/>
  <c r="P144" i="98" s="1"/>
  <c r="P178" i="98"/>
  <c r="P184" i="98" s="1"/>
  <c r="N15" i="98"/>
  <c r="N188" i="98" s="1"/>
  <c r="N12" i="98"/>
  <c r="K115" i="98"/>
  <c r="K112" i="98"/>
  <c r="S145" i="87"/>
  <c r="S142" i="87"/>
  <c r="N20" i="108"/>
  <c r="N20" i="109"/>
  <c r="N20" i="110"/>
  <c r="N20" i="98"/>
  <c r="N18" i="110"/>
  <c r="N18" i="98"/>
  <c r="N18" i="108"/>
  <c r="N18" i="109"/>
  <c r="N17" i="110"/>
  <c r="N17" i="98"/>
  <c r="N17" i="108"/>
  <c r="N23" i="87"/>
  <c r="N17" i="109"/>
  <c r="L54" i="98"/>
  <c r="O43" i="87"/>
  <c r="O37" i="109"/>
  <c r="O43" i="109" s="1"/>
  <c r="O37" i="98"/>
  <c r="N117" i="98"/>
  <c r="N117" i="109"/>
  <c r="N123" i="87"/>
  <c r="N117" i="108"/>
  <c r="N117" i="110"/>
  <c r="N123" i="110"/>
  <c r="N21" i="110"/>
  <c r="N21" i="98"/>
  <c r="N24" i="98" s="1"/>
  <c r="L59" i="110"/>
  <c r="L59" i="98"/>
  <c r="L59" i="108"/>
  <c r="L59" i="109"/>
  <c r="O39" i="98"/>
  <c r="O39" i="108"/>
  <c r="N79" i="98"/>
  <c r="N79" i="108"/>
  <c r="N79" i="109"/>
  <c r="N81" i="98"/>
  <c r="N81" i="109"/>
  <c r="L160" i="110"/>
  <c r="L160" i="109"/>
  <c r="L160" i="98"/>
  <c r="L160" i="108"/>
  <c r="L152" i="98"/>
  <c r="L155" i="98"/>
  <c r="K80" i="108"/>
  <c r="K80" i="98"/>
  <c r="K80" i="109"/>
  <c r="K80" i="110"/>
  <c r="K81" i="109"/>
  <c r="K81" i="108"/>
  <c r="L181" i="110"/>
  <c r="L181" i="108"/>
  <c r="L181" i="109"/>
  <c r="L181" i="98"/>
  <c r="J59" i="110"/>
  <c r="J59" i="108"/>
  <c r="J59" i="98"/>
  <c r="J59" i="109"/>
  <c r="N19" i="108"/>
  <c r="N19" i="109"/>
  <c r="N19" i="110"/>
  <c r="N19" i="98"/>
  <c r="I172" i="110"/>
  <c r="O120" i="98"/>
  <c r="O120" i="108"/>
  <c r="M141" i="109"/>
  <c r="M141" i="108"/>
  <c r="M141" i="110"/>
  <c r="M141" i="98"/>
  <c r="J16" i="109"/>
  <c r="J22" i="87"/>
  <c r="J25" i="87"/>
  <c r="J189" i="87"/>
  <c r="V32" i="111" s="1"/>
  <c r="J16" i="108"/>
  <c r="J16" i="110"/>
  <c r="J16" i="98"/>
  <c r="J121" i="108"/>
  <c r="J121" i="98"/>
  <c r="J121" i="110"/>
  <c r="J121" i="109"/>
  <c r="J120" i="108"/>
  <c r="J120" i="109"/>
  <c r="J120" i="98"/>
  <c r="J120" i="110"/>
  <c r="N159" i="98"/>
  <c r="N159" i="108"/>
  <c r="N159" i="109"/>
  <c r="N43" i="87"/>
  <c r="N37" i="98"/>
  <c r="N37" i="109"/>
  <c r="N37" i="110"/>
  <c r="N37" i="108"/>
  <c r="J19" i="110"/>
  <c r="J19" i="108"/>
  <c r="J19" i="109"/>
  <c r="J19" i="98"/>
  <c r="J25" i="98" s="1"/>
  <c r="P178" i="109"/>
  <c r="P138" i="109"/>
  <c r="Q33" i="87"/>
  <c r="N180" i="98"/>
  <c r="N180" i="108"/>
  <c r="N180" i="109"/>
  <c r="N176" i="109"/>
  <c r="N176" i="98"/>
  <c r="N185" i="87"/>
  <c r="N182" i="87"/>
  <c r="N176" i="110"/>
  <c r="N182" i="110" s="1"/>
  <c r="N185" i="110" s="1"/>
  <c r="N176" i="108"/>
  <c r="J176" i="110"/>
  <c r="J185" i="87"/>
  <c r="J182" i="87"/>
  <c r="J176" i="108"/>
  <c r="J176" i="98"/>
  <c r="J176" i="109"/>
  <c r="J181" i="109"/>
  <c r="J181" i="98"/>
  <c r="J181" i="108"/>
  <c r="J181" i="110"/>
  <c r="J180" i="110"/>
  <c r="J180" i="109"/>
  <c r="J180" i="98"/>
  <c r="J180" i="108"/>
  <c r="L23" i="87"/>
  <c r="L17" i="110"/>
  <c r="L17" i="109"/>
  <c r="L17" i="98"/>
  <c r="L17" i="108"/>
  <c r="Q21" i="109"/>
  <c r="Q21" i="110"/>
  <c r="Q122" i="87"/>
  <c r="Q125" i="87"/>
  <c r="J155" i="98"/>
  <c r="J152" i="98"/>
  <c r="N103" i="87"/>
  <c r="N97" i="109"/>
  <c r="N97" i="98"/>
  <c r="N97" i="110"/>
  <c r="N97" i="108"/>
  <c r="N96" i="109"/>
  <c r="N96" i="98"/>
  <c r="N102" i="87"/>
  <c r="N105" i="87"/>
  <c r="N96" i="110"/>
  <c r="N102" i="110"/>
  <c r="N105" i="110" s="1"/>
  <c r="N96" i="108"/>
  <c r="M97" i="110"/>
  <c r="M97" i="109"/>
  <c r="M98" i="108"/>
  <c r="M98" i="110"/>
  <c r="M104" i="87"/>
  <c r="M98" i="98"/>
  <c r="M98" i="109"/>
  <c r="O53" i="87"/>
  <c r="M56" i="110"/>
  <c r="M56" i="108"/>
  <c r="M56" i="98"/>
  <c r="M65" i="87"/>
  <c r="M62" i="87"/>
  <c r="M56" i="109"/>
  <c r="L81" i="110"/>
  <c r="L81" i="98"/>
  <c r="L81" i="108"/>
  <c r="L81" i="109"/>
  <c r="R65" i="87"/>
  <c r="R62" i="87"/>
  <c r="O79" i="98"/>
  <c r="O79" i="108"/>
  <c r="L65" i="87"/>
  <c r="L62" i="87"/>
  <c r="L56" i="98"/>
  <c r="L56" i="109"/>
  <c r="L56" i="108"/>
  <c r="L62" i="108" s="1"/>
  <c r="L56" i="110"/>
  <c r="L57" i="98"/>
  <c r="L63" i="87"/>
  <c r="L57" i="110"/>
  <c r="L52" i="98"/>
  <c r="L55" i="98"/>
  <c r="M33" i="109"/>
  <c r="M38" i="110"/>
  <c r="M38" i="108"/>
  <c r="M44" i="87"/>
  <c r="M38" i="109"/>
  <c r="M38" i="98"/>
  <c r="M13" i="110"/>
  <c r="K114" i="87"/>
  <c r="K112" i="110"/>
  <c r="K115" i="110" s="1"/>
  <c r="K21" i="108"/>
  <c r="K21" i="110"/>
  <c r="K21" i="98"/>
  <c r="K21" i="109"/>
  <c r="I172" i="109"/>
  <c r="I172" i="87"/>
  <c r="I174" i="108"/>
  <c r="Q102" i="87"/>
  <c r="Q105" i="87"/>
  <c r="P104" i="87"/>
  <c r="N161" i="108"/>
  <c r="N161" i="109"/>
  <c r="N139" i="98"/>
  <c r="N139" i="108"/>
  <c r="N139" i="109"/>
  <c r="I73" i="108"/>
  <c r="I83" i="108"/>
  <c r="I84" i="98"/>
  <c r="M177" i="108"/>
  <c r="M177" i="110"/>
  <c r="M183" i="87"/>
  <c r="M177" i="109"/>
  <c r="M177" i="98"/>
  <c r="S74" i="87"/>
  <c r="S83" i="87"/>
  <c r="O161" i="98"/>
  <c r="O161" i="108"/>
  <c r="O164" i="108" s="1"/>
  <c r="O133" i="87"/>
  <c r="O156" i="109"/>
  <c r="O162" i="109" s="1"/>
  <c r="O165" i="109" s="1"/>
  <c r="O156" i="98"/>
  <c r="O162" i="87"/>
  <c r="O165" i="87"/>
  <c r="K63" i="87"/>
  <c r="K57" i="98"/>
  <c r="K57" i="109"/>
  <c r="K63" i="109" s="1"/>
  <c r="K57" i="110"/>
  <c r="K63" i="110" s="1"/>
  <c r="K57" i="108"/>
  <c r="I92" i="110"/>
  <c r="I44" i="98"/>
  <c r="I33" i="87"/>
  <c r="R22" i="87"/>
  <c r="R16" i="109"/>
  <c r="R16" i="110"/>
  <c r="R18" i="109"/>
  <c r="R18" i="110"/>
  <c r="P172" i="87"/>
  <c r="N41" i="98"/>
  <c r="N44" i="98" s="1"/>
  <c r="N41" i="108"/>
  <c r="N41" i="109"/>
  <c r="N44" i="109" s="1"/>
  <c r="P64" i="87"/>
  <c r="J93" i="108"/>
  <c r="J96" i="109"/>
  <c r="J96" i="108"/>
  <c r="J96" i="110"/>
  <c r="J102" i="87"/>
  <c r="J105" i="87"/>
  <c r="J96" i="98"/>
  <c r="J93" i="110"/>
  <c r="O17" i="108"/>
  <c r="O23" i="108" s="1"/>
  <c r="O17" i="98"/>
  <c r="O17" i="110"/>
  <c r="O23" i="87"/>
  <c r="O17" i="109"/>
  <c r="O121" i="98"/>
  <c r="O121" i="108"/>
  <c r="M132" i="98"/>
  <c r="M135" i="98"/>
  <c r="M158" i="108"/>
  <c r="M164" i="108" s="1"/>
  <c r="M158" i="110"/>
  <c r="M158" i="109"/>
  <c r="M164" i="87"/>
  <c r="M158" i="98"/>
  <c r="K135" i="98"/>
  <c r="K132" i="98"/>
  <c r="K153" i="108"/>
  <c r="J24" i="87"/>
  <c r="J18" i="110"/>
  <c r="J12" i="87"/>
  <c r="J73" i="98"/>
  <c r="J73" i="110"/>
  <c r="J74" i="108"/>
  <c r="J73" i="108"/>
  <c r="L33" i="98"/>
  <c r="L43" i="87"/>
  <c r="L37" i="109"/>
  <c r="L37" i="108"/>
  <c r="L37" i="98"/>
  <c r="L37" i="110"/>
  <c r="K42" i="87"/>
  <c r="K45" i="87"/>
  <c r="K191" i="87" s="1"/>
  <c r="K36" i="98"/>
  <c r="K36" i="109"/>
  <c r="K36" i="108"/>
  <c r="K36" i="110"/>
  <c r="K42" i="110" s="1"/>
  <c r="K45" i="110" s="1"/>
  <c r="K37" i="108"/>
  <c r="K43" i="87"/>
  <c r="K37" i="109"/>
  <c r="K37" i="98"/>
  <c r="K37" i="110"/>
  <c r="O180" i="98"/>
  <c r="O180" i="108"/>
  <c r="O183" i="108"/>
  <c r="P124" i="87"/>
  <c r="P114" i="87"/>
  <c r="Q45" i="87"/>
  <c r="Q42" i="87"/>
  <c r="P164" i="87"/>
  <c r="P142" i="87"/>
  <c r="P145" i="87"/>
  <c r="L140" i="110"/>
  <c r="L140" i="98"/>
  <c r="L140" i="108"/>
  <c r="L140" i="109"/>
  <c r="L139" i="110"/>
  <c r="L139" i="98"/>
  <c r="L139" i="109"/>
  <c r="L139" i="108"/>
  <c r="L136" i="98"/>
  <c r="L145" i="98" s="1"/>
  <c r="L136" i="108"/>
  <c r="L142" i="108" s="1"/>
  <c r="L145" i="108" s="1"/>
  <c r="L136" i="110"/>
  <c r="L142" i="87"/>
  <c r="L145" i="87"/>
  <c r="L136" i="109"/>
  <c r="K85" i="87"/>
  <c r="K76" i="109"/>
  <c r="K76" i="110"/>
  <c r="K82" i="110" s="1"/>
  <c r="K76" i="108"/>
  <c r="K82" i="87"/>
  <c r="K76" i="98"/>
  <c r="K75" i="98"/>
  <c r="K72" i="98"/>
  <c r="K73" i="109"/>
  <c r="L179" i="110"/>
  <c r="L179" i="98"/>
  <c r="L179" i="109"/>
  <c r="L179" i="108"/>
  <c r="L173" i="87"/>
  <c r="J58" i="98"/>
  <c r="J58" i="109"/>
  <c r="J58" i="108"/>
  <c r="J58" i="110"/>
  <c r="J64" i="87"/>
  <c r="J56" i="108"/>
  <c r="J56" i="110"/>
  <c r="J62" i="87"/>
  <c r="J56" i="98"/>
  <c r="J56" i="109"/>
  <c r="J65" i="87"/>
  <c r="S20" i="109"/>
  <c r="S20" i="110"/>
  <c r="N181" i="98"/>
  <c r="N181" i="108"/>
  <c r="N181" i="109"/>
  <c r="J40" i="108"/>
  <c r="J40" i="98"/>
  <c r="J43" i="98" s="1"/>
  <c r="J40" i="109"/>
  <c r="J40" i="110"/>
  <c r="J32" i="109"/>
  <c r="J35" i="109" s="1"/>
  <c r="J179" i="110"/>
  <c r="J179" i="98"/>
  <c r="J179" i="109"/>
  <c r="J179" i="108"/>
  <c r="I64" i="87"/>
  <c r="I52" i="110"/>
  <c r="M72" i="109"/>
  <c r="M75" i="109"/>
  <c r="M79" i="109"/>
  <c r="M79" i="98"/>
  <c r="M79" i="108"/>
  <c r="M79" i="110"/>
  <c r="M77" i="108"/>
  <c r="M77" i="110"/>
  <c r="M83" i="87"/>
  <c r="M77" i="98"/>
  <c r="M77" i="109"/>
  <c r="L112" i="87"/>
  <c r="L123" i="87"/>
  <c r="L117" i="98"/>
  <c r="L117" i="109"/>
  <c r="L123" i="109" s="1"/>
  <c r="L117" i="108"/>
  <c r="L117" i="110"/>
  <c r="L13" i="109"/>
  <c r="L112" i="98"/>
  <c r="L115" i="98"/>
  <c r="Q124" i="87"/>
  <c r="Q16" i="109"/>
  <c r="Q22" i="87"/>
  <c r="Q16" i="110"/>
  <c r="Q25" i="87"/>
  <c r="Q189" i="87"/>
  <c r="AC32" i="111"/>
  <c r="Q16" i="98"/>
  <c r="Q25" i="98"/>
  <c r="Q189" i="98" s="1"/>
  <c r="R163" i="87"/>
  <c r="J133" i="109"/>
  <c r="J158" i="109"/>
  <c r="J158" i="98"/>
  <c r="J158" i="108"/>
  <c r="J164" i="87"/>
  <c r="J158" i="110"/>
  <c r="J162" i="87"/>
  <c r="J165" i="87"/>
  <c r="J156" i="109"/>
  <c r="J156" i="98"/>
  <c r="J156" i="108"/>
  <c r="J156" i="110"/>
  <c r="J152" i="110"/>
  <c r="J155" i="110" s="1"/>
  <c r="J153" i="110"/>
  <c r="L92" i="108"/>
  <c r="L95" i="108" s="1"/>
  <c r="L100" i="110"/>
  <c r="L100" i="108"/>
  <c r="L100" i="109"/>
  <c r="L100" i="98"/>
  <c r="L101" i="110"/>
  <c r="L101" i="109"/>
  <c r="L104" i="109" s="1"/>
  <c r="L101" i="98"/>
  <c r="I153" i="98"/>
  <c r="I154" i="110"/>
  <c r="I163" i="87"/>
  <c r="I152" i="108"/>
  <c r="I153" i="110"/>
  <c r="I164" i="110"/>
  <c r="I144" i="110"/>
  <c r="I162" i="109"/>
  <c r="M92" i="98"/>
  <c r="M96" i="110"/>
  <c r="M102" i="110" s="1"/>
  <c r="M105" i="110" s="1"/>
  <c r="M96" i="108"/>
  <c r="M102" i="108" s="1"/>
  <c r="M105" i="108" s="1"/>
  <c r="M96" i="98"/>
  <c r="M96" i="109"/>
  <c r="M102" i="87"/>
  <c r="M105" i="87"/>
  <c r="M94" i="87"/>
  <c r="N56" i="98"/>
  <c r="N56" i="109"/>
  <c r="N65" i="87"/>
  <c r="N56" i="110"/>
  <c r="N62" i="110" s="1"/>
  <c r="N65" i="110"/>
  <c r="N62" i="87"/>
  <c r="N56" i="108"/>
  <c r="N62" i="108" s="1"/>
  <c r="N65" i="108" s="1"/>
  <c r="N57" i="98"/>
  <c r="N63" i="98" s="1"/>
  <c r="N57" i="109"/>
  <c r="N63" i="87"/>
  <c r="N57" i="108"/>
  <c r="N57" i="110"/>
  <c r="N63" i="110" s="1"/>
  <c r="Q152" i="87"/>
  <c r="O63" i="87"/>
  <c r="O57" i="98"/>
  <c r="O57" i="109"/>
  <c r="O63" i="109"/>
  <c r="O54" i="87"/>
  <c r="L74" i="98"/>
  <c r="L73" i="87"/>
  <c r="I14" i="87"/>
  <c r="I22" i="110"/>
  <c r="I24" i="87"/>
  <c r="I124" i="109"/>
  <c r="K92" i="108"/>
  <c r="K95" i="108"/>
  <c r="O82" i="87"/>
  <c r="O76" i="98"/>
  <c r="O76" i="109"/>
  <c r="O82" i="109"/>
  <c r="O85" i="109"/>
  <c r="R83" i="87"/>
  <c r="Q82" i="87"/>
  <c r="Q85" i="87"/>
  <c r="N25" i="87"/>
  <c r="N189" i="87" s="1"/>
  <c r="Z32" i="111" s="1"/>
  <c r="N16" i="110"/>
  <c r="N16" i="98"/>
  <c r="N22" i="87"/>
  <c r="N16" i="109"/>
  <c r="N16" i="108"/>
  <c r="L58" i="108"/>
  <c r="L64" i="108" s="1"/>
  <c r="L58" i="110"/>
  <c r="L64" i="110" s="1"/>
  <c r="L64" i="87"/>
  <c r="L58" i="98"/>
  <c r="L58" i="109"/>
  <c r="L54" i="87"/>
  <c r="O36" i="109"/>
  <c r="O42" i="109" s="1"/>
  <c r="O45" i="109" s="1"/>
  <c r="O36" i="98"/>
  <c r="O45" i="87"/>
  <c r="O42" i="87"/>
  <c r="N84" i="87"/>
  <c r="N78" i="109"/>
  <c r="N78" i="98"/>
  <c r="N84" i="98" s="1"/>
  <c r="N78" i="110"/>
  <c r="N78" i="108"/>
  <c r="M40" i="109"/>
  <c r="M40" i="110"/>
  <c r="M40" i="98"/>
  <c r="M40" i="108"/>
  <c r="M116" i="110"/>
  <c r="M122" i="110" s="1"/>
  <c r="M116" i="108"/>
  <c r="M125" i="87"/>
  <c r="M122" i="87"/>
  <c r="M116" i="109"/>
  <c r="M116" i="98"/>
  <c r="M20" i="108"/>
  <c r="M20" i="109"/>
  <c r="M20" i="110"/>
  <c r="M23" i="110" s="1"/>
  <c r="M20" i="98"/>
  <c r="M13" i="87"/>
  <c r="K124" i="87"/>
  <c r="K118" i="98"/>
  <c r="K118" i="109"/>
  <c r="K118" i="110"/>
  <c r="K118" i="108"/>
  <c r="K15" i="98"/>
  <c r="K188" i="98"/>
  <c r="K12" i="98"/>
  <c r="I174" i="109"/>
  <c r="I184" i="98"/>
  <c r="I182" i="98"/>
  <c r="Q104" i="87"/>
  <c r="N156" i="109"/>
  <c r="N156" i="98"/>
  <c r="N165" i="98" s="1"/>
  <c r="N162" i="87"/>
  <c r="N165" i="87"/>
  <c r="N156" i="108"/>
  <c r="N156" i="110"/>
  <c r="N162" i="110"/>
  <c r="N165" i="110" s="1"/>
  <c r="N158" i="109"/>
  <c r="N164" i="109" s="1"/>
  <c r="I84" i="110"/>
  <c r="M172" i="109"/>
  <c r="M175" i="109" s="1"/>
  <c r="M176" i="108"/>
  <c r="M176" i="110"/>
  <c r="M176" i="98"/>
  <c r="M176" i="109"/>
  <c r="M178" i="110"/>
  <c r="M178" i="108"/>
  <c r="M184" i="87"/>
  <c r="M178" i="109"/>
  <c r="M178" i="98"/>
  <c r="Q44" i="87"/>
  <c r="O138" i="98"/>
  <c r="O138" i="109"/>
  <c r="O144" i="109" s="1"/>
  <c r="O163" i="87"/>
  <c r="O157" i="109"/>
  <c r="O163" i="109" s="1"/>
  <c r="O157" i="98"/>
  <c r="O145" i="87"/>
  <c r="O142" i="87"/>
  <c r="O136" i="98"/>
  <c r="K61" i="98"/>
  <c r="K61" i="108"/>
  <c r="K54" i="109"/>
  <c r="K53" i="98"/>
  <c r="I103" i="87"/>
  <c r="I43" i="110"/>
  <c r="I44" i="87"/>
  <c r="I32" i="87"/>
  <c r="P182" i="87"/>
  <c r="P185" i="87"/>
  <c r="K181" i="110"/>
  <c r="K181" i="108"/>
  <c r="K184" i="108" s="1"/>
  <c r="K181" i="109"/>
  <c r="K181" i="98"/>
  <c r="K174" i="87"/>
  <c r="N38" i="109"/>
  <c r="N38" i="98"/>
  <c r="N44" i="87"/>
  <c r="N38" i="110"/>
  <c r="N44" i="110"/>
  <c r="N38" i="108"/>
  <c r="S132" i="87"/>
  <c r="J94" i="108"/>
  <c r="J101" i="110"/>
  <c r="J101" i="98"/>
  <c r="J101" i="108"/>
  <c r="J101" i="109"/>
  <c r="O20" i="98"/>
  <c r="O20" i="109"/>
  <c r="O20" i="110"/>
  <c r="O20" i="108"/>
  <c r="O13" i="109"/>
  <c r="O116" i="109"/>
  <c r="O122" i="109" s="1"/>
  <c r="O125" i="109" s="1"/>
  <c r="O122" i="87"/>
  <c r="O116" i="98"/>
  <c r="O125" i="87"/>
  <c r="O112" i="87"/>
  <c r="M153" i="87"/>
  <c r="K134" i="98"/>
  <c r="K153" i="109"/>
  <c r="J112" i="108"/>
  <c r="J115" i="108" s="1"/>
  <c r="J14" i="109"/>
  <c r="J74" i="98"/>
  <c r="J76" i="108"/>
  <c r="J82" i="87"/>
  <c r="J85" i="87"/>
  <c r="J76" i="110"/>
  <c r="J76" i="109"/>
  <c r="J82" i="109" s="1"/>
  <c r="J85" i="109" s="1"/>
  <c r="J76" i="98"/>
  <c r="J72" i="87"/>
  <c r="J72" i="108"/>
  <c r="J75" i="108"/>
  <c r="L32" i="108"/>
  <c r="L35" i="108"/>
  <c r="L33" i="87"/>
  <c r="K41" i="98"/>
  <c r="K41" i="109"/>
  <c r="K41" i="110"/>
  <c r="K41" i="108"/>
  <c r="K40" i="108"/>
  <c r="K40" i="98"/>
  <c r="K40" i="110"/>
  <c r="K40" i="109"/>
  <c r="O184" i="87"/>
  <c r="O178" i="109"/>
  <c r="O184" i="109"/>
  <c r="O178" i="98"/>
  <c r="O190" i="87"/>
  <c r="AA59" i="111"/>
  <c r="P23" i="87"/>
  <c r="P17" i="109"/>
  <c r="P17" i="110"/>
  <c r="P23" i="110" s="1"/>
  <c r="P17" i="98"/>
  <c r="P17" i="108"/>
  <c r="P23" i="108"/>
  <c r="P18" i="109"/>
  <c r="P24" i="109" s="1"/>
  <c r="P24" i="87"/>
  <c r="P18" i="110"/>
  <c r="P18" i="98"/>
  <c r="P18" i="108"/>
  <c r="P24" i="108"/>
  <c r="P163" i="87"/>
  <c r="L153" i="108"/>
  <c r="L138" i="109"/>
  <c r="L144" i="109" s="1"/>
  <c r="L138" i="108"/>
  <c r="L138" i="110"/>
  <c r="K72" i="110"/>
  <c r="K75" i="110"/>
  <c r="K73" i="110"/>
  <c r="L172" i="109"/>
  <c r="L175" i="109"/>
  <c r="L174" i="110"/>
  <c r="L175" i="98"/>
  <c r="L172" i="98"/>
  <c r="J63" i="87"/>
  <c r="J57" i="98"/>
  <c r="J57" i="109"/>
  <c r="J57" i="110"/>
  <c r="J57" i="108"/>
  <c r="S14" i="110"/>
  <c r="S12" i="110"/>
  <c r="S15" i="110"/>
  <c r="S188" i="110"/>
  <c r="AE7" i="111" s="1"/>
  <c r="S19" i="109"/>
  <c r="S19" i="110"/>
  <c r="S14" i="87"/>
  <c r="P45" i="87"/>
  <c r="P42" i="87"/>
  <c r="P44" i="87"/>
  <c r="J33" i="87"/>
  <c r="J34" i="87"/>
  <c r="J178" i="108"/>
  <c r="J184" i="108" s="1"/>
  <c r="J184" i="87"/>
  <c r="J178" i="98"/>
  <c r="J178" i="110"/>
  <c r="J178" i="109"/>
  <c r="I52" i="98"/>
  <c r="L13" i="87"/>
  <c r="L14" i="109"/>
  <c r="L18" i="110"/>
  <c r="L24" i="87"/>
  <c r="L18" i="109"/>
  <c r="L18" i="98"/>
  <c r="L24" i="98" s="1"/>
  <c r="L18" i="108"/>
  <c r="L15" i="98"/>
  <c r="L188" i="98" s="1"/>
  <c r="L12" i="98"/>
  <c r="L113" i="87"/>
  <c r="Q14" i="109"/>
  <c r="Q13" i="110"/>
  <c r="Q20" i="109"/>
  <c r="Q20" i="110"/>
  <c r="R145" i="87"/>
  <c r="R142" i="87"/>
  <c r="R134" i="87"/>
  <c r="Q54" i="87"/>
  <c r="J153" i="109"/>
  <c r="J133" i="87"/>
  <c r="O101" i="98"/>
  <c r="O101" i="108"/>
  <c r="N104" i="87"/>
  <c r="N98" i="109"/>
  <c r="N98" i="98"/>
  <c r="N98" i="110"/>
  <c r="N104" i="110" s="1"/>
  <c r="N98" i="108"/>
  <c r="I142" i="108"/>
  <c r="I132" i="108"/>
  <c r="I143" i="110"/>
  <c r="I153" i="87"/>
  <c r="M93" i="98"/>
  <c r="O60" i="98"/>
  <c r="O60" i="108"/>
  <c r="O63" i="108" s="1"/>
  <c r="M55" i="98"/>
  <c r="M52" i="98"/>
  <c r="M54" i="110"/>
  <c r="M52" i="87"/>
  <c r="L80" i="110"/>
  <c r="L80" i="98"/>
  <c r="L80" i="108"/>
  <c r="L80" i="109"/>
  <c r="L75" i="98"/>
  <c r="L72" i="98"/>
  <c r="I114" i="98"/>
  <c r="K97" i="110"/>
  <c r="K103" i="87"/>
  <c r="K97" i="109"/>
  <c r="K103" i="109" s="1"/>
  <c r="K97" i="98"/>
  <c r="K97" i="108"/>
  <c r="O81" i="98"/>
  <c r="O81" i="108"/>
  <c r="O74" i="87"/>
  <c r="Q73" i="87"/>
  <c r="N14" i="87"/>
  <c r="N119" i="98"/>
  <c r="N119" i="108"/>
  <c r="N119" i="109"/>
  <c r="O44" i="87"/>
  <c r="O38" i="109"/>
  <c r="O44" i="109"/>
  <c r="O32" i="87"/>
  <c r="N80" i="98"/>
  <c r="N80" i="108"/>
  <c r="N80" i="109"/>
  <c r="N83" i="109" s="1"/>
  <c r="N76" i="98"/>
  <c r="N76" i="109"/>
  <c r="N85" i="87"/>
  <c r="N82" i="87"/>
  <c r="N76" i="108"/>
  <c r="N82" i="108"/>
  <c r="N85" i="108"/>
  <c r="N76" i="110"/>
  <c r="M35" i="109"/>
  <c r="M37" i="108"/>
  <c r="M37" i="110"/>
  <c r="M37" i="98"/>
  <c r="M112" i="109"/>
  <c r="M115" i="109" s="1"/>
  <c r="M12" i="109"/>
  <c r="M15" i="109"/>
  <c r="M188" i="109" s="1"/>
  <c r="M12" i="110"/>
  <c r="M15" i="110"/>
  <c r="M188" i="110"/>
  <c r="Y7" i="111"/>
  <c r="M13" i="109"/>
  <c r="M120" i="109"/>
  <c r="M120" i="110"/>
  <c r="M120" i="98"/>
  <c r="M120" i="108"/>
  <c r="M113" i="87"/>
  <c r="M114" i="87"/>
  <c r="K113" i="109"/>
  <c r="K12" i="108"/>
  <c r="K15" i="108"/>
  <c r="K188" i="108"/>
  <c r="I184" i="110"/>
  <c r="I173" i="108"/>
  <c r="I173" i="98"/>
  <c r="P94" i="87"/>
  <c r="P93" i="87"/>
  <c r="N160" i="98"/>
  <c r="N160" i="108"/>
  <c r="N160" i="109"/>
  <c r="N132" i="87"/>
  <c r="I72" i="98"/>
  <c r="I73" i="109"/>
  <c r="I72" i="108"/>
  <c r="I83" i="110"/>
  <c r="I74" i="110"/>
  <c r="I74" i="87"/>
  <c r="M174" i="109"/>
  <c r="M172" i="87"/>
  <c r="M190" i="87"/>
  <c r="Y59" i="111"/>
  <c r="P73" i="87"/>
  <c r="Q52" i="87"/>
  <c r="S84" i="87"/>
  <c r="O154" i="87"/>
  <c r="O160" i="98"/>
  <c r="O160" i="108"/>
  <c r="O139" i="98"/>
  <c r="O139" i="108"/>
  <c r="K52" i="109"/>
  <c r="K55" i="109" s="1"/>
  <c r="K190" i="109" s="1"/>
  <c r="K53" i="110"/>
  <c r="I104" i="109"/>
  <c r="I104" i="87"/>
  <c r="I102" i="109"/>
  <c r="I103" i="109"/>
  <c r="I32" i="98"/>
  <c r="I33" i="110"/>
  <c r="R123" i="87"/>
  <c r="R13" i="110"/>
  <c r="R13" i="109"/>
  <c r="R12" i="87"/>
  <c r="P190" i="87"/>
  <c r="AB59" i="111"/>
  <c r="K172" i="87"/>
  <c r="K180" i="98"/>
  <c r="K180" i="108"/>
  <c r="K180" i="110"/>
  <c r="K180" i="109"/>
  <c r="K174" i="108"/>
  <c r="P63" i="87"/>
  <c r="P60" i="98"/>
  <c r="J94" i="87"/>
  <c r="J99" i="109"/>
  <c r="J99" i="108"/>
  <c r="J102" i="108" s="1"/>
  <c r="J99" i="98"/>
  <c r="J105" i="98" s="1"/>
  <c r="J99" i="110"/>
  <c r="O124" i="87"/>
  <c r="O118" i="98"/>
  <c r="O124" i="98" s="1"/>
  <c r="O118" i="109"/>
  <c r="O124" i="109"/>
  <c r="M134" i="98"/>
  <c r="M137" i="110"/>
  <c r="M137" i="108"/>
  <c r="M143" i="87"/>
  <c r="M137" i="109"/>
  <c r="M137" i="98"/>
  <c r="K133" i="87"/>
  <c r="K153" i="110"/>
  <c r="K152" i="110"/>
  <c r="K155" i="110" s="1"/>
  <c r="K154" i="110"/>
  <c r="J115" i="98"/>
  <c r="J112" i="98"/>
  <c r="J12" i="108"/>
  <c r="J15" i="108"/>
  <c r="J188" i="108"/>
  <c r="J14" i="87"/>
  <c r="J73" i="109"/>
  <c r="L32" i="110"/>
  <c r="L35" i="110"/>
  <c r="L39" i="110"/>
  <c r="L39" i="98"/>
  <c r="L39" i="108"/>
  <c r="L39" i="109"/>
  <c r="K32" i="109"/>
  <c r="K35" i="109"/>
  <c r="K32" i="98"/>
  <c r="K35" i="98"/>
  <c r="K33" i="109"/>
  <c r="K34" i="109"/>
  <c r="O181" i="98"/>
  <c r="O181" i="108"/>
  <c r="O184" i="108"/>
  <c r="P13" i="87"/>
  <c r="P16" i="109"/>
  <c r="P22" i="87"/>
  <c r="P25" i="87"/>
  <c r="P189" i="87"/>
  <c r="AB32" i="111"/>
  <c r="P16" i="110"/>
  <c r="P16" i="98"/>
  <c r="P16" i="108"/>
  <c r="P22" i="108" s="1"/>
  <c r="P25" i="108" s="1"/>
  <c r="P189" i="108" s="1"/>
  <c r="P19" i="109"/>
  <c r="P22" i="109" s="1"/>
  <c r="P19" i="110"/>
  <c r="P19" i="98"/>
  <c r="P153" i="87"/>
  <c r="L154" i="108"/>
  <c r="L154" i="109"/>
  <c r="L133" i="87"/>
  <c r="L134" i="98"/>
  <c r="L154" i="87"/>
  <c r="L163" i="87"/>
  <c r="L157" i="98"/>
  <c r="L157" i="109"/>
  <c r="L157" i="108"/>
  <c r="L163" i="108" s="1"/>
  <c r="L157" i="110"/>
  <c r="K83" i="87"/>
  <c r="K77" i="109"/>
  <c r="K77" i="98"/>
  <c r="K77" i="110"/>
  <c r="K77" i="108"/>
  <c r="K78" i="110"/>
  <c r="K78" i="108"/>
  <c r="K84" i="108" s="1"/>
  <c r="K84" i="87"/>
  <c r="K78" i="109"/>
  <c r="K84" i="109" s="1"/>
  <c r="K78" i="98"/>
  <c r="L184" i="87"/>
  <c r="L178" i="98"/>
  <c r="L178" i="109"/>
  <c r="L178" i="110"/>
  <c r="L184" i="110" s="1"/>
  <c r="L178" i="108"/>
  <c r="L174" i="108"/>
  <c r="L173" i="110"/>
  <c r="S16" i="110"/>
  <c r="S22" i="87"/>
  <c r="S16" i="109"/>
  <c r="S25" i="109" s="1"/>
  <c r="S189" i="109" s="1"/>
  <c r="S25" i="87"/>
  <c r="S189" i="87"/>
  <c r="AE32" i="111"/>
  <c r="S122" i="87"/>
  <c r="S125" i="87"/>
  <c r="S21" i="109"/>
  <c r="S21" i="110"/>
  <c r="P32" i="87"/>
  <c r="J34" i="98"/>
  <c r="J38" i="98"/>
  <c r="J38" i="110"/>
  <c r="J38" i="108"/>
  <c r="J38" i="109"/>
  <c r="J44" i="87"/>
  <c r="J33" i="108"/>
  <c r="J37" i="110"/>
  <c r="J37" i="109"/>
  <c r="J37" i="98"/>
  <c r="J43" i="87"/>
  <c r="J37" i="108"/>
  <c r="J43" i="108" s="1"/>
  <c r="J173" i="87"/>
  <c r="I63" i="110"/>
  <c r="I62" i="108"/>
  <c r="M72" i="87"/>
  <c r="M74" i="87"/>
  <c r="L116" i="109"/>
  <c r="L116" i="108"/>
  <c r="L116" i="110"/>
  <c r="L125" i="87"/>
  <c r="L122" i="87"/>
  <c r="L116" i="98"/>
  <c r="L122" i="98" s="1"/>
  <c r="L113" i="98"/>
  <c r="L118" i="98"/>
  <c r="L118" i="110"/>
  <c r="L124" i="110" s="1"/>
  <c r="L118" i="108"/>
  <c r="L124" i="87"/>
  <c r="L118" i="109"/>
  <c r="Q112" i="87"/>
  <c r="Q24" i="87"/>
  <c r="Q18" i="109"/>
  <c r="Q18" i="110"/>
  <c r="Q18" i="98"/>
  <c r="Q24" i="98"/>
  <c r="Q12" i="87"/>
  <c r="R133" i="87"/>
  <c r="R164" i="87"/>
  <c r="J133" i="108"/>
  <c r="J154" i="109"/>
  <c r="J139" i="108"/>
  <c r="J139" i="98"/>
  <c r="J139" i="110"/>
  <c r="J139" i="109"/>
  <c r="J144" i="87"/>
  <c r="J138" i="98"/>
  <c r="J138" i="110"/>
  <c r="J138" i="109"/>
  <c r="J138" i="108"/>
  <c r="J143" i="87"/>
  <c r="J137" i="109"/>
  <c r="J137" i="110"/>
  <c r="J137" i="98"/>
  <c r="J143" i="98" s="1"/>
  <c r="J137" i="108"/>
  <c r="N92" i="87"/>
  <c r="N100" i="98"/>
  <c r="N100" i="108"/>
  <c r="N100" i="109"/>
  <c r="L94" i="110"/>
  <c r="L105" i="87"/>
  <c r="L102" i="87"/>
  <c r="L96" i="109"/>
  <c r="L96" i="98"/>
  <c r="L96" i="108"/>
  <c r="L96" i="110"/>
  <c r="L94" i="98"/>
  <c r="I134" i="87"/>
  <c r="I152" i="87"/>
  <c r="I163" i="109"/>
  <c r="I133" i="98"/>
  <c r="M94" i="109"/>
  <c r="M99" i="109"/>
  <c r="M99" i="98"/>
  <c r="M99" i="108"/>
  <c r="M99" i="110"/>
  <c r="N60" i="98"/>
  <c r="N60" i="108"/>
  <c r="N60" i="109"/>
  <c r="N52" i="87"/>
  <c r="Q153" i="87"/>
  <c r="Q164" i="87"/>
  <c r="M60" i="109"/>
  <c r="M60" i="98"/>
  <c r="M63" i="98" s="1"/>
  <c r="M60" i="108"/>
  <c r="M60" i="110"/>
  <c r="M53" i="87"/>
  <c r="L79" i="110"/>
  <c r="L79" i="109"/>
  <c r="L79" i="98"/>
  <c r="L79" i="108"/>
  <c r="I124" i="110"/>
  <c r="I112" i="110"/>
  <c r="I123" i="98"/>
  <c r="I23" i="109"/>
  <c r="I112" i="109"/>
  <c r="R44" i="87"/>
  <c r="S65" i="87"/>
  <c r="K94" i="87"/>
  <c r="K92" i="87"/>
  <c r="K93" i="98"/>
  <c r="O80" i="98"/>
  <c r="O80" i="108"/>
  <c r="O83" i="108"/>
  <c r="N124" i="87"/>
  <c r="N118" i="109"/>
  <c r="N118" i="98"/>
  <c r="N118" i="108"/>
  <c r="N118" i="110"/>
  <c r="N124" i="110"/>
  <c r="L60" i="110"/>
  <c r="L60" i="98"/>
  <c r="L60" i="108"/>
  <c r="L60" i="109"/>
  <c r="O41" i="98"/>
  <c r="O41" i="108"/>
  <c r="N73" i="87"/>
  <c r="M41" i="109"/>
  <c r="M41" i="98"/>
  <c r="M41" i="108"/>
  <c r="M41" i="110"/>
  <c r="M44" i="110" s="1"/>
  <c r="M114" i="109"/>
  <c r="M19" i="109"/>
  <c r="M19" i="110"/>
  <c r="M19" i="98"/>
  <c r="M19" i="108"/>
  <c r="M17" i="110"/>
  <c r="M17" i="98"/>
  <c r="M17" i="108"/>
  <c r="M23" i="108" s="1"/>
  <c r="M17" i="109"/>
  <c r="M23" i="109" s="1"/>
  <c r="M23" i="87"/>
  <c r="K12" i="109"/>
  <c r="K15" i="109" s="1"/>
  <c r="K188" i="109" s="1"/>
  <c r="I184" i="109"/>
  <c r="N140" i="98"/>
  <c r="N140" i="108"/>
  <c r="N140" i="109"/>
  <c r="N137" i="109"/>
  <c r="N137" i="98"/>
  <c r="N143" i="98" s="1"/>
  <c r="N137" i="110"/>
  <c r="N143" i="110"/>
  <c r="N143" i="87"/>
  <c r="N137" i="108"/>
  <c r="N141" i="98"/>
  <c r="N141" i="108"/>
  <c r="N141" i="109"/>
  <c r="N144" i="109" s="1"/>
  <c r="I73" i="110"/>
  <c r="I82" i="109"/>
  <c r="M173" i="87"/>
  <c r="P85" i="87"/>
  <c r="P82" i="87"/>
  <c r="S73" i="87"/>
  <c r="O141" i="98"/>
  <c r="O144" i="98" s="1"/>
  <c r="O159" i="98"/>
  <c r="O159" i="108"/>
  <c r="O162" i="108"/>
  <c r="O165" i="108" s="1"/>
  <c r="K55" i="98"/>
  <c r="K52" i="98"/>
  <c r="K60" i="108"/>
  <c r="K60" i="98"/>
  <c r="K63" i="98" s="1"/>
  <c r="K60" i="110"/>
  <c r="K60" i="109"/>
  <c r="R12" i="109"/>
  <c r="R15" i="109" s="1"/>
  <c r="R188" i="109" s="1"/>
  <c r="P183" i="87"/>
  <c r="K175" i="98"/>
  <c r="K172" i="98"/>
  <c r="N34" i="87"/>
  <c r="J93" i="98"/>
  <c r="M157" i="108"/>
  <c r="M157" i="110"/>
  <c r="M163" i="110" s="1"/>
  <c r="M163" i="87"/>
  <c r="M157" i="109"/>
  <c r="M157" i="98"/>
  <c r="M156" i="110"/>
  <c r="M156" i="108"/>
  <c r="M165" i="87"/>
  <c r="M162" i="87"/>
  <c r="M156" i="98"/>
  <c r="M156" i="109"/>
  <c r="M136" i="110"/>
  <c r="M136" i="108"/>
  <c r="M142" i="87"/>
  <c r="M136" i="109"/>
  <c r="M145" i="87"/>
  <c r="M136" i="98"/>
  <c r="K161" i="109"/>
  <c r="K161" i="110"/>
  <c r="K161" i="98"/>
  <c r="K161" i="108"/>
  <c r="K164" i="108" s="1"/>
  <c r="K140" i="108"/>
  <c r="K140" i="98"/>
  <c r="K140" i="109"/>
  <c r="K140" i="110"/>
  <c r="K137" i="110"/>
  <c r="K143" i="87"/>
  <c r="K137" i="109"/>
  <c r="K137" i="98"/>
  <c r="K137" i="108"/>
  <c r="K143" i="108" s="1"/>
  <c r="J12" i="98"/>
  <c r="J15" i="98"/>
  <c r="J188" i="98" s="1"/>
  <c r="J21" i="109"/>
  <c r="J21" i="110"/>
  <c r="J21" i="108"/>
  <c r="J21" i="98"/>
  <c r="J20" i="98"/>
  <c r="J20" i="109"/>
  <c r="J23" i="109" s="1"/>
  <c r="J20" i="110"/>
  <c r="J20" i="108"/>
  <c r="L36" i="109"/>
  <c r="L36" i="108"/>
  <c r="L36" i="110"/>
  <c r="L45" i="87"/>
  <c r="L42" i="87"/>
  <c r="L36" i="98"/>
  <c r="L41" i="110"/>
  <c r="L44" i="110" s="1"/>
  <c r="L41" i="98"/>
  <c r="L41" i="108"/>
  <c r="L41" i="109"/>
  <c r="L44" i="109" s="1"/>
  <c r="K33" i="110"/>
  <c r="O179" i="98"/>
  <c r="O179" i="108"/>
  <c r="O182" i="108" s="1"/>
  <c r="O185" i="108" s="1"/>
  <c r="P122" i="87"/>
  <c r="P125" i="87"/>
  <c r="P13" i="110"/>
  <c r="P123" i="87"/>
  <c r="L133" i="108"/>
  <c r="L137" i="109"/>
  <c r="L137" i="98"/>
  <c r="L137" i="110"/>
  <c r="L143" i="87"/>
  <c r="L137" i="108"/>
  <c r="L159" i="110"/>
  <c r="L159" i="109"/>
  <c r="L159" i="98"/>
  <c r="L159" i="108"/>
  <c r="L132" i="87"/>
  <c r="L153" i="98"/>
  <c r="K79" i="98"/>
  <c r="K79" i="108"/>
  <c r="K82" i="108" s="1"/>
  <c r="K85" i="108" s="1"/>
  <c r="K79" i="109"/>
  <c r="K79" i="110"/>
  <c r="K85" i="110"/>
  <c r="K73" i="87"/>
  <c r="L173" i="108"/>
  <c r="L174" i="98"/>
  <c r="J60" i="108"/>
  <c r="J60" i="109"/>
  <c r="J60" i="110"/>
  <c r="J60" i="98"/>
  <c r="S113" i="87"/>
  <c r="P33" i="87"/>
  <c r="J33" i="98"/>
  <c r="J41" i="108"/>
  <c r="J41" i="98"/>
  <c r="J41" i="110"/>
  <c r="J41" i="109"/>
  <c r="J177" i="110"/>
  <c r="J183" i="87"/>
  <c r="J177" i="98"/>
  <c r="J177" i="109"/>
  <c r="J177" i="108"/>
  <c r="J183" i="108" s="1"/>
  <c r="I63" i="108"/>
  <c r="M73" i="87"/>
  <c r="M81" i="109"/>
  <c r="M81" i="110"/>
  <c r="M81" i="98"/>
  <c r="M84" i="98" s="1"/>
  <c r="M81" i="108"/>
  <c r="L16" i="108"/>
  <c r="L16" i="110"/>
  <c r="L16" i="109"/>
  <c r="L25" i="87"/>
  <c r="L189" i="87"/>
  <c r="X32" i="111"/>
  <c r="L16" i="98"/>
  <c r="L22" i="87"/>
  <c r="L114" i="109"/>
  <c r="L120" i="110"/>
  <c r="L120" i="98"/>
  <c r="L120" i="108"/>
  <c r="L120" i="109"/>
  <c r="Q19" i="109"/>
  <c r="Q19" i="110"/>
  <c r="Q17" i="109"/>
  <c r="Q23" i="87"/>
  <c r="Q17" i="110"/>
  <c r="Q17" i="98"/>
  <c r="Q23" i="98" s="1"/>
  <c r="J132" i="108"/>
  <c r="J135" i="108"/>
  <c r="J161" i="109"/>
  <c r="J161" i="110"/>
  <c r="J161" i="98"/>
  <c r="J161" i="108"/>
  <c r="J133" i="98"/>
  <c r="J154" i="87"/>
  <c r="J159" i="110"/>
  <c r="J162" i="110" s="1"/>
  <c r="J159" i="109"/>
  <c r="J159" i="98"/>
  <c r="J165" i="98" s="1"/>
  <c r="J159" i="108"/>
  <c r="O100" i="108"/>
  <c r="O103" i="108" s="1"/>
  <c r="L98" i="108"/>
  <c r="L98" i="110"/>
  <c r="L104" i="87"/>
  <c r="L98" i="98"/>
  <c r="L98" i="109"/>
  <c r="L92" i="98"/>
  <c r="L95" i="98"/>
  <c r="I142" i="110"/>
  <c r="I144" i="87"/>
  <c r="I152" i="110"/>
  <c r="I143" i="109"/>
  <c r="I142" i="98"/>
  <c r="I162" i="108"/>
  <c r="M92" i="109"/>
  <c r="M95" i="109"/>
  <c r="M100" i="109"/>
  <c r="M100" i="98"/>
  <c r="M100" i="108"/>
  <c r="M100" i="110"/>
  <c r="N54" i="87"/>
  <c r="Q134" i="87"/>
  <c r="L74" i="110"/>
  <c r="I14" i="110"/>
  <c r="I114" i="109"/>
  <c r="I12" i="98"/>
  <c r="I113" i="98"/>
  <c r="I12" i="109"/>
  <c r="I113" i="108"/>
  <c r="S42" i="87"/>
  <c r="S45" i="87"/>
  <c r="R52" i="87"/>
  <c r="K92" i="98"/>
  <c r="K95" i="98"/>
  <c r="K94" i="110"/>
  <c r="O84" i="87"/>
  <c r="O78" i="98"/>
  <c r="O78" i="109"/>
  <c r="O84" i="109" s="1"/>
  <c r="O72" i="87"/>
  <c r="R73" i="87"/>
  <c r="Q72" i="87"/>
  <c r="Q62" i="87"/>
  <c r="Q65" i="87"/>
  <c r="N12" i="110"/>
  <c r="N15" i="110" s="1"/>
  <c r="N188" i="110" s="1"/>
  <c r="Z7" i="111" s="1"/>
  <c r="N120" i="98"/>
  <c r="N120" i="108"/>
  <c r="N123" i="108" s="1"/>
  <c r="N120" i="109"/>
  <c r="L52" i="108"/>
  <c r="L55" i="108" s="1"/>
  <c r="L190" i="108" s="1"/>
  <c r="L61" i="110"/>
  <c r="L61" i="109"/>
  <c r="L61" i="98"/>
  <c r="L61" i="108"/>
  <c r="O33" i="87"/>
  <c r="O40" i="98"/>
  <c r="O40" i="108"/>
  <c r="O43" i="108"/>
  <c r="N74" i="87"/>
  <c r="M34" i="109"/>
  <c r="M39" i="109"/>
  <c r="M39" i="98"/>
  <c r="M39" i="108"/>
  <c r="M39" i="110"/>
  <c r="M113" i="98"/>
  <c r="M14" i="109"/>
  <c r="M121" i="98"/>
  <c r="M121" i="110"/>
  <c r="M21" i="109"/>
  <c r="M21" i="110"/>
  <c r="M21" i="98"/>
  <c r="M21" i="108"/>
  <c r="K18" i="110"/>
  <c r="K24" i="110" s="1"/>
  <c r="K18" i="98"/>
  <c r="K18" i="108"/>
  <c r="K24" i="87"/>
  <c r="K18" i="109"/>
  <c r="K112" i="87"/>
  <c r="K121" i="108"/>
  <c r="K121" i="98"/>
  <c r="K121" i="109"/>
  <c r="K121" i="110"/>
  <c r="K19" i="109"/>
  <c r="K19" i="110"/>
  <c r="K22" i="110" s="1"/>
  <c r="K25" i="110" s="1"/>
  <c r="K189" i="110" s="1"/>
  <c r="W30" i="111" s="1"/>
  <c r="K19" i="108"/>
  <c r="K19" i="98"/>
  <c r="I183" i="98"/>
  <c r="I182" i="87"/>
  <c r="I173" i="110"/>
  <c r="I172" i="108"/>
  <c r="P92" i="87"/>
  <c r="N152" i="87"/>
  <c r="N134" i="87"/>
  <c r="I74" i="98"/>
  <c r="I83" i="109"/>
  <c r="I83" i="98"/>
  <c r="M173" i="109"/>
  <c r="M174" i="98"/>
  <c r="S82" i="87"/>
  <c r="S85" i="87"/>
  <c r="O164" i="87"/>
  <c r="O158" i="98"/>
  <c r="O158" i="109"/>
  <c r="O164" i="109"/>
  <c r="O143" i="87"/>
  <c r="O137" i="98"/>
  <c r="O137" i="109"/>
  <c r="O143" i="109"/>
  <c r="O134" i="87"/>
  <c r="K52" i="108"/>
  <c r="K55" i="108"/>
  <c r="K56" i="98"/>
  <c r="K62" i="87"/>
  <c r="K65" i="87"/>
  <c r="K56" i="108"/>
  <c r="K53" i="87"/>
  <c r="I93" i="108"/>
  <c r="I104" i="98"/>
  <c r="I43" i="98"/>
  <c r="I42" i="108"/>
  <c r="I34" i="108"/>
  <c r="R21" i="109"/>
  <c r="R21" i="110"/>
  <c r="R13" i="87"/>
  <c r="K173" i="110"/>
  <c r="N40" i="98"/>
  <c r="N40" i="108"/>
  <c r="N40" i="109"/>
  <c r="Q53" i="87"/>
  <c r="J94" i="110"/>
  <c r="J95" i="98"/>
  <c r="J92" i="98"/>
  <c r="J98" i="109"/>
  <c r="J98" i="108"/>
  <c r="J98" i="110"/>
  <c r="J98" i="98"/>
  <c r="J104" i="87"/>
  <c r="O19" i="98"/>
  <c r="O19" i="109"/>
  <c r="O19" i="110"/>
  <c r="O19" i="108"/>
  <c r="O18" i="108"/>
  <c r="O24" i="87"/>
  <c r="O18" i="110"/>
  <c r="O18" i="98"/>
  <c r="O18" i="109"/>
  <c r="O24" i="109" s="1"/>
  <c r="M155" i="98"/>
  <c r="M152" i="98"/>
  <c r="K139" i="110"/>
  <c r="K139" i="108"/>
  <c r="K139" i="109"/>
  <c r="K139" i="98"/>
  <c r="K160" i="98"/>
  <c r="K163" i="98" s="1"/>
  <c r="K160" i="108"/>
  <c r="K160" i="109"/>
  <c r="K160" i="110"/>
  <c r="K163" i="110" s="1"/>
  <c r="K141" i="98"/>
  <c r="K141" i="108"/>
  <c r="K141" i="109"/>
  <c r="K141" i="110"/>
  <c r="K138" i="98"/>
  <c r="K138" i="109"/>
  <c r="K138" i="110"/>
  <c r="K138" i="108"/>
  <c r="K144" i="87"/>
  <c r="K152" i="87"/>
  <c r="J114" i="109"/>
  <c r="J119" i="98"/>
  <c r="J119" i="110"/>
  <c r="J122" i="110" s="1"/>
  <c r="J119" i="108"/>
  <c r="J119" i="109"/>
  <c r="J72" i="109"/>
  <c r="J75" i="109" s="1"/>
  <c r="J75" i="98"/>
  <c r="J72" i="98"/>
  <c r="L33" i="108"/>
  <c r="L44" i="87"/>
  <c r="L38" i="98"/>
  <c r="L44" i="98" s="1"/>
  <c r="L38" i="109"/>
  <c r="L38" i="110"/>
  <c r="L38" i="108"/>
  <c r="L44" i="108"/>
  <c r="L32" i="87"/>
  <c r="K38" i="110"/>
  <c r="K44" i="87"/>
  <c r="K38" i="109"/>
  <c r="K38" i="98"/>
  <c r="K44" i="98" s="1"/>
  <c r="K38" i="108"/>
  <c r="O182" i="87"/>
  <c r="O185" i="87"/>
  <c r="O176" i="109"/>
  <c r="O182" i="109" s="1"/>
  <c r="O185" i="109" s="1"/>
  <c r="O176" i="98"/>
  <c r="P113" i="87"/>
  <c r="P21" i="109"/>
  <c r="P21" i="110"/>
  <c r="P21" i="98"/>
  <c r="P20" i="109"/>
  <c r="P20" i="110"/>
  <c r="P20" i="98"/>
  <c r="P23" i="98" s="1"/>
  <c r="P165" i="87"/>
  <c r="P191" i="87" s="1"/>
  <c r="AB89" i="111" s="1"/>
  <c r="P162" i="87"/>
  <c r="L156" i="108"/>
  <c r="L156" i="110"/>
  <c r="L156" i="109"/>
  <c r="L156" i="98"/>
  <c r="L162" i="87"/>
  <c r="L165" i="87"/>
  <c r="L153" i="87"/>
  <c r="L135" i="98"/>
  <c r="L132" i="98"/>
  <c r="K73" i="98"/>
  <c r="K73" i="108"/>
  <c r="L185" i="87"/>
  <c r="L182" i="87"/>
  <c r="L176" i="98"/>
  <c r="L176" i="109"/>
  <c r="L176" i="108"/>
  <c r="L182" i="108" s="1"/>
  <c r="L185" i="108" s="1"/>
  <c r="L176" i="110"/>
  <c r="L190" i="87"/>
  <c r="X59" i="111"/>
  <c r="J54" i="110"/>
  <c r="J61" i="108"/>
  <c r="J61" i="110"/>
  <c r="J61" i="98"/>
  <c r="J64" i="98" s="1"/>
  <c r="J61" i="109"/>
  <c r="J64" i="109" s="1"/>
  <c r="J54" i="87"/>
  <c r="S18" i="110"/>
  <c r="S24" i="87"/>
  <c r="S18" i="109"/>
  <c r="S24" i="109" s="1"/>
  <c r="S23" i="87"/>
  <c r="S17" i="109"/>
  <c r="S17" i="110"/>
  <c r="S164" i="87"/>
  <c r="N178" i="109"/>
  <c r="N178" i="98"/>
  <c r="N184" i="98" s="1"/>
  <c r="N184" i="87"/>
  <c r="N178" i="110"/>
  <c r="N184" i="110"/>
  <c r="N178" i="108"/>
  <c r="J32" i="98"/>
  <c r="J35" i="98"/>
  <c r="J36" i="109"/>
  <c r="J36" i="98"/>
  <c r="J45" i="87"/>
  <c r="J42" i="87"/>
  <c r="J36" i="108"/>
  <c r="J36" i="110"/>
  <c r="J42" i="110" s="1"/>
  <c r="J45" i="110" s="1"/>
  <c r="J174" i="110"/>
  <c r="J173" i="109"/>
  <c r="J173" i="108"/>
  <c r="I63" i="98"/>
  <c r="I52" i="108"/>
  <c r="M72" i="98"/>
  <c r="M75" i="98"/>
  <c r="M80" i="109"/>
  <c r="M80" i="98"/>
  <c r="M80" i="108"/>
  <c r="M80" i="110"/>
  <c r="L12" i="110"/>
  <c r="L15" i="110" s="1"/>
  <c r="L188" i="110"/>
  <c r="X7" i="111" s="1"/>
  <c r="L21" i="98"/>
  <c r="L21" i="108"/>
  <c r="L21" i="109"/>
  <c r="L21" i="110"/>
  <c r="Q113" i="87"/>
  <c r="J153" i="108"/>
  <c r="J163" i="87"/>
  <c r="J157" i="108"/>
  <c r="J157" i="110"/>
  <c r="J157" i="109"/>
  <c r="J157" i="98"/>
  <c r="J134" i="109"/>
  <c r="J160" i="98"/>
  <c r="J160" i="110"/>
  <c r="J160" i="108"/>
  <c r="J163" i="108" s="1"/>
  <c r="J160" i="109"/>
  <c r="J163" i="109" s="1"/>
  <c r="O93" i="87"/>
  <c r="L99" i="110"/>
  <c r="L99" i="98"/>
  <c r="L99" i="108"/>
  <c r="L99" i="109"/>
  <c r="L93" i="109"/>
  <c r="L93" i="98"/>
  <c r="I133" i="109"/>
  <c r="I152" i="98"/>
  <c r="I132" i="98"/>
  <c r="I164" i="98"/>
  <c r="I134" i="109"/>
  <c r="I143" i="87"/>
  <c r="M93" i="109"/>
  <c r="N64" i="87"/>
  <c r="N58" i="109"/>
  <c r="N58" i="98"/>
  <c r="N58" i="110"/>
  <c r="N64" i="110" s="1"/>
  <c r="Q163" i="87"/>
  <c r="Q144" i="87"/>
  <c r="Q162" i="87"/>
  <c r="Q165" i="87"/>
  <c r="S64" i="87"/>
  <c r="O64" i="87"/>
  <c r="O58" i="98"/>
  <c r="O58" i="109"/>
  <c r="O64" i="109" s="1"/>
  <c r="M52" i="109"/>
  <c r="M55" i="109"/>
  <c r="M59" i="109"/>
  <c r="M59" i="98"/>
  <c r="M59" i="108"/>
  <c r="M59" i="110"/>
  <c r="M62" i="110" s="1"/>
  <c r="M65" i="110" s="1"/>
  <c r="L83" i="87"/>
  <c r="L77" i="109"/>
  <c r="L83" i="109" s="1"/>
  <c r="L77" i="108"/>
  <c r="L83" i="108" s="1"/>
  <c r="L77" i="110"/>
  <c r="L77" i="98"/>
  <c r="L84" i="87"/>
  <c r="L78" i="109"/>
  <c r="L78" i="98"/>
  <c r="L78" i="108"/>
  <c r="L78" i="110"/>
  <c r="L84" i="110"/>
  <c r="L85" i="87"/>
  <c r="L76" i="98"/>
  <c r="L76" i="109"/>
  <c r="L82" i="109" s="1"/>
  <c r="L85" i="109" s="1"/>
  <c r="L76" i="110"/>
  <c r="L82" i="110" s="1"/>
  <c r="L85" i="110" s="1"/>
  <c r="I123" i="87"/>
  <c r="I23" i="98"/>
  <c r="R190" i="87"/>
  <c r="AD59" i="111"/>
  <c r="S44" i="87"/>
  <c r="R64" i="87"/>
  <c r="K92" i="110"/>
  <c r="K95" i="110"/>
  <c r="K92" i="109"/>
  <c r="K95" i="109" s="1"/>
  <c r="O83" i="87"/>
  <c r="O77" i="98"/>
  <c r="O77" i="109"/>
  <c r="O83" i="109"/>
  <c r="R85" i="87"/>
  <c r="R82" i="87"/>
  <c r="N83" i="87"/>
  <c r="N77" i="98"/>
  <c r="N83" i="98" s="1"/>
  <c r="N77" i="109"/>
  <c r="N77" i="108"/>
  <c r="N83" i="108" s="1"/>
  <c r="N77" i="110"/>
  <c r="N83" i="110" s="1"/>
  <c r="M112" i="98"/>
  <c r="M115" i="98"/>
  <c r="K119" i="110"/>
  <c r="K119" i="108"/>
  <c r="K119" i="98"/>
  <c r="K119" i="109"/>
  <c r="K117" i="98"/>
  <c r="K123" i="98" s="1"/>
  <c r="K117" i="109"/>
  <c r="K123" i="109"/>
  <c r="K117" i="108"/>
  <c r="K123" i="108"/>
  <c r="K123" i="87"/>
  <c r="K113" i="87"/>
  <c r="K125" i="87"/>
  <c r="K122" i="87"/>
  <c r="K116" i="109"/>
  <c r="K116" i="98"/>
  <c r="K116" i="108"/>
  <c r="K116" i="110"/>
  <c r="K20" i="110"/>
  <c r="K23" i="110" s="1"/>
  <c r="K20" i="98"/>
  <c r="K20" i="108"/>
  <c r="I174" i="98"/>
  <c r="P102" i="87"/>
  <c r="P105" i="87"/>
  <c r="N144" i="87"/>
  <c r="N138" i="109"/>
  <c r="N138" i="98"/>
  <c r="N138" i="110"/>
  <c r="N144" i="110" s="1"/>
  <c r="N138" i="108"/>
  <c r="I82" i="98"/>
  <c r="I82" i="110"/>
  <c r="I94" i="87"/>
  <c r="I32" i="110"/>
  <c r="I33" i="109"/>
  <c r="R12" i="110"/>
  <c r="R15" i="110" s="1"/>
  <c r="R188" i="110" s="1"/>
  <c r="AD7" i="111" s="1"/>
  <c r="R122" i="87"/>
  <c r="R125" i="87"/>
  <c r="R20" i="109"/>
  <c r="R20" i="110"/>
  <c r="K182" i="87"/>
  <c r="K185" i="87"/>
  <c r="K176" i="98"/>
  <c r="K176" i="109"/>
  <c r="K176" i="108"/>
  <c r="K176" i="110"/>
  <c r="K182" i="110" s="1"/>
  <c r="K190" i="87"/>
  <c r="W59" i="111"/>
  <c r="K177" i="109"/>
  <c r="K177" i="110"/>
  <c r="K177" i="108"/>
  <c r="K183" i="87"/>
  <c r="K177" i="98"/>
  <c r="K183" i="98" s="1"/>
  <c r="N36" i="109"/>
  <c r="N36" i="98"/>
  <c r="N42" i="87"/>
  <c r="N45" i="87"/>
  <c r="N36" i="110"/>
  <c r="N36" i="108"/>
  <c r="N39" i="98"/>
  <c r="N39" i="108"/>
  <c r="N39" i="109"/>
  <c r="N42" i="109"/>
  <c r="N45" i="109" s="1"/>
  <c r="P65" i="87"/>
  <c r="P62" i="87"/>
  <c r="O16" i="108"/>
  <c r="O16" i="109"/>
  <c r="O25" i="109" s="1"/>
  <c r="O25" i="87"/>
  <c r="O189" i="87"/>
  <c r="AA32" i="111" s="1"/>
  <c r="O16" i="98"/>
  <c r="O22" i="87"/>
  <c r="O16" i="110"/>
  <c r="O123" i="87"/>
  <c r="O117" i="109"/>
  <c r="O123" i="109" s="1"/>
  <c r="O117" i="98"/>
  <c r="O123" i="98" s="1"/>
  <c r="M159" i="109"/>
  <c r="M159" i="110"/>
  <c r="M159" i="98"/>
  <c r="M159" i="108"/>
  <c r="M160" i="109"/>
  <c r="M160" i="108"/>
  <c r="M160" i="98"/>
  <c r="M160" i="110"/>
  <c r="K165" i="87"/>
  <c r="K162" i="87"/>
  <c r="K156" i="109"/>
  <c r="K156" i="98"/>
  <c r="K156" i="110"/>
  <c r="K156" i="108"/>
  <c r="K162" i="108" s="1"/>
  <c r="K153" i="87"/>
  <c r="K159" i="108"/>
  <c r="K159" i="98"/>
  <c r="K159" i="109"/>
  <c r="K159" i="110"/>
  <c r="J118" i="108"/>
  <c r="J118" i="110"/>
  <c r="J118" i="98"/>
  <c r="J118" i="109"/>
  <c r="J124" i="87"/>
  <c r="J125" i="87"/>
  <c r="J116" i="98"/>
  <c r="J116" i="110"/>
  <c r="J122" i="87"/>
  <c r="J116" i="109"/>
  <c r="J116" i="108"/>
  <c r="J17" i="108"/>
  <c r="J17" i="98"/>
  <c r="J23" i="98" s="1"/>
  <c r="J23" i="87"/>
  <c r="J17" i="109"/>
  <c r="J17" i="110"/>
  <c r="J23" i="110" s="1"/>
  <c r="J13" i="98"/>
  <c r="J13" i="108"/>
  <c r="J114" i="108"/>
  <c r="J80" i="98"/>
  <c r="J80" i="110"/>
  <c r="J80" i="108"/>
  <c r="J80" i="109"/>
  <c r="J78" i="109"/>
  <c r="J78" i="108"/>
  <c r="J84" i="108" s="1"/>
  <c r="J78" i="98"/>
  <c r="J78" i="110"/>
  <c r="J84" i="110" s="1"/>
  <c r="J79" i="109"/>
  <c r="J79" i="110"/>
  <c r="J79" i="98"/>
  <c r="J79" i="108"/>
  <c r="P13" i="109"/>
  <c r="P14" i="109"/>
  <c r="P14" i="87"/>
  <c r="P134" i="87"/>
  <c r="L164" i="87"/>
  <c r="L158" i="98"/>
  <c r="L158" i="109"/>
  <c r="L158" i="108"/>
  <c r="L158" i="110"/>
  <c r="L164" i="110" s="1"/>
  <c r="L161" i="110"/>
  <c r="L161" i="108"/>
  <c r="L161" i="109"/>
  <c r="L161" i="98"/>
  <c r="K74" i="109"/>
  <c r="L172" i="87"/>
  <c r="L180" i="110"/>
  <c r="L180" i="98"/>
  <c r="L180" i="108"/>
  <c r="L180" i="109"/>
  <c r="J55" i="98"/>
  <c r="J52" i="98"/>
  <c r="S14" i="109"/>
  <c r="S124" i="87"/>
  <c r="S13" i="110"/>
  <c r="N179" i="98"/>
  <c r="N179" i="108"/>
  <c r="N179" i="109"/>
  <c r="J39" i="109"/>
  <c r="J39" i="108"/>
  <c r="J39" i="110"/>
  <c r="J39" i="98"/>
  <c r="J32" i="110"/>
  <c r="J35" i="110"/>
  <c r="J190" i="110" s="1"/>
  <c r="V57" i="111" s="1"/>
  <c r="J32" i="108"/>
  <c r="J35" i="108"/>
  <c r="J174" i="108"/>
  <c r="J190" i="87"/>
  <c r="V59" i="111"/>
  <c r="I63" i="87"/>
  <c r="M73" i="109"/>
  <c r="M78" i="108"/>
  <c r="M78" i="110"/>
  <c r="M84" i="87"/>
  <c r="M78" i="98"/>
  <c r="M78" i="109"/>
  <c r="M84" i="109" s="1"/>
  <c r="L119" i="110"/>
  <c r="L119" i="98"/>
  <c r="L119" i="108"/>
  <c r="L119" i="109"/>
  <c r="L19" i="110"/>
  <c r="L19" i="109"/>
  <c r="L19" i="108"/>
  <c r="L19" i="98"/>
  <c r="L12" i="109"/>
  <c r="L15" i="109"/>
  <c r="L188" i="109" s="1"/>
  <c r="Q13" i="87"/>
  <c r="Q14" i="87"/>
  <c r="R154" i="87"/>
  <c r="R143" i="87"/>
  <c r="R162" i="87"/>
  <c r="R165" i="87"/>
  <c r="J152" i="87"/>
  <c r="J140" i="108"/>
  <c r="J140" i="109"/>
  <c r="J140" i="98"/>
  <c r="J140" i="110"/>
  <c r="J143" i="110" s="1"/>
  <c r="J134" i="87"/>
  <c r="J132" i="110"/>
  <c r="J135" i="110" s="1"/>
  <c r="O99" i="98"/>
  <c r="O99" i="108"/>
  <c r="O102" i="108" s="1"/>
  <c r="O105" i="108" s="1"/>
  <c r="O98" i="109"/>
  <c r="O96" i="98"/>
  <c r="O105" i="87"/>
  <c r="O102" i="87"/>
  <c r="O96" i="109"/>
  <c r="O102" i="109" s="1"/>
  <c r="O105" i="109" s="1"/>
  <c r="L94" i="108"/>
  <c r="L97" i="109"/>
  <c r="L103" i="87"/>
  <c r="L97" i="98"/>
  <c r="L103" i="98" s="1"/>
  <c r="L97" i="108"/>
  <c r="L97" i="110"/>
  <c r="L94" i="87"/>
  <c r="I154" i="87"/>
  <c r="I132" i="109"/>
  <c r="I142" i="87"/>
  <c r="I162" i="110"/>
  <c r="I154" i="98"/>
  <c r="M93" i="87"/>
  <c r="N59" i="98"/>
  <c r="N59" i="108"/>
  <c r="N59" i="109"/>
  <c r="N62" i="109"/>
  <c r="N65" i="109"/>
  <c r="Q143" i="87"/>
  <c r="Q142" i="87"/>
  <c r="Q145" i="87"/>
  <c r="S63" i="87"/>
  <c r="O65" i="87"/>
  <c r="O62" i="87"/>
  <c r="O56" i="109"/>
  <c r="O62" i="109" s="1"/>
  <c r="O65" i="109"/>
  <c r="O56" i="98"/>
  <c r="M57" i="110"/>
  <c r="M57" i="108"/>
  <c r="M63" i="87"/>
  <c r="M57" i="98"/>
  <c r="M57" i="109"/>
  <c r="M61" i="109"/>
  <c r="M61" i="98"/>
  <c r="M64" i="98" s="1"/>
  <c r="M61" i="110"/>
  <c r="M64" i="110" s="1"/>
  <c r="M61" i="108"/>
  <c r="I23" i="108"/>
  <c r="I22" i="98"/>
  <c r="I122" i="87"/>
  <c r="I112" i="108"/>
  <c r="I13" i="108"/>
  <c r="R45" i="87"/>
  <c r="R42" i="87"/>
  <c r="R43" i="87"/>
  <c r="K100" i="110"/>
  <c r="K103" i="110" s="1"/>
  <c r="K100" i="98"/>
  <c r="K100" i="108"/>
  <c r="K100" i="109"/>
  <c r="K96" i="109"/>
  <c r="K96" i="110"/>
  <c r="K102" i="110" s="1"/>
  <c r="K105" i="110" s="1"/>
  <c r="K96" i="108"/>
  <c r="K102" i="87"/>
  <c r="K105" i="87"/>
  <c r="K96" i="98"/>
  <c r="K99" i="98"/>
  <c r="K99" i="108"/>
  <c r="K99" i="109"/>
  <c r="K102" i="109"/>
  <c r="K105" i="109" s="1"/>
  <c r="K99" i="110"/>
  <c r="R72" i="87"/>
  <c r="Q83" i="87"/>
  <c r="M15" i="98"/>
  <c r="M188" i="98" s="1"/>
  <c r="M12" i="98"/>
  <c r="M119" i="109"/>
  <c r="M119" i="110"/>
  <c r="M125" i="110"/>
  <c r="M119" i="98"/>
  <c r="M119" i="108"/>
  <c r="M122" i="108" s="1"/>
  <c r="M125" i="108" s="1"/>
  <c r="K23" i="87"/>
  <c r="K17" i="110"/>
  <c r="K17" i="98"/>
  <c r="K17" i="108"/>
  <c r="K13" i="87"/>
  <c r="N136" i="108"/>
  <c r="N142" i="108"/>
  <c r="N145" i="108"/>
  <c r="N136" i="110"/>
  <c r="N142" i="110" s="1"/>
  <c r="N145" i="110"/>
  <c r="N153" i="87"/>
  <c r="M180" i="109"/>
  <c r="M180" i="108"/>
  <c r="M183" i="108" s="1"/>
  <c r="M180" i="110"/>
  <c r="M180" i="98"/>
  <c r="M181" i="109"/>
  <c r="M181" i="98"/>
  <c r="M181" i="108"/>
  <c r="M181" i="110"/>
  <c r="M184" i="110"/>
  <c r="O140" i="98"/>
  <c r="O140" i="108"/>
  <c r="O143" i="108" s="1"/>
  <c r="I43" i="108"/>
  <c r="I42" i="110"/>
  <c r="R124" i="87"/>
  <c r="K179" i="109"/>
  <c r="K179" i="110"/>
  <c r="K179" i="98"/>
  <c r="K179" i="108"/>
  <c r="K184" i="87"/>
  <c r="K178" i="109"/>
  <c r="K178" i="110"/>
  <c r="K178" i="98"/>
  <c r="K184" i="98" s="1"/>
  <c r="K178" i="108"/>
  <c r="P54" i="87"/>
  <c r="P52" i="87"/>
  <c r="J100" i="110"/>
  <c r="J103" i="110" s="1"/>
  <c r="J100" i="98"/>
  <c r="J100" i="109"/>
  <c r="J100" i="108"/>
  <c r="O15" i="98"/>
  <c r="O188" i="98"/>
  <c r="O12" i="98"/>
  <c r="O21" i="98"/>
  <c r="O21" i="109"/>
  <c r="O21" i="110"/>
  <c r="O21" i="108"/>
  <c r="O24" i="108"/>
  <c r="M154" i="98"/>
  <c r="M161" i="109"/>
  <c r="M161" i="108"/>
  <c r="M161" i="98"/>
  <c r="M161" i="110"/>
  <c r="M164" i="110" s="1"/>
  <c r="M138" i="108"/>
  <c r="M138" i="110"/>
  <c r="M144" i="87"/>
  <c r="M138" i="109"/>
  <c r="M138" i="98"/>
  <c r="M140" i="109"/>
  <c r="M140" i="98"/>
  <c r="M143" i="98" s="1"/>
  <c r="M140" i="108"/>
  <c r="M140" i="110"/>
  <c r="K155" i="98"/>
  <c r="K152" i="98"/>
  <c r="K136" i="110"/>
  <c r="K136" i="108"/>
  <c r="K142" i="108" s="1"/>
  <c r="K145" i="108"/>
  <c r="K145" i="87"/>
  <c r="K142" i="87"/>
  <c r="K136" i="98"/>
  <c r="K145" i="98" s="1"/>
  <c r="K136" i="109"/>
  <c r="K157" i="109"/>
  <c r="K157" i="110"/>
  <c r="K157" i="108"/>
  <c r="K163" i="87"/>
  <c r="K157" i="98"/>
  <c r="J117" i="98"/>
  <c r="J123" i="98" s="1"/>
  <c r="J117" i="109"/>
  <c r="J117" i="108"/>
  <c r="J123" i="108"/>
  <c r="J117" i="110"/>
  <c r="J123" i="87"/>
  <c r="J12" i="109"/>
  <c r="J15" i="109"/>
  <c r="J188" i="109" s="1"/>
  <c r="J81" i="109"/>
  <c r="J81" i="110"/>
  <c r="J81" i="108"/>
  <c r="J83" i="87"/>
  <c r="J77" i="110"/>
  <c r="J83" i="110" s="1"/>
  <c r="J77" i="98"/>
  <c r="J74" i="109"/>
  <c r="L32" i="98"/>
  <c r="L35" i="98" s="1"/>
  <c r="L190" i="98" s="1"/>
  <c r="L40" i="110"/>
  <c r="L40" i="98"/>
  <c r="L40" i="108"/>
  <c r="L40" i="109"/>
  <c r="K39" i="98"/>
  <c r="K39" i="108"/>
  <c r="K39" i="109"/>
  <c r="K39" i="110"/>
  <c r="O183" i="87"/>
  <c r="O177" i="109"/>
  <c r="O183" i="109"/>
  <c r="O177" i="98"/>
  <c r="O183" i="98"/>
  <c r="S163" i="87"/>
  <c r="L141" i="110"/>
  <c r="L141" i="98"/>
  <c r="L141" i="108"/>
  <c r="L141" i="109"/>
  <c r="K72" i="87"/>
  <c r="K74" i="108"/>
  <c r="L177" i="98"/>
  <c r="L177" i="108"/>
  <c r="L177" i="110"/>
  <c r="L183" i="87"/>
  <c r="L177" i="109"/>
  <c r="J53" i="108"/>
  <c r="J54" i="108"/>
  <c r="S13" i="87"/>
  <c r="S13" i="109"/>
  <c r="N190" i="87"/>
  <c r="Z59" i="111"/>
  <c r="N177" i="109"/>
  <c r="N183" i="109" s="1"/>
  <c r="N177" i="98"/>
  <c r="N183" i="87"/>
  <c r="N177" i="110"/>
  <c r="N183" i="110" s="1"/>
  <c r="N177" i="108"/>
  <c r="N183" i="108"/>
  <c r="J33" i="109"/>
  <c r="J175" i="98"/>
  <c r="J172" i="98"/>
  <c r="J174" i="87"/>
  <c r="M76" i="108"/>
  <c r="M76" i="110"/>
  <c r="M82" i="110" s="1"/>
  <c r="M85" i="110" s="1"/>
  <c r="M85" i="87"/>
  <c r="M82" i="87"/>
  <c r="M76" i="109"/>
  <c r="M82" i="109" s="1"/>
  <c r="M85" i="109" s="1"/>
  <c r="M76" i="98"/>
  <c r="L20" i="110"/>
  <c r="L20" i="98"/>
  <c r="L20" i="108"/>
  <c r="L20" i="109"/>
  <c r="L121" i="110"/>
  <c r="L121" i="98"/>
  <c r="L121" i="108"/>
  <c r="L121" i="109"/>
  <c r="J135" i="98"/>
  <c r="J132" i="98"/>
  <c r="J141" i="110"/>
  <c r="J141" i="108"/>
  <c r="J141" i="98"/>
  <c r="J141" i="109"/>
  <c r="J132" i="87"/>
  <c r="J145" i="87"/>
  <c r="J142" i="87"/>
  <c r="J136" i="108"/>
  <c r="J142" i="108" s="1"/>
  <c r="J136" i="109"/>
  <c r="J136" i="110"/>
  <c r="J142" i="110"/>
  <c r="J145" i="110" s="1"/>
  <c r="J136" i="98"/>
  <c r="N99" i="98"/>
  <c r="N102" i="98" s="1"/>
  <c r="N99" i="108"/>
  <c r="N99" i="109"/>
  <c r="N101" i="98"/>
  <c r="N101" i="108"/>
  <c r="N101" i="109"/>
  <c r="N104" i="109"/>
  <c r="O103" i="87"/>
  <c r="O97" i="109"/>
  <c r="O97" i="98"/>
  <c r="I134" i="110"/>
  <c r="I154" i="108"/>
  <c r="I153" i="109"/>
  <c r="I164" i="109"/>
  <c r="I143" i="98"/>
  <c r="M101" i="109"/>
  <c r="M101" i="98"/>
  <c r="M101" i="108"/>
  <c r="M104" i="108" s="1"/>
  <c r="M101" i="110"/>
  <c r="M104" i="110"/>
  <c r="N61" i="98"/>
  <c r="N61" i="108"/>
  <c r="N61" i="109"/>
  <c r="Q190" i="87"/>
  <c r="AC59" i="111"/>
  <c r="O59" i="98"/>
  <c r="O59" i="108"/>
  <c r="O62" i="108"/>
  <c r="O65" i="108"/>
  <c r="O61" i="98"/>
  <c r="O61" i="108"/>
  <c r="O64" i="108"/>
  <c r="M58" i="108"/>
  <c r="M64" i="108" s="1"/>
  <c r="M58" i="110"/>
  <c r="M64" i="87"/>
  <c r="M58" i="109"/>
  <c r="M58" i="98"/>
  <c r="I24" i="108"/>
  <c r="I124" i="87"/>
  <c r="I12" i="108"/>
  <c r="I22" i="87"/>
  <c r="I112" i="87"/>
  <c r="K104" i="87"/>
  <c r="K98" i="109"/>
  <c r="K98" i="98"/>
  <c r="K98" i="110"/>
  <c r="K98" i="108"/>
  <c r="K104" i="108" s="1"/>
  <c r="K101" i="98"/>
  <c r="K101" i="110"/>
  <c r="K101" i="108"/>
  <c r="K101" i="109"/>
  <c r="Q50" i="98"/>
  <c r="Q29" i="98"/>
  <c r="Q71" i="98"/>
  <c r="Q131" i="98"/>
  <c r="Q109" i="98"/>
  <c r="Q30" i="98"/>
  <c r="J18" i="97"/>
  <c r="Q90" i="98"/>
  <c r="Q150" i="98"/>
  <c r="Q111" i="98"/>
  <c r="Q169" i="98"/>
  <c r="Q89" i="98"/>
  <c r="Q110" i="98"/>
  <c r="Q149" i="98"/>
  <c r="Q31" i="98"/>
  <c r="K24" i="97"/>
  <c r="Q170" i="98"/>
  <c r="Q171" i="98"/>
  <c r="Q69" i="98"/>
  <c r="Q91" i="98"/>
  <c r="Q49" i="98"/>
  <c r="Q151" i="98"/>
  <c r="Q51" i="98"/>
  <c r="Q130" i="98"/>
  <c r="Q70" i="98"/>
  <c r="Q129" i="98"/>
  <c r="P110" i="108"/>
  <c r="P169" i="108"/>
  <c r="P91" i="108"/>
  <c r="P49" i="108"/>
  <c r="P151" i="108"/>
  <c r="P150" i="108"/>
  <c r="P111" i="108"/>
  <c r="P51" i="108"/>
  <c r="P50" i="108"/>
  <c r="P171" i="108"/>
  <c r="P31" i="108"/>
  <c r="P70" i="108"/>
  <c r="P69" i="108"/>
  <c r="P71" i="108"/>
  <c r="P129" i="108"/>
  <c r="P130" i="108"/>
  <c r="P89" i="108"/>
  <c r="P90" i="108"/>
  <c r="P30" i="108"/>
  <c r="P29" i="108"/>
  <c r="P149" i="108"/>
  <c r="P131" i="108"/>
  <c r="P170" i="108"/>
  <c r="P109" i="108"/>
  <c r="Q181" i="108"/>
  <c r="Q141" i="108"/>
  <c r="Q140" i="108"/>
  <c r="Q60" i="108"/>
  <c r="Q80" i="108"/>
  <c r="Q40" i="108"/>
  <c r="Q59" i="108"/>
  <c r="Q159" i="108"/>
  <c r="Q161" i="108"/>
  <c r="Q41" i="108"/>
  <c r="Q99" i="108"/>
  <c r="Q121" i="108"/>
  <c r="Q39" i="108"/>
  <c r="Q100" i="108"/>
  <c r="Q101" i="108"/>
  <c r="Q120" i="108"/>
  <c r="Q179" i="108"/>
  <c r="Q61" i="108"/>
  <c r="Q119" i="108"/>
  <c r="Q81" i="108"/>
  <c r="Q180" i="108"/>
  <c r="Q160" i="108"/>
  <c r="Q79" i="108"/>
  <c r="P162" i="98"/>
  <c r="P165" i="98"/>
  <c r="O175" i="98"/>
  <c r="O172" i="98"/>
  <c r="Q36" i="109"/>
  <c r="Q137" i="109"/>
  <c r="Q116" i="109"/>
  <c r="Q96" i="109"/>
  <c r="Q58" i="109"/>
  <c r="Q98" i="109"/>
  <c r="Q97" i="109"/>
  <c r="Q118" i="109"/>
  <c r="Q124" i="109" s="1"/>
  <c r="Q157" i="109"/>
  <c r="Q138" i="109"/>
  <c r="Q136" i="109"/>
  <c r="Q76" i="109"/>
  <c r="Q158" i="109"/>
  <c r="Q178" i="109"/>
  <c r="Q156" i="109"/>
  <c r="Q77" i="109"/>
  <c r="Q117" i="109"/>
  <c r="Q176" i="109"/>
  <c r="Q57" i="109"/>
  <c r="Q78" i="109"/>
  <c r="Q84" i="109" s="1"/>
  <c r="W19" i="97"/>
  <c r="Q38" i="109"/>
  <c r="X25" i="97"/>
  <c r="Q37" i="109"/>
  <c r="Q177" i="109"/>
  <c r="P145" i="98"/>
  <c r="P142" i="98"/>
  <c r="O115" i="98"/>
  <c r="O112" i="98"/>
  <c r="V18" i="97"/>
  <c r="P131" i="109"/>
  <c r="P134" i="109"/>
  <c r="P31" i="109"/>
  <c r="P34" i="109"/>
  <c r="P91" i="109"/>
  <c r="P94" i="109"/>
  <c r="P70" i="109"/>
  <c r="P73" i="109" s="1"/>
  <c r="P110" i="109"/>
  <c r="P113" i="109"/>
  <c r="P171" i="109"/>
  <c r="P174" i="109" s="1"/>
  <c r="W24" i="97"/>
  <c r="P170" i="109"/>
  <c r="P173" i="109" s="1"/>
  <c r="P109" i="109"/>
  <c r="P112" i="109" s="1"/>
  <c r="P115" i="109" s="1"/>
  <c r="P30" i="109"/>
  <c r="P33" i="109" s="1"/>
  <c r="P169" i="109"/>
  <c r="P172" i="109" s="1"/>
  <c r="P175" i="109" s="1"/>
  <c r="P190" i="109" s="1"/>
  <c r="P90" i="109"/>
  <c r="P93" i="109"/>
  <c r="P149" i="109"/>
  <c r="P152" i="109"/>
  <c r="P155" i="109" s="1"/>
  <c r="P50" i="109"/>
  <c r="P53" i="109"/>
  <c r="P29" i="109"/>
  <c r="P32" i="109" s="1"/>
  <c r="P35" i="109" s="1"/>
  <c r="P129" i="109"/>
  <c r="P132" i="109"/>
  <c r="P135" i="109" s="1"/>
  <c r="P49" i="109"/>
  <c r="P52" i="109"/>
  <c r="P55" i="109" s="1"/>
  <c r="P151" i="109"/>
  <c r="P154" i="109" s="1"/>
  <c r="P111" i="109"/>
  <c r="P69" i="109"/>
  <c r="P72" i="109"/>
  <c r="P75" i="109" s="1"/>
  <c r="P130" i="109"/>
  <c r="P133" i="109"/>
  <c r="P71" i="109"/>
  <c r="P74" i="109" s="1"/>
  <c r="P51" i="109"/>
  <c r="P54" i="109"/>
  <c r="P150" i="109"/>
  <c r="P153" i="109"/>
  <c r="P89" i="109"/>
  <c r="P92" i="109" s="1"/>
  <c r="P95" i="109"/>
  <c r="Q12" i="98"/>
  <c r="Q15" i="98"/>
  <c r="Q188" i="98" s="1"/>
  <c r="S16" i="98"/>
  <c r="S17" i="98"/>
  <c r="S18" i="98"/>
  <c r="L7" i="97"/>
  <c r="Q58" i="98"/>
  <c r="Q64" i="98"/>
  <c r="Q36" i="98"/>
  <c r="Q118" i="98"/>
  <c r="Q138" i="98"/>
  <c r="Q144" i="98" s="1"/>
  <c r="Q157" i="98"/>
  <c r="Q163" i="98"/>
  <c r="Q177" i="98"/>
  <c r="Q183" i="98" s="1"/>
  <c r="Q38" i="98"/>
  <c r="Q44" i="98" s="1"/>
  <c r="Q97" i="98"/>
  <c r="Q78" i="98"/>
  <c r="Q84" i="98"/>
  <c r="Q136" i="98"/>
  <c r="Q56" i="98"/>
  <c r="Q77" i="98"/>
  <c r="Q83" i="98"/>
  <c r="Q156" i="98"/>
  <c r="Q165" i="98" s="1"/>
  <c r="Q76" i="98"/>
  <c r="Q117" i="98"/>
  <c r="Q123" i="98" s="1"/>
  <c r="Q176" i="98"/>
  <c r="Q57" i="98"/>
  <c r="Q63" i="98" s="1"/>
  <c r="Q158" i="98"/>
  <c r="Q164" i="98" s="1"/>
  <c r="Q98" i="98"/>
  <c r="Q104" i="98" s="1"/>
  <c r="Q37" i="98"/>
  <c r="Q178" i="98"/>
  <c r="Q184" i="98"/>
  <c r="Q96" i="98"/>
  <c r="Q102" i="98" s="1"/>
  <c r="J19" i="97"/>
  <c r="Q116" i="98"/>
  <c r="Q137" i="98"/>
  <c r="K25" i="97"/>
  <c r="Q26" i="110"/>
  <c r="Q106" i="110"/>
  <c r="Q148" i="110"/>
  <c r="Q166" i="110"/>
  <c r="Q127" i="110"/>
  <c r="Q67" i="110"/>
  <c r="Q128" i="110"/>
  <c r="Q47" i="110"/>
  <c r="Q108" i="110"/>
  <c r="Q126" i="110"/>
  <c r="Q167" i="110"/>
  <c r="Q27" i="110"/>
  <c r="Q147" i="110"/>
  <c r="Q48" i="110"/>
  <c r="Q87" i="110"/>
  <c r="Q66" i="110"/>
  <c r="Q107" i="110"/>
  <c r="Q88" i="110"/>
  <c r="Q28" i="110"/>
  <c r="Q86" i="110"/>
  <c r="Q168" i="110"/>
  <c r="Q46" i="110"/>
  <c r="Q68" i="110"/>
  <c r="Q146" i="110"/>
  <c r="O30" i="110"/>
  <c r="O33" i="110" s="1"/>
  <c r="O71" i="110"/>
  <c r="O74" i="110"/>
  <c r="O50" i="110"/>
  <c r="O53" i="110"/>
  <c r="O70" i="110"/>
  <c r="O73" i="110" s="1"/>
  <c r="O169" i="110"/>
  <c r="O172" i="110" s="1"/>
  <c r="O175" i="110" s="1"/>
  <c r="O109" i="110"/>
  <c r="O112" i="110" s="1"/>
  <c r="O115" i="110" s="1"/>
  <c r="O49" i="110"/>
  <c r="O52" i="110"/>
  <c r="O55" i="110" s="1"/>
  <c r="O130" i="110"/>
  <c r="O133" i="110" s="1"/>
  <c r="O131" i="110"/>
  <c r="O134" i="110"/>
  <c r="O51" i="110"/>
  <c r="O54" i="110" s="1"/>
  <c r="O89" i="110"/>
  <c r="O92" i="110"/>
  <c r="O95" i="110"/>
  <c r="O91" i="110"/>
  <c r="O94" i="110"/>
  <c r="O151" i="110"/>
  <c r="O154" i="110" s="1"/>
  <c r="O90" i="110"/>
  <c r="O93" i="110" s="1"/>
  <c r="O150" i="110"/>
  <c r="O153" i="110" s="1"/>
  <c r="O29" i="110"/>
  <c r="O32" i="110"/>
  <c r="O35" i="110"/>
  <c r="O170" i="110"/>
  <c r="O173" i="110"/>
  <c r="O171" i="110"/>
  <c r="O174" i="110" s="1"/>
  <c r="O111" i="110"/>
  <c r="O114" i="110"/>
  <c r="O129" i="110"/>
  <c r="O132" i="110"/>
  <c r="O135" i="110" s="1"/>
  <c r="O110" i="110"/>
  <c r="O113" i="110"/>
  <c r="O69" i="110"/>
  <c r="O72" i="110"/>
  <c r="O75" i="110"/>
  <c r="O149" i="110"/>
  <c r="O152" i="110"/>
  <c r="O155" i="110" s="1"/>
  <c r="O31" i="110"/>
  <c r="O34" i="110" s="1"/>
  <c r="Q6" i="108"/>
  <c r="Q12" i="108" s="1"/>
  <c r="Q15" i="108" s="1"/>
  <c r="Q188" i="108" s="1"/>
  <c r="Q8" i="108"/>
  <c r="Q14" i="108" s="1"/>
  <c r="Q7" i="108"/>
  <c r="Q13" i="108" s="1"/>
  <c r="P82" i="98"/>
  <c r="P85" i="98"/>
  <c r="P42" i="98"/>
  <c r="O155" i="98"/>
  <c r="O152" i="98"/>
  <c r="O92" i="98"/>
  <c r="O95" i="98"/>
  <c r="P36" i="110"/>
  <c r="P118" i="110"/>
  <c r="P157" i="110"/>
  <c r="P78" i="110"/>
  <c r="P178" i="110"/>
  <c r="P56" i="110"/>
  <c r="P62" i="110" s="1"/>
  <c r="P158" i="110"/>
  <c r="P98" i="110"/>
  <c r="P58" i="110"/>
  <c r="P37" i="110"/>
  <c r="P116" i="110"/>
  <c r="P96" i="110"/>
  <c r="P138" i="110"/>
  <c r="P117" i="110"/>
  <c r="P177" i="110"/>
  <c r="P97" i="110"/>
  <c r="P57" i="110"/>
  <c r="P137" i="110"/>
  <c r="P143" i="110" s="1"/>
  <c r="P176" i="110"/>
  <c r="P38" i="110"/>
  <c r="P76" i="110"/>
  <c r="P77" i="110"/>
  <c r="P156" i="110"/>
  <c r="P136" i="110"/>
  <c r="L14" i="97"/>
  <c r="K8" i="97"/>
  <c r="R19" i="98"/>
  <c r="R22" i="98" s="1"/>
  <c r="R20" i="98"/>
  <c r="R21" i="98"/>
  <c r="P62" i="98"/>
  <c r="P65" i="98"/>
  <c r="P102" i="98"/>
  <c r="P105" i="98"/>
  <c r="P48" i="98"/>
  <c r="P54" i="98" s="1"/>
  <c r="P28" i="98"/>
  <c r="P34" i="98"/>
  <c r="P128" i="98"/>
  <c r="P134" i="98" s="1"/>
  <c r="P68" i="98"/>
  <c r="P74" i="98"/>
  <c r="P148" i="98"/>
  <c r="P154" i="98"/>
  <c r="P106" i="98"/>
  <c r="P108" i="98"/>
  <c r="P114" i="98"/>
  <c r="P86" i="98"/>
  <c r="P47" i="98"/>
  <c r="P53" i="98"/>
  <c r="P66" i="98"/>
  <c r="P166" i="98"/>
  <c r="P27" i="98"/>
  <c r="P33" i="98"/>
  <c r="P26" i="98"/>
  <c r="P32" i="98"/>
  <c r="P35" i="98" s="1"/>
  <c r="P126" i="98"/>
  <c r="P146" i="98"/>
  <c r="P107" i="98"/>
  <c r="P113" i="98" s="1"/>
  <c r="P167" i="98"/>
  <c r="P173" i="98"/>
  <c r="P46" i="98"/>
  <c r="P52" i="98" s="1"/>
  <c r="P67" i="98"/>
  <c r="P73" i="98" s="1"/>
  <c r="P88" i="98"/>
  <c r="P94" i="98"/>
  <c r="P147" i="98"/>
  <c r="P153" i="98"/>
  <c r="I17" i="97"/>
  <c r="P87" i="98"/>
  <c r="P93" i="98" s="1"/>
  <c r="J23" i="97"/>
  <c r="P127" i="98"/>
  <c r="P133" i="98"/>
  <c r="P168" i="98"/>
  <c r="P174" i="98" s="1"/>
  <c r="O132" i="98"/>
  <c r="Q19" i="108"/>
  <c r="Q22" i="108"/>
  <c r="Q25" i="108" s="1"/>
  <c r="Q189" i="108" s="1"/>
  <c r="Q20" i="108"/>
  <c r="Q21" i="108"/>
  <c r="Q24" i="108" s="1"/>
  <c r="R17" i="108"/>
  <c r="R18" i="108"/>
  <c r="R16" i="108"/>
  <c r="V20" i="97"/>
  <c r="P39" i="109"/>
  <c r="P180" i="109"/>
  <c r="P183" i="109" s="1"/>
  <c r="P160" i="109"/>
  <c r="P163" i="109"/>
  <c r="P161" i="109"/>
  <c r="P164" i="109"/>
  <c r="P40" i="109"/>
  <c r="P43" i="109" s="1"/>
  <c r="P100" i="109"/>
  <c r="P103" i="109" s="1"/>
  <c r="W26" i="97"/>
  <c r="P81" i="109"/>
  <c r="P84" i="109"/>
  <c r="P179" i="109"/>
  <c r="P182" i="109" s="1"/>
  <c r="P185" i="109" s="1"/>
  <c r="P159" i="109"/>
  <c r="P141" i="109"/>
  <c r="P144" i="109"/>
  <c r="P79" i="109"/>
  <c r="P99" i="109"/>
  <c r="P102" i="109"/>
  <c r="P105" i="109"/>
  <c r="P140" i="109"/>
  <c r="P143" i="109" s="1"/>
  <c r="P60" i="109"/>
  <c r="P63" i="109"/>
  <c r="P101" i="109"/>
  <c r="P104" i="109"/>
  <c r="P139" i="109"/>
  <c r="P142" i="109"/>
  <c r="P145" i="109" s="1"/>
  <c r="P121" i="109"/>
  <c r="P124" i="109"/>
  <c r="P119" i="109"/>
  <c r="P59" i="109"/>
  <c r="P62" i="109"/>
  <c r="P65" i="109" s="1"/>
  <c r="P61" i="109"/>
  <c r="P64" i="109"/>
  <c r="P80" i="109"/>
  <c r="P83" i="109" s="1"/>
  <c r="P120" i="109"/>
  <c r="P123" i="109" s="1"/>
  <c r="O75" i="98"/>
  <c r="O72" i="98"/>
  <c r="R48" i="109"/>
  <c r="R146" i="109"/>
  <c r="R126" i="109"/>
  <c r="R147" i="109"/>
  <c r="R67" i="109"/>
  <c r="R27" i="109"/>
  <c r="R127" i="109"/>
  <c r="R26" i="109"/>
  <c r="R46" i="109"/>
  <c r="R106" i="109"/>
  <c r="R167" i="109"/>
  <c r="R166" i="109"/>
  <c r="R107" i="109"/>
  <c r="R66" i="109"/>
  <c r="R28" i="109"/>
  <c r="R86" i="109"/>
  <c r="R128" i="109"/>
  <c r="R148" i="109"/>
  <c r="R88" i="109"/>
  <c r="R47" i="109"/>
  <c r="R68" i="109"/>
  <c r="Y23" i="97"/>
  <c r="R168" i="109"/>
  <c r="R87" i="109"/>
  <c r="R108" i="109"/>
  <c r="X17" i="97"/>
  <c r="R11" i="108"/>
  <c r="R10" i="108"/>
  <c r="R9" i="108"/>
  <c r="O99" i="110"/>
  <c r="O102" i="110"/>
  <c r="O105" i="110" s="1"/>
  <c r="O61" i="110"/>
  <c r="O161" i="110"/>
  <c r="O164" i="110" s="1"/>
  <c r="O141" i="110"/>
  <c r="O144" i="110"/>
  <c r="O179" i="110"/>
  <c r="O182" i="110" s="1"/>
  <c r="O185" i="110" s="1"/>
  <c r="O39" i="110"/>
  <c r="O180" i="110"/>
  <c r="O183" i="110"/>
  <c r="O120" i="110"/>
  <c r="O123" i="110"/>
  <c r="O119" i="110"/>
  <c r="O122" i="110" s="1"/>
  <c r="O125" i="110" s="1"/>
  <c r="O59" i="110"/>
  <c r="O62" i="110" s="1"/>
  <c r="O65" i="110" s="1"/>
  <c r="O121" i="110"/>
  <c r="O124" i="110"/>
  <c r="O40" i="110"/>
  <c r="O101" i="110"/>
  <c r="O81" i="110"/>
  <c r="O84" i="110"/>
  <c r="O79" i="110"/>
  <c r="O82" i="110" s="1"/>
  <c r="O85" i="110" s="1"/>
  <c r="O159" i="110"/>
  <c r="O162" i="110" s="1"/>
  <c r="O165" i="110" s="1"/>
  <c r="O41" i="110"/>
  <c r="O100" i="110"/>
  <c r="O103" i="110"/>
  <c r="O160" i="110"/>
  <c r="O163" i="110" s="1"/>
  <c r="O60" i="110"/>
  <c r="O63" i="110"/>
  <c r="O139" i="110"/>
  <c r="O142" i="110" s="1"/>
  <c r="O145" i="110" s="1"/>
  <c r="O140" i="110"/>
  <c r="O80" i="110"/>
  <c r="O83" i="110"/>
  <c r="O181" i="110"/>
  <c r="O184" i="110" s="1"/>
  <c r="S11" i="98"/>
  <c r="S10" i="98"/>
  <c r="L6" i="97"/>
  <c r="S9" i="98"/>
  <c r="K20" i="97"/>
  <c r="R39" i="98"/>
  <c r="R181" i="98"/>
  <c r="R121" i="98"/>
  <c r="R40" i="98"/>
  <c r="R140" i="98"/>
  <c r="R161" i="98"/>
  <c r="R179" i="98"/>
  <c r="R119" i="98"/>
  <c r="R139" i="98"/>
  <c r="R99" i="98"/>
  <c r="R100" i="98"/>
  <c r="R180" i="98"/>
  <c r="R79" i="98"/>
  <c r="R81" i="98"/>
  <c r="L26" i="97"/>
  <c r="R141" i="98"/>
  <c r="R60" i="98"/>
  <c r="R120" i="98"/>
  <c r="R41" i="98"/>
  <c r="R159" i="98"/>
  <c r="R80" i="98"/>
  <c r="R61" i="98"/>
  <c r="R101" i="98"/>
  <c r="R160" i="98"/>
  <c r="R59" i="98"/>
  <c r="P182" i="98"/>
  <c r="P185" i="98"/>
  <c r="P36" i="108"/>
  <c r="P42" i="108"/>
  <c r="P45" i="108"/>
  <c r="P191" i="108" s="1"/>
  <c r="P117" i="108"/>
  <c r="P123" i="108"/>
  <c r="P158" i="108"/>
  <c r="P164" i="108" s="1"/>
  <c r="P118" i="108"/>
  <c r="P124" i="108" s="1"/>
  <c r="P176" i="108"/>
  <c r="P182" i="108"/>
  <c r="P185" i="108" s="1"/>
  <c r="P78" i="108"/>
  <c r="P136" i="108"/>
  <c r="P142" i="108" s="1"/>
  <c r="P145" i="108" s="1"/>
  <c r="P116" i="108"/>
  <c r="P122" i="108"/>
  <c r="P125" i="108"/>
  <c r="P178" i="108"/>
  <c r="P184" i="108"/>
  <c r="P96" i="108"/>
  <c r="P102" i="108"/>
  <c r="P105" i="108" s="1"/>
  <c r="P57" i="108"/>
  <c r="P63" i="108"/>
  <c r="P38" i="108"/>
  <c r="P56" i="108"/>
  <c r="P62" i="108" s="1"/>
  <c r="P65" i="108"/>
  <c r="P77" i="108"/>
  <c r="P83" i="108" s="1"/>
  <c r="P156" i="108"/>
  <c r="P162" i="108"/>
  <c r="P165" i="108" s="1"/>
  <c r="P76" i="108"/>
  <c r="P82" i="108"/>
  <c r="P85" i="108"/>
  <c r="P98" i="108"/>
  <c r="P104" i="108"/>
  <c r="P137" i="108"/>
  <c r="P58" i="108"/>
  <c r="P64" i="108"/>
  <c r="P37" i="108"/>
  <c r="P43" i="108"/>
  <c r="P138" i="108"/>
  <c r="P144" i="108" s="1"/>
  <c r="P157" i="108"/>
  <c r="P163" i="108" s="1"/>
  <c r="P177" i="108"/>
  <c r="P183" i="108"/>
  <c r="P97" i="108"/>
  <c r="P103" i="108"/>
  <c r="P125" i="98"/>
  <c r="O166" i="108"/>
  <c r="O172" i="108"/>
  <c r="O175" i="108" s="1"/>
  <c r="O168" i="108"/>
  <c r="O174" i="108"/>
  <c r="O107" i="108"/>
  <c r="O113" i="108"/>
  <c r="O147" i="108"/>
  <c r="O153" i="108" s="1"/>
  <c r="O146" i="108"/>
  <c r="O152" i="108"/>
  <c r="O155" i="108" s="1"/>
  <c r="O126" i="108"/>
  <c r="O132" i="108"/>
  <c r="O135" i="108" s="1"/>
  <c r="O46" i="108"/>
  <c r="O52" i="108"/>
  <c r="O55" i="108"/>
  <c r="O68" i="108"/>
  <c r="O74" i="108"/>
  <c r="O48" i="108"/>
  <c r="O54" i="108" s="1"/>
  <c r="O127" i="108"/>
  <c r="O133" i="108"/>
  <c r="O87" i="108"/>
  <c r="O93" i="108"/>
  <c r="O86" i="108"/>
  <c r="O92" i="108"/>
  <c r="O95" i="108"/>
  <c r="O26" i="108"/>
  <c r="O32" i="108" s="1"/>
  <c r="O35" i="108" s="1"/>
  <c r="O167" i="108"/>
  <c r="O173" i="108" s="1"/>
  <c r="O128" i="108"/>
  <c r="O134" i="108"/>
  <c r="O108" i="108"/>
  <c r="O114" i="108"/>
  <c r="O47" i="108"/>
  <c r="O53" i="108"/>
  <c r="O28" i="108"/>
  <c r="O34" i="108"/>
  <c r="O27" i="108"/>
  <c r="O33" i="108" s="1"/>
  <c r="O106" i="108"/>
  <c r="O112" i="108" s="1"/>
  <c r="O115" i="108" s="1"/>
  <c r="O66" i="108"/>
  <c r="O72" i="108" s="1"/>
  <c r="O75" i="108"/>
  <c r="O67" i="108"/>
  <c r="O73" i="108" s="1"/>
  <c r="O88" i="108"/>
  <c r="O94" i="108"/>
  <c r="O148" i="108"/>
  <c r="O154" i="108"/>
  <c r="P82" i="109"/>
  <c r="P85" i="109" s="1"/>
  <c r="P42" i="109"/>
  <c r="P45" i="109" s="1"/>
  <c r="R7" i="98"/>
  <c r="R13" i="98" s="1"/>
  <c r="L11" i="97"/>
  <c r="R8" i="98"/>
  <c r="R14" i="98"/>
  <c r="R6" i="98"/>
  <c r="K5" i="97"/>
  <c r="P84" i="108"/>
  <c r="L23" i="98"/>
  <c r="Q22" i="98"/>
  <c r="L184" i="98"/>
  <c r="L182" i="110"/>
  <c r="L185" i="110" s="1"/>
  <c r="L104" i="98"/>
  <c r="J43" i="110"/>
  <c r="J104" i="108"/>
  <c r="J184" i="110"/>
  <c r="M184" i="108"/>
  <c r="K44" i="108"/>
  <c r="K62" i="108"/>
  <c r="K65" i="108" s="1"/>
  <c r="M142" i="109"/>
  <c r="M145" i="109"/>
  <c r="J142" i="109"/>
  <c r="J145" i="109"/>
  <c r="J145" i="108"/>
  <c r="L84" i="98"/>
  <c r="N184" i="109"/>
  <c r="J102" i="109"/>
  <c r="J105" i="109" s="1"/>
  <c r="M144" i="109"/>
  <c r="M183" i="110"/>
  <c r="L143" i="109"/>
  <c r="K164" i="110"/>
  <c r="K83" i="109"/>
  <c r="M83" i="108"/>
  <c r="L104" i="110"/>
  <c r="L42" i="108"/>
  <c r="L45" i="108" s="1"/>
  <c r="M44" i="108"/>
  <c r="O64" i="110"/>
  <c r="J123" i="110"/>
  <c r="K183" i="108"/>
  <c r="L83" i="98"/>
  <c r="L163" i="110"/>
  <c r="M103" i="110"/>
  <c r="J183" i="98"/>
  <c r="K164" i="109"/>
  <c r="M143" i="110"/>
  <c r="L83" i="110"/>
  <c r="N184" i="108"/>
  <c r="L143" i="108"/>
  <c r="L24" i="108"/>
  <c r="Q24" i="110"/>
  <c r="K23" i="108"/>
  <c r="K123" i="110"/>
  <c r="J183" i="110"/>
  <c r="M182" i="110"/>
  <c r="M185" i="110"/>
  <c r="N182" i="109"/>
  <c r="N185" i="109" s="1"/>
  <c r="L163" i="98"/>
  <c r="L23" i="108"/>
  <c r="L143" i="110"/>
  <c r="L103" i="110"/>
  <c r="S23" i="110"/>
  <c r="K24" i="109"/>
  <c r="S22" i="110"/>
  <c r="S25" i="110" s="1"/>
  <c r="S189" i="110" s="1"/>
  <c r="AE30" i="111" s="1"/>
  <c r="S23" i="109"/>
  <c r="P24" i="98"/>
  <c r="K24" i="98"/>
  <c r="R23" i="98"/>
  <c r="N23" i="109"/>
  <c r="L162" i="108"/>
  <c r="L165" i="108" s="1"/>
  <c r="K142" i="109"/>
  <c r="K145" i="109" s="1"/>
  <c r="K83" i="98"/>
  <c r="J124" i="108"/>
  <c r="Q43" i="98"/>
  <c r="L184" i="108"/>
  <c r="N84" i="109"/>
  <c r="J123" i="109"/>
  <c r="K144" i="110"/>
  <c r="N23" i="108"/>
  <c r="M63" i="110"/>
  <c r="P22" i="110"/>
  <c r="P25" i="110"/>
  <c r="P189" i="110" s="1"/>
  <c r="AB30" i="111" s="1"/>
  <c r="O63" i="98"/>
  <c r="N23" i="98"/>
  <c r="K23" i="109"/>
  <c r="N22" i="108"/>
  <c r="N25" i="108" s="1"/>
  <c r="N189" i="108" s="1"/>
  <c r="N44" i="108"/>
  <c r="J62" i="110"/>
  <c r="J65" i="110"/>
  <c r="L183" i="98"/>
  <c r="L190" i="110"/>
  <c r="X57" i="111"/>
  <c r="O43" i="98"/>
  <c r="N183" i="98"/>
  <c r="J83" i="98"/>
  <c r="J122" i="108"/>
  <c r="J125" i="108"/>
  <c r="J124" i="98"/>
  <c r="K165" i="108"/>
  <c r="M163" i="108"/>
  <c r="L84" i="108"/>
  <c r="J104" i="98"/>
  <c r="K143" i="98"/>
  <c r="K83" i="110"/>
  <c r="N162" i="108"/>
  <c r="N165" i="108"/>
  <c r="J105" i="108"/>
  <c r="K104" i="109"/>
  <c r="M144" i="98"/>
  <c r="N144" i="108"/>
  <c r="J104" i="110"/>
  <c r="O84" i="98"/>
  <c r="N122" i="108"/>
  <c r="N125" i="108" s="1"/>
  <c r="K163" i="108"/>
  <c r="L164" i="108"/>
  <c r="M162" i="108"/>
  <c r="M165" i="108"/>
  <c r="K44" i="110"/>
  <c r="L22" i="108"/>
  <c r="L25" i="108"/>
  <c r="L189" i="108"/>
  <c r="J63" i="110"/>
  <c r="J84" i="109"/>
  <c r="J125" i="110"/>
  <c r="K162" i="109"/>
  <c r="K165" i="109"/>
  <c r="N144" i="98"/>
  <c r="O22" i="108"/>
  <c r="O25" i="108" s="1"/>
  <c r="O189" i="108" s="1"/>
  <c r="P22" i="98"/>
  <c r="M43" i="98"/>
  <c r="J82" i="108"/>
  <c r="J85" i="108"/>
  <c r="K184" i="110"/>
  <c r="J62" i="108"/>
  <c r="J65" i="108" s="1"/>
  <c r="J191" i="108" s="1"/>
  <c r="L43" i="108"/>
  <c r="L62" i="110"/>
  <c r="L65" i="110"/>
  <c r="N102" i="108"/>
  <c r="N105" i="108"/>
  <c r="N103" i="98"/>
  <c r="J183" i="109"/>
  <c r="J182" i="108"/>
  <c r="J185" i="108" s="1"/>
  <c r="J22" i="108"/>
  <c r="J25" i="108" s="1"/>
  <c r="J189" i="108" s="1"/>
  <c r="J103" i="108"/>
  <c r="M63" i="109"/>
  <c r="M162" i="110"/>
  <c r="M165" i="110"/>
  <c r="L104" i="108"/>
  <c r="L162" i="109"/>
  <c r="L165" i="109"/>
  <c r="L42" i="109"/>
  <c r="L45" i="109"/>
  <c r="L122" i="110"/>
  <c r="L125" i="110" s="1"/>
  <c r="J44" i="109"/>
  <c r="L24" i="109"/>
  <c r="J184" i="98"/>
  <c r="M182" i="109"/>
  <c r="M185" i="109" s="1"/>
  <c r="N22" i="110"/>
  <c r="N25" i="110" s="1"/>
  <c r="N189" i="110" s="1"/>
  <c r="Z30" i="111" s="1"/>
  <c r="M142" i="110"/>
  <c r="M145" i="110"/>
  <c r="K183" i="110"/>
  <c r="K24" i="108"/>
  <c r="Q23" i="109"/>
  <c r="M84" i="110"/>
  <c r="L184" i="109"/>
  <c r="L163" i="109"/>
  <c r="L142" i="109"/>
  <c r="L145" i="109" s="1"/>
  <c r="N162" i="109"/>
  <c r="N165" i="109"/>
  <c r="J145" i="98"/>
  <c r="J142" i="98"/>
  <c r="K142" i="98"/>
  <c r="K104" i="98"/>
  <c r="L183" i="109"/>
  <c r="K182" i="109"/>
  <c r="K185" i="109" s="1"/>
  <c r="K23" i="98"/>
  <c r="K102" i="98"/>
  <c r="K105" i="98"/>
  <c r="J42" i="109"/>
  <c r="J45" i="109" s="1"/>
  <c r="L164" i="109"/>
  <c r="K122" i="108"/>
  <c r="K125" i="108"/>
  <c r="J163" i="98"/>
  <c r="K144" i="109"/>
  <c r="O143" i="98"/>
  <c r="L22" i="98"/>
  <c r="L25" i="98"/>
  <c r="L189" i="98" s="1"/>
  <c r="N143" i="109"/>
  <c r="M23" i="98"/>
  <c r="M63" i="108"/>
  <c r="L124" i="108"/>
  <c r="L122" i="108"/>
  <c r="L125" i="108" s="1"/>
  <c r="J44" i="108"/>
  <c r="L144" i="110"/>
  <c r="P23" i="109"/>
  <c r="O125" i="98"/>
  <c r="O122" i="98"/>
  <c r="J104" i="109"/>
  <c r="L64" i="98"/>
  <c r="N63" i="109"/>
  <c r="M83" i="109"/>
  <c r="L142" i="98"/>
  <c r="K42" i="108"/>
  <c r="K45" i="108"/>
  <c r="L43" i="109"/>
  <c r="J102" i="98"/>
  <c r="L65" i="108"/>
  <c r="N23" i="110"/>
  <c r="O22" i="109"/>
  <c r="O189" i="109"/>
  <c r="N162" i="98"/>
  <c r="M64" i="109"/>
  <c r="J23" i="108"/>
  <c r="K125" i="98"/>
  <c r="K122" i="98"/>
  <c r="O83" i="98"/>
  <c r="O64" i="98"/>
  <c r="N64" i="108"/>
  <c r="J42" i="108"/>
  <c r="J45" i="108"/>
  <c r="L162" i="110"/>
  <c r="L165" i="110" s="1"/>
  <c r="K144" i="98"/>
  <c r="O24" i="98"/>
  <c r="S191" i="87"/>
  <c r="AE89" i="111" s="1"/>
  <c r="L45" i="98"/>
  <c r="L42" i="98"/>
  <c r="J143" i="109"/>
  <c r="L122" i="109"/>
  <c r="L125" i="109" s="1"/>
  <c r="J44" i="110"/>
  <c r="M143" i="109"/>
  <c r="N104" i="108"/>
  <c r="L24" i="110"/>
  <c r="L144" i="108"/>
  <c r="O163" i="98"/>
  <c r="M184" i="98"/>
  <c r="K124" i="108"/>
  <c r="M43" i="108"/>
  <c r="M83" i="98"/>
  <c r="J64" i="110"/>
  <c r="K82" i="109"/>
  <c r="K85" i="109"/>
  <c r="K42" i="109"/>
  <c r="K45" i="109"/>
  <c r="M164" i="98"/>
  <c r="L62" i="109"/>
  <c r="L65" i="109" s="1"/>
  <c r="M65" i="98"/>
  <c r="M62" i="98"/>
  <c r="M144" i="110"/>
  <c r="N82" i="109"/>
  <c r="N85" i="109" s="1"/>
  <c r="N123" i="109"/>
  <c r="N163" i="108"/>
  <c r="N82" i="98"/>
  <c r="N85" i="98"/>
  <c r="N22" i="98"/>
  <c r="N25" i="98"/>
  <c r="N189" i="98" s="1"/>
  <c r="L183" i="110"/>
  <c r="N45" i="98"/>
  <c r="N42" i="98"/>
  <c r="K185" i="110"/>
  <c r="N64" i="98"/>
  <c r="J163" i="110"/>
  <c r="O24" i="110"/>
  <c r="L22" i="109"/>
  <c r="L25" i="109"/>
  <c r="L189" i="109"/>
  <c r="M163" i="98"/>
  <c r="L124" i="98"/>
  <c r="J44" i="98"/>
  <c r="S22" i="109"/>
  <c r="K83" i="108"/>
  <c r="P25" i="98"/>
  <c r="P189" i="98" s="1"/>
  <c r="P25" i="109"/>
  <c r="P189" i="109" s="1"/>
  <c r="P24" i="110"/>
  <c r="J82" i="98"/>
  <c r="J85" i="98"/>
  <c r="M184" i="109"/>
  <c r="K124" i="110"/>
  <c r="J164" i="110"/>
  <c r="L123" i="110"/>
  <c r="J43" i="109"/>
  <c r="J64" i="108"/>
  <c r="K43" i="110"/>
  <c r="K45" i="98"/>
  <c r="K191" i="98" s="1"/>
  <c r="K42" i="98"/>
  <c r="O23" i="109"/>
  <c r="M183" i="98"/>
  <c r="L63" i="110"/>
  <c r="L65" i="98"/>
  <c r="L62" i="98"/>
  <c r="L23" i="109"/>
  <c r="J182" i="110"/>
  <c r="J185" i="110"/>
  <c r="N43" i="108"/>
  <c r="J22" i="98"/>
  <c r="J189" i="98"/>
  <c r="M144" i="108"/>
  <c r="N123" i="98"/>
  <c r="K22" i="109"/>
  <c r="K25" i="109"/>
  <c r="K189" i="109" s="1"/>
  <c r="L165" i="98"/>
  <c r="L162" i="98"/>
  <c r="J63" i="98"/>
  <c r="N65" i="98"/>
  <c r="N62" i="98"/>
  <c r="N185" i="98"/>
  <c r="N182" i="98"/>
  <c r="J25" i="109"/>
  <c r="J189" i="109" s="1"/>
  <c r="J22" i="109"/>
  <c r="K22" i="98"/>
  <c r="K189" i="98"/>
  <c r="L183" i="108"/>
  <c r="K142" i="110"/>
  <c r="K145" i="110" s="1"/>
  <c r="K102" i="108"/>
  <c r="K105" i="108"/>
  <c r="O65" i="98"/>
  <c r="O62" i="98"/>
  <c r="J122" i="109"/>
  <c r="J125" i="109"/>
  <c r="J124" i="110"/>
  <c r="K162" i="110"/>
  <c r="K165" i="110" s="1"/>
  <c r="O22" i="110"/>
  <c r="O25" i="110"/>
  <c r="O189" i="110" s="1"/>
  <c r="AA30" i="111" s="1"/>
  <c r="K182" i="108"/>
  <c r="K185" i="108" s="1"/>
  <c r="K122" i="109"/>
  <c r="K125" i="109"/>
  <c r="N64" i="109"/>
  <c r="J191" i="87"/>
  <c r="V89" i="111" s="1"/>
  <c r="O164" i="98"/>
  <c r="J162" i="109"/>
  <c r="J165" i="109"/>
  <c r="L22" i="110"/>
  <c r="L25" i="110"/>
  <c r="L189" i="110"/>
  <c r="X30" i="111" s="1"/>
  <c r="L143" i="98"/>
  <c r="L191" i="87"/>
  <c r="X89" i="111" s="1"/>
  <c r="K143" i="109"/>
  <c r="M163" i="109"/>
  <c r="K190" i="98"/>
  <c r="N143" i="108"/>
  <c r="L102" i="110"/>
  <c r="L105" i="110"/>
  <c r="J144" i="108"/>
  <c r="Q24" i="109"/>
  <c r="N104" i="98"/>
  <c r="O184" i="98"/>
  <c r="K124" i="109"/>
  <c r="M122" i="98"/>
  <c r="M125" i="98"/>
  <c r="M43" i="110"/>
  <c r="O191" i="87"/>
  <c r="AA89" i="111" s="1"/>
  <c r="M102" i="109"/>
  <c r="M105" i="109"/>
  <c r="Q22" i="110"/>
  <c r="Q25" i="110"/>
  <c r="Q189" i="110" s="1"/>
  <c r="AC30" i="111" s="1"/>
  <c r="L123" i="108"/>
  <c r="M83" i="110"/>
  <c r="J62" i="109"/>
  <c r="J65" i="109" s="1"/>
  <c r="J191" i="109" s="1"/>
  <c r="K43" i="98"/>
  <c r="W89" i="111"/>
  <c r="J24" i="110"/>
  <c r="M164" i="109"/>
  <c r="J102" i="110"/>
  <c r="J105" i="110"/>
  <c r="O165" i="98"/>
  <c r="O162" i="98"/>
  <c r="M183" i="109"/>
  <c r="M44" i="109"/>
  <c r="N105" i="98"/>
  <c r="L23" i="110"/>
  <c r="N182" i="108"/>
  <c r="N185" i="108"/>
  <c r="J22" i="110"/>
  <c r="J25" i="110"/>
  <c r="J189" i="110"/>
  <c r="V30" i="111" s="1"/>
  <c r="N24" i="110"/>
  <c r="N163" i="109"/>
  <c r="K164" i="98"/>
  <c r="N125" i="98"/>
  <c r="N122" i="98"/>
  <c r="K104" i="110"/>
  <c r="M82" i="98"/>
  <c r="M85" i="98"/>
  <c r="J190" i="98"/>
  <c r="R191" i="87"/>
  <c r="AD89" i="111"/>
  <c r="K165" i="98"/>
  <c r="K162" i="98"/>
  <c r="J42" i="98"/>
  <c r="J45" i="98"/>
  <c r="L182" i="109"/>
  <c r="L185" i="109" s="1"/>
  <c r="O185" i="98"/>
  <c r="O182" i="98"/>
  <c r="K65" i="98"/>
  <c r="K62" i="98"/>
  <c r="M162" i="109"/>
  <c r="M165" i="109" s="1"/>
  <c r="L102" i="108"/>
  <c r="L105" i="108"/>
  <c r="J144" i="109"/>
  <c r="L125" i="98"/>
  <c r="J63" i="108"/>
  <c r="K44" i="109"/>
  <c r="J82" i="110"/>
  <c r="J85" i="110"/>
  <c r="M190" i="109"/>
  <c r="K124" i="98"/>
  <c r="M122" i="109"/>
  <c r="M125" i="109"/>
  <c r="O45" i="98"/>
  <c r="O42" i="98"/>
  <c r="M105" i="98"/>
  <c r="M102" i="98"/>
  <c r="J165" i="110"/>
  <c r="J164" i="108"/>
  <c r="J65" i="98"/>
  <c r="J62" i="98"/>
  <c r="K43" i="109"/>
  <c r="O23" i="110"/>
  <c r="R24" i="110"/>
  <c r="K63" i="108"/>
  <c r="M103" i="109"/>
  <c r="N102" i="109"/>
  <c r="N105" i="109" s="1"/>
  <c r="J184" i="109"/>
  <c r="N43" i="109"/>
  <c r="N163" i="98"/>
  <c r="K163" i="109"/>
  <c r="O22" i="98"/>
  <c r="O25" i="98"/>
  <c r="O189" i="98"/>
  <c r="K185" i="98"/>
  <c r="K182" i="98"/>
  <c r="L185" i="98"/>
  <c r="L182" i="98"/>
  <c r="L64" i="109"/>
  <c r="M84" i="108"/>
  <c r="M162" i="98"/>
  <c r="M165" i="98"/>
  <c r="L105" i="98"/>
  <c r="L102" i="98"/>
  <c r="J144" i="110"/>
  <c r="K184" i="109"/>
  <c r="N25" i="109"/>
  <c r="N189" i="109"/>
  <c r="N22" i="109"/>
  <c r="J162" i="108"/>
  <c r="J165" i="108" s="1"/>
  <c r="J164" i="98"/>
  <c r="Q22" i="109"/>
  <c r="Q25" i="109"/>
  <c r="Q189" i="109"/>
  <c r="L123" i="98"/>
  <c r="K82" i="98"/>
  <c r="K85" i="98"/>
  <c r="L43" i="110"/>
  <c r="O23" i="98"/>
  <c r="M104" i="109"/>
  <c r="N103" i="108"/>
  <c r="J182" i="109"/>
  <c r="J185" i="109" s="1"/>
  <c r="N43" i="98"/>
  <c r="J103" i="109"/>
  <c r="M190" i="98"/>
  <c r="M142" i="108"/>
  <c r="M145" i="108" s="1"/>
  <c r="L103" i="108"/>
  <c r="O102" i="98"/>
  <c r="O105" i="98"/>
  <c r="O191" i="98" s="1"/>
  <c r="L164" i="98"/>
  <c r="J125" i="98"/>
  <c r="J122" i="98"/>
  <c r="N42" i="108"/>
  <c r="N45" i="108"/>
  <c r="K122" i="110"/>
  <c r="K125" i="110" s="1"/>
  <c r="L82" i="98"/>
  <c r="K144" i="108"/>
  <c r="K143" i="110"/>
  <c r="M145" i="98"/>
  <c r="M142" i="98"/>
  <c r="L102" i="109"/>
  <c r="L105" i="109"/>
  <c r="J143" i="108"/>
  <c r="J144" i="98"/>
  <c r="L124" i="109"/>
  <c r="J63" i="109"/>
  <c r="O145" i="98"/>
  <c r="O142" i="98"/>
  <c r="O85" i="98"/>
  <c r="O82" i="98"/>
  <c r="N63" i="108"/>
  <c r="L103" i="109"/>
  <c r="J164" i="109"/>
  <c r="M82" i="108"/>
  <c r="M85" i="108" s="1"/>
  <c r="L142" i="110"/>
  <c r="L145" i="110"/>
  <c r="K43" i="108"/>
  <c r="L43" i="98"/>
  <c r="R24" i="109"/>
  <c r="L63" i="98"/>
  <c r="M62" i="109"/>
  <c r="M65" i="109"/>
  <c r="M104" i="98"/>
  <c r="J182" i="98"/>
  <c r="J185" i="98"/>
  <c r="J124" i="109"/>
  <c r="J103" i="98"/>
  <c r="K22" i="108"/>
  <c r="K25" i="108" s="1"/>
  <c r="K189" i="108" s="1"/>
  <c r="R170" i="98"/>
  <c r="R151" i="98"/>
  <c r="R110" i="98"/>
  <c r="R109" i="98"/>
  <c r="R169" i="98"/>
  <c r="R91" i="98"/>
  <c r="K18" i="97"/>
  <c r="R31" i="98"/>
  <c r="R30" i="98"/>
  <c r="R131" i="98"/>
  <c r="R171" i="98"/>
  <c r="R71" i="98"/>
  <c r="R50" i="98"/>
  <c r="R29" i="98"/>
  <c r="R149" i="98"/>
  <c r="L24" i="97"/>
  <c r="R70" i="98"/>
  <c r="R130" i="98"/>
  <c r="R90" i="98"/>
  <c r="R51" i="98"/>
  <c r="R150" i="98"/>
  <c r="R111" i="98"/>
  <c r="R89" i="98"/>
  <c r="R129" i="98"/>
  <c r="R49" i="98"/>
  <c r="R69" i="98"/>
  <c r="Q30" i="108"/>
  <c r="Q110" i="108"/>
  <c r="Q131" i="108"/>
  <c r="Q91" i="108"/>
  <c r="Q130" i="108"/>
  <c r="Q171" i="108"/>
  <c r="Q29" i="108"/>
  <c r="Q32" i="108" s="1"/>
  <c r="Q35" i="108" s="1"/>
  <c r="Q190" i="108" s="1"/>
  <c r="Q31" i="108"/>
  <c r="Q170" i="108"/>
  <c r="Q90" i="108"/>
  <c r="Q50" i="108"/>
  <c r="Q149" i="108"/>
  <c r="Q151" i="108"/>
  <c r="Q70" i="108"/>
  <c r="Q169" i="108"/>
  <c r="Q49" i="108"/>
  <c r="Q111" i="108"/>
  <c r="Q109" i="108"/>
  <c r="Q150" i="108"/>
  <c r="Q129" i="108"/>
  <c r="Q51" i="108"/>
  <c r="Q71" i="108"/>
  <c r="Q69" i="108"/>
  <c r="Q89" i="108"/>
  <c r="S6" i="98"/>
  <c r="S8" i="98"/>
  <c r="S14" i="98"/>
  <c r="S7" i="98"/>
  <c r="S13" i="98"/>
  <c r="L5" i="97"/>
  <c r="R166" i="110"/>
  <c r="R167" i="110"/>
  <c r="R46" i="110"/>
  <c r="R146" i="110"/>
  <c r="R48" i="110"/>
  <c r="R127" i="110"/>
  <c r="R87" i="110"/>
  <c r="R86" i="110"/>
  <c r="R108" i="110"/>
  <c r="R168" i="110"/>
  <c r="R107" i="110"/>
  <c r="R88" i="110"/>
  <c r="R47" i="110"/>
  <c r="R128" i="110"/>
  <c r="R66" i="110"/>
  <c r="R27" i="110"/>
  <c r="R28" i="110"/>
  <c r="R67" i="110"/>
  <c r="R68" i="110"/>
  <c r="R26" i="110"/>
  <c r="R106" i="110"/>
  <c r="R148" i="110"/>
  <c r="R147" i="110"/>
  <c r="R126" i="110"/>
  <c r="Q162" i="98"/>
  <c r="P30" i="110"/>
  <c r="P33" i="110" s="1"/>
  <c r="P31" i="110"/>
  <c r="P34" i="110" s="1"/>
  <c r="P109" i="110"/>
  <c r="P112" i="110"/>
  <c r="P115" i="110"/>
  <c r="P129" i="110"/>
  <c r="P132" i="110" s="1"/>
  <c r="P135" i="110" s="1"/>
  <c r="P150" i="110"/>
  <c r="P153" i="110"/>
  <c r="P70" i="110"/>
  <c r="P73" i="110" s="1"/>
  <c r="P69" i="110"/>
  <c r="P72" i="110" s="1"/>
  <c r="P75" i="110" s="1"/>
  <c r="P110" i="110"/>
  <c r="P113" i="110"/>
  <c r="P130" i="110"/>
  <c r="P133" i="110" s="1"/>
  <c r="P151" i="110"/>
  <c r="P154" i="110"/>
  <c r="P89" i="110"/>
  <c r="P92" i="110" s="1"/>
  <c r="P95" i="110" s="1"/>
  <c r="P49" i="110"/>
  <c r="P52" i="110" s="1"/>
  <c r="P55" i="110" s="1"/>
  <c r="P169" i="110"/>
  <c r="P172" i="110"/>
  <c r="P175" i="110"/>
  <c r="P91" i="110"/>
  <c r="P94" i="110" s="1"/>
  <c r="P111" i="110"/>
  <c r="P114" i="110"/>
  <c r="P51" i="110"/>
  <c r="P54" i="110" s="1"/>
  <c r="P90" i="110"/>
  <c r="P93" i="110" s="1"/>
  <c r="P131" i="110"/>
  <c r="P134" i="110"/>
  <c r="P170" i="110"/>
  <c r="P173" i="110"/>
  <c r="P29" i="110"/>
  <c r="P32" i="110" s="1"/>
  <c r="P35" i="110" s="1"/>
  <c r="P149" i="110"/>
  <c r="P152" i="110" s="1"/>
  <c r="P155" i="110" s="1"/>
  <c r="P50" i="110"/>
  <c r="P53" i="110" s="1"/>
  <c r="P171" i="110"/>
  <c r="P174" i="110"/>
  <c r="P71" i="110"/>
  <c r="P74" i="110"/>
  <c r="W18" i="97"/>
  <c r="Q171" i="109"/>
  <c r="Q174" i="109"/>
  <c r="Q131" i="109"/>
  <c r="Q134" i="109" s="1"/>
  <c r="X24" i="97"/>
  <c r="Q150" i="109"/>
  <c r="Q153" i="109" s="1"/>
  <c r="Q89" i="109"/>
  <c r="Q92" i="109"/>
  <c r="Q95" i="109"/>
  <c r="Q31" i="109"/>
  <c r="Q34" i="109" s="1"/>
  <c r="Q169" i="109"/>
  <c r="Q172" i="109" s="1"/>
  <c r="Q175" i="109"/>
  <c r="Q50" i="109"/>
  <c r="Q53" i="109" s="1"/>
  <c r="Q129" i="109"/>
  <c r="Q132" i="109" s="1"/>
  <c r="Q135" i="109" s="1"/>
  <c r="Q30" i="109"/>
  <c r="Q33" i="109"/>
  <c r="Q91" i="109"/>
  <c r="Q94" i="109" s="1"/>
  <c r="Q49" i="109"/>
  <c r="Q52" i="109" s="1"/>
  <c r="Q55" i="109" s="1"/>
  <c r="Q71" i="109"/>
  <c r="Q74" i="109" s="1"/>
  <c r="Q51" i="109"/>
  <c r="Q54" i="109" s="1"/>
  <c r="Q170" i="109"/>
  <c r="Q173" i="109"/>
  <c r="Q29" i="109"/>
  <c r="Q32" i="109"/>
  <c r="Q35" i="109" s="1"/>
  <c r="Q151" i="109"/>
  <c r="Q154" i="109" s="1"/>
  <c r="Q110" i="109"/>
  <c r="Q113" i="109" s="1"/>
  <c r="Q130" i="109"/>
  <c r="Q133" i="109"/>
  <c r="Q109" i="109"/>
  <c r="Q112" i="109"/>
  <c r="Q115" i="109"/>
  <c r="Q70" i="109"/>
  <c r="Q73" i="109"/>
  <c r="Q111" i="109"/>
  <c r="Q114" i="109" s="1"/>
  <c r="Q149" i="109"/>
  <c r="Q152" i="109"/>
  <c r="Q155" i="109" s="1"/>
  <c r="Q69" i="109"/>
  <c r="Q72" i="109"/>
  <c r="Q75" i="109" s="1"/>
  <c r="Q90" i="109"/>
  <c r="Q93" i="109"/>
  <c r="Q36" i="110"/>
  <c r="Q58" i="110"/>
  <c r="Q64" i="110" s="1"/>
  <c r="Q96" i="110"/>
  <c r="Q138" i="110"/>
  <c r="Q136" i="110"/>
  <c r="Q76" i="110"/>
  <c r="Q178" i="110"/>
  <c r="Q97" i="110"/>
  <c r="Q116" i="110"/>
  <c r="Q157" i="110"/>
  <c r="Q56" i="110"/>
  <c r="Q118" i="110"/>
  <c r="Q38" i="110"/>
  <c r="Q57" i="110"/>
  <c r="Q137" i="110"/>
  <c r="Q176" i="110"/>
  <c r="Q78" i="110"/>
  <c r="Q158" i="110"/>
  <c r="Q98" i="110"/>
  <c r="Q77" i="110"/>
  <c r="Q177" i="110"/>
  <c r="Q156" i="110"/>
  <c r="Q117" i="110"/>
  <c r="Q37" i="110"/>
  <c r="P175" i="98"/>
  <c r="P172" i="98"/>
  <c r="Q62" i="98"/>
  <c r="Q65" i="98"/>
  <c r="W20" i="97"/>
  <c r="Q179" i="109"/>
  <c r="Q182" i="109"/>
  <c r="Q185" i="109" s="1"/>
  <c r="Q60" i="109"/>
  <c r="Q63" i="109"/>
  <c r="Q181" i="109"/>
  <c r="Q184" i="109"/>
  <c r="Q100" i="109"/>
  <c r="Q103" i="109" s="1"/>
  <c r="Q41" i="109"/>
  <c r="Q44" i="109"/>
  <c r="Q39" i="109"/>
  <c r="Q42" i="109" s="1"/>
  <c r="Q45" i="109" s="1"/>
  <c r="Q159" i="109"/>
  <c r="Q162" i="109"/>
  <c r="Q165" i="109"/>
  <c r="Q161" i="109"/>
  <c r="Q164" i="109"/>
  <c r="Q81" i="109"/>
  <c r="Q79" i="109"/>
  <c r="Q82" i="109"/>
  <c r="Q85" i="109" s="1"/>
  <c r="Q101" i="109"/>
  <c r="Q104" i="109"/>
  <c r="Q180" i="109"/>
  <c r="Q183" i="109"/>
  <c r="Q141" i="109"/>
  <c r="Q144" i="109"/>
  <c r="Q139" i="109"/>
  <c r="Q142" i="109" s="1"/>
  <c r="Q145" i="109" s="1"/>
  <c r="Q59" i="109"/>
  <c r="Q62" i="109"/>
  <c r="Q65" i="109" s="1"/>
  <c r="Q40" i="109"/>
  <c r="X26" i="97"/>
  <c r="Q160" i="109"/>
  <c r="Q163" i="109"/>
  <c r="Q61" i="109"/>
  <c r="Q64" i="109"/>
  <c r="Q120" i="109"/>
  <c r="Q123" i="109" s="1"/>
  <c r="Q99" i="109"/>
  <c r="Q102" i="109" s="1"/>
  <c r="Q105" i="109" s="1"/>
  <c r="Q121" i="109"/>
  <c r="Q119" i="109"/>
  <c r="Q122" i="109" s="1"/>
  <c r="Q125" i="109" s="1"/>
  <c r="Q80" i="109"/>
  <c r="Q83" i="109"/>
  <c r="Q140" i="109"/>
  <c r="Q143" i="109" s="1"/>
  <c r="P59" i="110"/>
  <c r="P65" i="110"/>
  <c r="P79" i="110"/>
  <c r="P82" i="110" s="1"/>
  <c r="P85" i="110" s="1"/>
  <c r="P39" i="110"/>
  <c r="P42" i="110"/>
  <c r="P45" i="110"/>
  <c r="P120" i="110"/>
  <c r="P123" i="110"/>
  <c r="P61" i="110"/>
  <c r="P64" i="110" s="1"/>
  <c r="P161" i="110"/>
  <c r="P164" i="110"/>
  <c r="P41" i="110"/>
  <c r="P44" i="110" s="1"/>
  <c r="P139" i="110"/>
  <c r="P142" i="110" s="1"/>
  <c r="P145" i="110" s="1"/>
  <c r="P160" i="110"/>
  <c r="P163" i="110"/>
  <c r="P80" i="110"/>
  <c r="P83" i="110" s="1"/>
  <c r="P119" i="110"/>
  <c r="P122" i="110" s="1"/>
  <c r="P125" i="110"/>
  <c r="P81" i="110"/>
  <c r="P84" i="110" s="1"/>
  <c r="P159" i="110"/>
  <c r="P162" i="110" s="1"/>
  <c r="P165" i="110" s="1"/>
  <c r="P40" i="110"/>
  <c r="P43" i="110"/>
  <c r="P180" i="110"/>
  <c r="P183" i="110" s="1"/>
  <c r="P99" i="110"/>
  <c r="P102" i="110" s="1"/>
  <c r="P105" i="110" s="1"/>
  <c r="P191" i="110" s="1"/>
  <c r="AB87" i="111" s="1"/>
  <c r="P140" i="110"/>
  <c r="P179" i="110"/>
  <c r="P182" i="110" s="1"/>
  <c r="P141" i="110"/>
  <c r="P144" i="110"/>
  <c r="P121" i="110"/>
  <c r="P124" i="110"/>
  <c r="P100" i="110"/>
  <c r="P103" i="110" s="1"/>
  <c r="P181" i="110"/>
  <c r="P184" i="110" s="1"/>
  <c r="P101" i="110"/>
  <c r="P104" i="110" s="1"/>
  <c r="P60" i="110"/>
  <c r="P63" i="110"/>
  <c r="P72" i="98"/>
  <c r="P75" i="98"/>
  <c r="O190" i="110"/>
  <c r="AA57" i="111" s="1"/>
  <c r="R76" i="98"/>
  <c r="R38" i="98"/>
  <c r="R44" i="98"/>
  <c r="R156" i="98"/>
  <c r="R176" i="98"/>
  <c r="R96" i="98"/>
  <c r="R116" i="98"/>
  <c r="R36" i="98"/>
  <c r="R178" i="98"/>
  <c r="R184" i="98"/>
  <c r="R136" i="98"/>
  <c r="R142" i="98" s="1"/>
  <c r="R177" i="98"/>
  <c r="R183" i="98" s="1"/>
  <c r="R57" i="98"/>
  <c r="R63" i="98"/>
  <c r="R98" i="98"/>
  <c r="R104" i="98" s="1"/>
  <c r="R117" i="98"/>
  <c r="R123" i="98" s="1"/>
  <c r="R77" i="98"/>
  <c r="R83" i="98"/>
  <c r="R37" i="98"/>
  <c r="R43" i="98"/>
  <c r="R138" i="98"/>
  <c r="R144" i="98" s="1"/>
  <c r="R97" i="98"/>
  <c r="R103" i="98"/>
  <c r="R56" i="98"/>
  <c r="R118" i="98"/>
  <c r="R124" i="98"/>
  <c r="R58" i="98"/>
  <c r="R64" i="98"/>
  <c r="R78" i="98"/>
  <c r="R84" i="98"/>
  <c r="K19" i="97"/>
  <c r="R157" i="98"/>
  <c r="R163" i="98" s="1"/>
  <c r="R137" i="98"/>
  <c r="R143" i="98"/>
  <c r="L25" i="97"/>
  <c r="R158" i="98"/>
  <c r="R164" i="98"/>
  <c r="Q145" i="98"/>
  <c r="Q142" i="98"/>
  <c r="Q42" i="98"/>
  <c r="Q45" i="98"/>
  <c r="R179" i="108"/>
  <c r="R41" i="108"/>
  <c r="R61" i="108"/>
  <c r="R181" i="108"/>
  <c r="R79" i="108"/>
  <c r="R81" i="108"/>
  <c r="R140" i="108"/>
  <c r="R161" i="108"/>
  <c r="R100" i="108"/>
  <c r="R101" i="108"/>
  <c r="R159" i="108"/>
  <c r="R141" i="108"/>
  <c r="R80" i="108"/>
  <c r="R139" i="108"/>
  <c r="R160" i="108"/>
  <c r="R120" i="108"/>
  <c r="R60" i="108"/>
  <c r="R99" i="108"/>
  <c r="R40" i="108"/>
  <c r="R180" i="108"/>
  <c r="R119" i="108"/>
  <c r="R39" i="108"/>
  <c r="R59" i="108"/>
  <c r="R121" i="108"/>
  <c r="S28" i="109"/>
  <c r="S27" i="109"/>
  <c r="S26" i="109"/>
  <c r="S167" i="109"/>
  <c r="S146" i="109"/>
  <c r="S127" i="109"/>
  <c r="S87" i="109"/>
  <c r="S166" i="109"/>
  <c r="S106" i="109"/>
  <c r="S48" i="109"/>
  <c r="S126" i="109"/>
  <c r="S86" i="109"/>
  <c r="S68" i="109"/>
  <c r="S168" i="109"/>
  <c r="S46" i="109"/>
  <c r="S148" i="109"/>
  <c r="S88" i="109"/>
  <c r="S147" i="109"/>
  <c r="S66" i="109"/>
  <c r="S47" i="109"/>
  <c r="S107" i="109"/>
  <c r="S108" i="109"/>
  <c r="Y17" i="97"/>
  <c r="S128" i="109"/>
  <c r="S67" i="109"/>
  <c r="R21" i="108"/>
  <c r="R24" i="108" s="1"/>
  <c r="R19" i="108"/>
  <c r="R22" i="108"/>
  <c r="R25" i="108" s="1"/>
  <c r="R189" i="108" s="1"/>
  <c r="R20" i="108"/>
  <c r="R23" i="108" s="1"/>
  <c r="Q128" i="98"/>
  <c r="Q134" i="98"/>
  <c r="Q28" i="98"/>
  <c r="Q34" i="98"/>
  <c r="Q147" i="98"/>
  <c r="Q153" i="98" s="1"/>
  <c r="Q148" i="98"/>
  <c r="Q154" i="98"/>
  <c r="Q146" i="98"/>
  <c r="Q168" i="98"/>
  <c r="Q174" i="98"/>
  <c r="Q67" i="98"/>
  <c r="Q73" i="98"/>
  <c r="Q108" i="98"/>
  <c r="Q114" i="98"/>
  <c r="Q27" i="98"/>
  <c r="Q33" i="98" s="1"/>
  <c r="Q47" i="98"/>
  <c r="Q53" i="98" s="1"/>
  <c r="Q126" i="98"/>
  <c r="Q135" i="98" s="1"/>
  <c r="Q88" i="98"/>
  <c r="Q94" i="98" s="1"/>
  <c r="Q66" i="98"/>
  <c r="Q75" i="98" s="1"/>
  <c r="Q166" i="98"/>
  <c r="Q68" i="98"/>
  <c r="Q74" i="98"/>
  <c r="Q48" i="98"/>
  <c r="Q54" i="98" s="1"/>
  <c r="Q86" i="98"/>
  <c r="Q106" i="98"/>
  <c r="Q167" i="98"/>
  <c r="Q173" i="98"/>
  <c r="Q26" i="98"/>
  <c r="Q32" i="98" s="1"/>
  <c r="Q35" i="98" s="1"/>
  <c r="Q190" i="98" s="1"/>
  <c r="J17" i="97"/>
  <c r="Q46" i="98"/>
  <c r="Q55" i="98" s="1"/>
  <c r="Q87" i="98"/>
  <c r="Q93" i="98"/>
  <c r="K23" i="97"/>
  <c r="Q107" i="98"/>
  <c r="Q113" i="98" s="1"/>
  <c r="Q127" i="98"/>
  <c r="Q133" i="98"/>
  <c r="P95" i="98"/>
  <c r="P92" i="98"/>
  <c r="S20" i="98"/>
  <c r="S23" i="98" s="1"/>
  <c r="S21" i="98"/>
  <c r="S24" i="98"/>
  <c r="S19" i="98"/>
  <c r="S25" i="98" s="1"/>
  <c r="S189" i="98" s="1"/>
  <c r="L8" i="97"/>
  <c r="P185" i="110"/>
  <c r="Q125" i="98"/>
  <c r="Q122" i="98"/>
  <c r="Q182" i="98"/>
  <c r="Q185" i="98"/>
  <c r="R25" i="98"/>
  <c r="R189" i="98"/>
  <c r="R8" i="108"/>
  <c r="R14" i="108" s="1"/>
  <c r="R7" i="108"/>
  <c r="R13" i="108" s="1"/>
  <c r="R6" i="108"/>
  <c r="R12" i="108" s="1"/>
  <c r="R15" i="108" s="1"/>
  <c r="R188" i="108" s="1"/>
  <c r="L20" i="97"/>
  <c r="S41" i="98"/>
  <c r="S120" i="98"/>
  <c r="S59" i="98"/>
  <c r="S80" i="98"/>
  <c r="S139" i="98"/>
  <c r="S39" i="98"/>
  <c r="S160" i="98"/>
  <c r="S179" i="98"/>
  <c r="S121" i="98"/>
  <c r="S40" i="98"/>
  <c r="S60" i="98"/>
  <c r="S119" i="98"/>
  <c r="S81" i="98"/>
  <c r="S140" i="98"/>
  <c r="S159" i="98"/>
  <c r="S161" i="98"/>
  <c r="S180" i="98"/>
  <c r="S181" i="98"/>
  <c r="S99" i="98"/>
  <c r="S101" i="98"/>
  <c r="S61" i="98"/>
  <c r="S100" i="98"/>
  <c r="S141" i="98"/>
  <c r="S79" i="98"/>
  <c r="R15" i="98"/>
  <c r="R188" i="98"/>
  <c r="R12" i="98"/>
  <c r="O190" i="108"/>
  <c r="S9" i="108"/>
  <c r="S10" i="108"/>
  <c r="S11" i="108"/>
  <c r="P155" i="98"/>
  <c r="P152" i="98"/>
  <c r="P191" i="98"/>
  <c r="Q36" i="108"/>
  <c r="Q42" i="108" s="1"/>
  <c r="Q45" i="108" s="1"/>
  <c r="Q191" i="108" s="1"/>
  <c r="Q178" i="108"/>
  <c r="Q184" i="108"/>
  <c r="Q57" i="108"/>
  <c r="Q63" i="108" s="1"/>
  <c r="Q117" i="108"/>
  <c r="Q123" i="108" s="1"/>
  <c r="Q176" i="108"/>
  <c r="Q182" i="108" s="1"/>
  <c r="Q185" i="108" s="1"/>
  <c r="Q97" i="108"/>
  <c r="Q103" i="108" s="1"/>
  <c r="Q118" i="108"/>
  <c r="Q124" i="108"/>
  <c r="Q158" i="108"/>
  <c r="Q164" i="108"/>
  <c r="Q177" i="108"/>
  <c r="Q183" i="108" s="1"/>
  <c r="Q116" i="108"/>
  <c r="Q122" i="108"/>
  <c r="Q125" i="108" s="1"/>
  <c r="Q157" i="108"/>
  <c r="Q163" i="108"/>
  <c r="Q156" i="108"/>
  <c r="Q162" i="108"/>
  <c r="Q165" i="108"/>
  <c r="Q37" i="108"/>
  <c r="Q43" i="108"/>
  <c r="Q96" i="108"/>
  <c r="Q102" i="108" s="1"/>
  <c r="Q105" i="108" s="1"/>
  <c r="Q78" i="108"/>
  <c r="Q84" i="108" s="1"/>
  <c r="Q77" i="108"/>
  <c r="Q83" i="108"/>
  <c r="Q56" i="108"/>
  <c r="Q62" i="108"/>
  <c r="Q65" i="108"/>
  <c r="Q138" i="108"/>
  <c r="Q144" i="108" s="1"/>
  <c r="Q98" i="108"/>
  <c r="Q104" i="108" s="1"/>
  <c r="Q137" i="108"/>
  <c r="Q143" i="108"/>
  <c r="Q136" i="108"/>
  <c r="Q142" i="108" s="1"/>
  <c r="Q145" i="108" s="1"/>
  <c r="Q76" i="108"/>
  <c r="Q82" i="108"/>
  <c r="Q85" i="108"/>
  <c r="Q58" i="108"/>
  <c r="Q64" i="108" s="1"/>
  <c r="Q38" i="108"/>
  <c r="Q44" i="108" s="1"/>
  <c r="S16" i="108"/>
  <c r="S17" i="108"/>
  <c r="S18" i="108"/>
  <c r="Q43" i="109"/>
  <c r="P166" i="108"/>
  <c r="P172" i="108" s="1"/>
  <c r="P175" i="108" s="1"/>
  <c r="P86" i="108"/>
  <c r="P92" i="108"/>
  <c r="P95" i="108" s="1"/>
  <c r="P66" i="108"/>
  <c r="P72" i="108" s="1"/>
  <c r="P75" i="108" s="1"/>
  <c r="P126" i="108"/>
  <c r="P132" i="108" s="1"/>
  <c r="P135" i="108" s="1"/>
  <c r="P26" i="108"/>
  <c r="P32" i="108" s="1"/>
  <c r="P35" i="108" s="1"/>
  <c r="P88" i="108"/>
  <c r="P94" i="108"/>
  <c r="P168" i="108"/>
  <c r="P174" i="108" s="1"/>
  <c r="P47" i="108"/>
  <c r="P53" i="108" s="1"/>
  <c r="P27" i="108"/>
  <c r="P33" i="108" s="1"/>
  <c r="P167" i="108"/>
  <c r="P173" i="108"/>
  <c r="P148" i="108"/>
  <c r="P154" i="108"/>
  <c r="P127" i="108"/>
  <c r="P133" i="108"/>
  <c r="P128" i="108"/>
  <c r="P134" i="108"/>
  <c r="P107" i="108"/>
  <c r="P113" i="108" s="1"/>
  <c r="P68" i="108"/>
  <c r="P74" i="108" s="1"/>
  <c r="P106" i="108"/>
  <c r="P112" i="108"/>
  <c r="P115" i="108" s="1"/>
  <c r="P87" i="108"/>
  <c r="P93" i="108"/>
  <c r="P146" i="108"/>
  <c r="P152" i="108"/>
  <c r="P155" i="108" s="1"/>
  <c r="P190" i="108" s="1"/>
  <c r="P28" i="108"/>
  <c r="P34" i="108" s="1"/>
  <c r="P48" i="108"/>
  <c r="P54" i="108" s="1"/>
  <c r="P108" i="108"/>
  <c r="P114" i="108"/>
  <c r="P67" i="108"/>
  <c r="P73" i="108"/>
  <c r="P147" i="108"/>
  <c r="P153" i="108"/>
  <c r="P46" i="108"/>
  <c r="P52" i="108" s="1"/>
  <c r="P55" i="108" s="1"/>
  <c r="P135" i="98"/>
  <c r="P132" i="98"/>
  <c r="P112" i="98"/>
  <c r="P115" i="98"/>
  <c r="Q105" i="98"/>
  <c r="Q85" i="98"/>
  <c r="Q82" i="98"/>
  <c r="R97" i="109"/>
  <c r="R136" i="109"/>
  <c r="R78" i="109"/>
  <c r="R84" i="109" s="1"/>
  <c r="R157" i="109"/>
  <c r="R177" i="109"/>
  <c r="R156" i="109"/>
  <c r="R117" i="109"/>
  <c r="R76" i="109"/>
  <c r="R98" i="109"/>
  <c r="R36" i="109"/>
  <c r="R38" i="109"/>
  <c r="R176" i="109"/>
  <c r="R182" i="109" s="1"/>
  <c r="R58" i="109"/>
  <c r="R64" i="109" s="1"/>
  <c r="R178" i="109"/>
  <c r="R184" i="109" s="1"/>
  <c r="R118" i="109"/>
  <c r="R158" i="109"/>
  <c r="R37" i="109"/>
  <c r="R138" i="109"/>
  <c r="R144" i="109" s="1"/>
  <c r="R56" i="109"/>
  <c r="R77" i="109"/>
  <c r="R116" i="109"/>
  <c r="Y25" i="97"/>
  <c r="R96" i="109"/>
  <c r="R57" i="109"/>
  <c r="X19" i="97"/>
  <c r="R137" i="109"/>
  <c r="K191" i="108"/>
  <c r="N191" i="108"/>
  <c r="S49" i="98"/>
  <c r="S110" i="98"/>
  <c r="S131" i="98"/>
  <c r="S149" i="98"/>
  <c r="S130" i="98"/>
  <c r="S151" i="98"/>
  <c r="S71" i="98"/>
  <c r="S90" i="98"/>
  <c r="S69" i="98"/>
  <c r="S30" i="98"/>
  <c r="S91" i="98"/>
  <c r="S29" i="98"/>
  <c r="S171" i="98"/>
  <c r="S129" i="98"/>
  <c r="S109" i="98"/>
  <c r="S111" i="98"/>
  <c r="S51" i="98"/>
  <c r="L18" i="97"/>
  <c r="S150" i="98"/>
  <c r="S50" i="98"/>
  <c r="S170" i="98"/>
  <c r="S31" i="98"/>
  <c r="S70" i="98"/>
  <c r="S169" i="98"/>
  <c r="S89" i="98"/>
  <c r="R109" i="108"/>
  <c r="R129" i="108"/>
  <c r="R49" i="108"/>
  <c r="R91" i="108"/>
  <c r="R89" i="108"/>
  <c r="R51" i="108"/>
  <c r="R111" i="108"/>
  <c r="R171" i="108"/>
  <c r="R151" i="108"/>
  <c r="R30" i="108"/>
  <c r="R69" i="108"/>
  <c r="R90" i="108"/>
  <c r="R31" i="108"/>
  <c r="R50" i="108"/>
  <c r="R150" i="108"/>
  <c r="R29" i="108"/>
  <c r="R110" i="108"/>
  <c r="R169" i="108"/>
  <c r="R170" i="108"/>
  <c r="R71" i="108"/>
  <c r="R149" i="108"/>
  <c r="R131" i="108"/>
  <c r="R70" i="108"/>
  <c r="R130" i="108"/>
  <c r="Q52" i="98"/>
  <c r="Q175" i="98"/>
  <c r="Q172" i="98"/>
  <c r="R65" i="98"/>
  <c r="R62" i="98"/>
  <c r="R158" i="110"/>
  <c r="R36" i="110"/>
  <c r="R77" i="110"/>
  <c r="R58" i="110"/>
  <c r="R178" i="110"/>
  <c r="R76" i="110"/>
  <c r="R57" i="110"/>
  <c r="R116" i="110"/>
  <c r="R176" i="110"/>
  <c r="R157" i="110"/>
  <c r="R137" i="110"/>
  <c r="R177" i="110"/>
  <c r="R156" i="110"/>
  <c r="R118" i="110"/>
  <c r="R96" i="110"/>
  <c r="R138" i="110"/>
  <c r="R136" i="110"/>
  <c r="R37" i="110"/>
  <c r="R117" i="110"/>
  <c r="R56" i="110"/>
  <c r="R38" i="110"/>
  <c r="R97" i="110"/>
  <c r="R98" i="110"/>
  <c r="R78" i="110"/>
  <c r="Q46" i="108"/>
  <c r="Q52" i="108"/>
  <c r="Q55" i="108" s="1"/>
  <c r="Q168" i="108"/>
  <c r="Q174" i="108" s="1"/>
  <c r="Q166" i="108"/>
  <c r="Q172" i="108"/>
  <c r="Q175" i="108" s="1"/>
  <c r="Q66" i="108"/>
  <c r="Q72" i="108"/>
  <c r="Q75" i="108" s="1"/>
  <c r="Q27" i="108"/>
  <c r="Q33" i="108"/>
  <c r="Q106" i="108"/>
  <c r="Q112" i="108"/>
  <c r="Q115" i="108" s="1"/>
  <c r="Q86" i="108"/>
  <c r="Q92" i="108" s="1"/>
  <c r="Q95" i="108" s="1"/>
  <c r="Q128" i="108"/>
  <c r="Q134" i="108" s="1"/>
  <c r="Q148" i="108"/>
  <c r="Q154" i="108" s="1"/>
  <c r="Q28" i="108"/>
  <c r="Q34" i="108"/>
  <c r="Q68" i="108"/>
  <c r="Q74" i="108" s="1"/>
  <c r="Q147" i="108"/>
  <c r="Q87" i="108"/>
  <c r="Q93" i="108"/>
  <c r="Q146" i="108"/>
  <c r="Q152" i="108" s="1"/>
  <c r="Q155" i="108"/>
  <c r="Q47" i="108"/>
  <c r="Q53" i="108"/>
  <c r="Q167" i="108"/>
  <c r="Q173" i="108"/>
  <c r="Q127" i="108"/>
  <c r="Q133" i="108" s="1"/>
  <c r="Q67" i="108"/>
  <c r="Q73" i="108" s="1"/>
  <c r="Q107" i="108"/>
  <c r="Q113" i="108" s="1"/>
  <c r="Q88" i="108"/>
  <c r="Q94" i="108"/>
  <c r="Q126" i="108"/>
  <c r="Q132" i="108"/>
  <c r="Q135" i="108"/>
  <c r="Q108" i="108"/>
  <c r="Q114" i="108"/>
  <c r="Q48" i="108"/>
  <c r="Q54" i="108" s="1"/>
  <c r="Q26" i="108"/>
  <c r="Q72" i="98"/>
  <c r="Q152" i="98"/>
  <c r="Q155" i="98"/>
  <c r="S157" i="98"/>
  <c r="S163" i="98" s="1"/>
  <c r="S57" i="98"/>
  <c r="S63" i="98" s="1"/>
  <c r="S176" i="98"/>
  <c r="S138" i="98"/>
  <c r="S144" i="98"/>
  <c r="S97" i="98"/>
  <c r="S103" i="98" s="1"/>
  <c r="S137" i="98"/>
  <c r="S143" i="98" s="1"/>
  <c r="S76" i="98"/>
  <c r="S36" i="98"/>
  <c r="S45" i="98" s="1"/>
  <c r="S191" i="98" s="1"/>
  <c r="S158" i="98"/>
  <c r="S164" i="98"/>
  <c r="S77" i="98"/>
  <c r="S83" i="98" s="1"/>
  <c r="S118" i="98"/>
  <c r="S124" i="98"/>
  <c r="S116" i="98"/>
  <c r="S37" i="98"/>
  <c r="S43" i="98"/>
  <c r="S56" i="98"/>
  <c r="S156" i="98"/>
  <c r="S117" i="98"/>
  <c r="S123" i="98"/>
  <c r="S178" i="98"/>
  <c r="S184" i="98"/>
  <c r="S177" i="98"/>
  <c r="S183" i="98" s="1"/>
  <c r="S38" i="98"/>
  <c r="S44" i="98" s="1"/>
  <c r="S136" i="98"/>
  <c r="S58" i="98"/>
  <c r="S64" i="98" s="1"/>
  <c r="S98" i="98"/>
  <c r="S104" i="98"/>
  <c r="L19" i="97"/>
  <c r="S78" i="98"/>
  <c r="S84" i="98" s="1"/>
  <c r="S96" i="98"/>
  <c r="R85" i="98"/>
  <c r="R82" i="98"/>
  <c r="S160" i="108"/>
  <c r="S61" i="108"/>
  <c r="S99" i="108"/>
  <c r="S41" i="108"/>
  <c r="S39" i="108"/>
  <c r="S59" i="108"/>
  <c r="S40" i="108"/>
  <c r="S80" i="108"/>
  <c r="S121" i="108"/>
  <c r="S120" i="108"/>
  <c r="S140" i="108"/>
  <c r="S119" i="108"/>
  <c r="S180" i="108"/>
  <c r="S81" i="108"/>
  <c r="S159" i="108"/>
  <c r="S141" i="108"/>
  <c r="S79" i="108"/>
  <c r="S181" i="108"/>
  <c r="S100" i="108"/>
  <c r="S60" i="108"/>
  <c r="S161" i="108"/>
  <c r="S101" i="108"/>
  <c r="S179" i="108"/>
  <c r="S139" i="108"/>
  <c r="S146" i="110"/>
  <c r="S166" i="110"/>
  <c r="S148" i="110"/>
  <c r="S127" i="110"/>
  <c r="S68" i="110"/>
  <c r="S74" i="110" s="1"/>
  <c r="S66" i="110"/>
  <c r="S88" i="110"/>
  <c r="S87" i="110"/>
  <c r="S46" i="110"/>
  <c r="S168" i="110"/>
  <c r="S28" i="110"/>
  <c r="S27" i="110"/>
  <c r="S106" i="110"/>
  <c r="S67" i="110"/>
  <c r="S47" i="110"/>
  <c r="S107" i="110"/>
  <c r="S108" i="110"/>
  <c r="S114" i="110" s="1"/>
  <c r="S26" i="110"/>
  <c r="S32" i="110" s="1"/>
  <c r="S35" i="110" s="1"/>
  <c r="S126" i="110"/>
  <c r="S48" i="110"/>
  <c r="S147" i="110"/>
  <c r="S128" i="110"/>
  <c r="S86" i="110"/>
  <c r="S167" i="110"/>
  <c r="Y24" i="97"/>
  <c r="X18" i="97"/>
  <c r="R130" i="109"/>
  <c r="R133" i="109"/>
  <c r="R69" i="109"/>
  <c r="R72" i="109" s="1"/>
  <c r="R75" i="109" s="1"/>
  <c r="R91" i="109"/>
  <c r="R94" i="109" s="1"/>
  <c r="R150" i="109"/>
  <c r="R153" i="109" s="1"/>
  <c r="R70" i="109"/>
  <c r="R73" i="109"/>
  <c r="R89" i="109"/>
  <c r="R92" i="109"/>
  <c r="R95" i="109"/>
  <c r="R109" i="109"/>
  <c r="R112" i="109"/>
  <c r="R115" i="109"/>
  <c r="R170" i="109"/>
  <c r="R173" i="109" s="1"/>
  <c r="R49" i="109"/>
  <c r="R52" i="109" s="1"/>
  <c r="R55" i="109" s="1"/>
  <c r="R131" i="109"/>
  <c r="R134" i="109" s="1"/>
  <c r="R151" i="109"/>
  <c r="R154" i="109"/>
  <c r="R111" i="109"/>
  <c r="R114" i="109" s="1"/>
  <c r="R50" i="109"/>
  <c r="R53" i="109" s="1"/>
  <c r="R71" i="109"/>
  <c r="R74" i="109"/>
  <c r="R31" i="109"/>
  <c r="R34" i="109" s="1"/>
  <c r="R30" i="109"/>
  <c r="R33" i="109" s="1"/>
  <c r="R51" i="109"/>
  <c r="R54" i="109"/>
  <c r="R29" i="109"/>
  <c r="R32" i="109"/>
  <c r="R35" i="109" s="1"/>
  <c r="R171" i="109"/>
  <c r="R174" i="109" s="1"/>
  <c r="R90" i="109"/>
  <c r="R93" i="109" s="1"/>
  <c r="R129" i="109"/>
  <c r="R132" i="109"/>
  <c r="R135" i="109" s="1"/>
  <c r="R110" i="109"/>
  <c r="R113" i="109"/>
  <c r="R149" i="109"/>
  <c r="R152" i="109" s="1"/>
  <c r="R155" i="109" s="1"/>
  <c r="R169" i="109"/>
  <c r="R172" i="109" s="1"/>
  <c r="R175" i="109"/>
  <c r="R45" i="98"/>
  <c r="R42" i="98"/>
  <c r="Q112" i="98"/>
  <c r="Q115" i="98"/>
  <c r="R58" i="108"/>
  <c r="R64" i="108"/>
  <c r="R116" i="108"/>
  <c r="R122" i="108"/>
  <c r="R125" i="108"/>
  <c r="R136" i="108"/>
  <c r="R142" i="108"/>
  <c r="R145" i="108"/>
  <c r="R158" i="108"/>
  <c r="R164" i="108"/>
  <c r="R178" i="108"/>
  <c r="R184" i="108" s="1"/>
  <c r="R37" i="108"/>
  <c r="R43" i="108"/>
  <c r="R97" i="108"/>
  <c r="R103" i="108"/>
  <c r="R78" i="108"/>
  <c r="R84" i="108" s="1"/>
  <c r="R138" i="108"/>
  <c r="R144" i="108"/>
  <c r="R57" i="108"/>
  <c r="R63" i="108"/>
  <c r="R98" i="108"/>
  <c r="R104" i="108" s="1"/>
  <c r="R36" i="108"/>
  <c r="R42" i="108"/>
  <c r="R45" i="108" s="1"/>
  <c r="R177" i="108"/>
  <c r="R183" i="108"/>
  <c r="R157" i="108"/>
  <c r="R163" i="108"/>
  <c r="R76" i="108"/>
  <c r="R82" i="108" s="1"/>
  <c r="R85" i="108" s="1"/>
  <c r="R191" i="108" s="1"/>
  <c r="R38" i="108"/>
  <c r="R44" i="108" s="1"/>
  <c r="R96" i="108"/>
  <c r="R102" i="108"/>
  <c r="R105" i="108" s="1"/>
  <c r="R56" i="108"/>
  <c r="R62" i="108"/>
  <c r="R65" i="108" s="1"/>
  <c r="R156" i="108"/>
  <c r="R162" i="108"/>
  <c r="R165" i="108"/>
  <c r="R77" i="108"/>
  <c r="R83" i="108" s="1"/>
  <c r="R118" i="108"/>
  <c r="R124" i="108" s="1"/>
  <c r="R117" i="108"/>
  <c r="R123" i="108" s="1"/>
  <c r="R176" i="108"/>
  <c r="R182" i="108"/>
  <c r="R185" i="108" s="1"/>
  <c r="R137" i="108"/>
  <c r="R143" i="108"/>
  <c r="R125" i="98"/>
  <c r="R122" i="98"/>
  <c r="S7" i="108"/>
  <c r="S13" i="108" s="1"/>
  <c r="S6" i="108"/>
  <c r="S12" i="108"/>
  <c r="S15" i="108" s="1"/>
  <c r="S188" i="108" s="1"/>
  <c r="S8" i="108"/>
  <c r="S14" i="108" s="1"/>
  <c r="Q92" i="98"/>
  <c r="Q95" i="98"/>
  <c r="R105" i="98"/>
  <c r="R102" i="98"/>
  <c r="Y26" i="97"/>
  <c r="X20" i="97"/>
  <c r="R180" i="109"/>
  <c r="R183" i="109"/>
  <c r="R181" i="109"/>
  <c r="R41" i="109"/>
  <c r="R44" i="109" s="1"/>
  <c r="R119" i="109"/>
  <c r="R122" i="109" s="1"/>
  <c r="R125" i="109" s="1"/>
  <c r="R80" i="109"/>
  <c r="R83" i="109" s="1"/>
  <c r="R179" i="109"/>
  <c r="R185" i="109"/>
  <c r="R160" i="109"/>
  <c r="R163" i="109" s="1"/>
  <c r="R40" i="109"/>
  <c r="R43" i="109" s="1"/>
  <c r="R141" i="109"/>
  <c r="R159" i="109"/>
  <c r="R162" i="109" s="1"/>
  <c r="R165" i="109" s="1"/>
  <c r="R61" i="109"/>
  <c r="R139" i="109"/>
  <c r="R140" i="109"/>
  <c r="R121" i="109"/>
  <c r="R124" i="109" s="1"/>
  <c r="R101" i="109"/>
  <c r="R104" i="109" s="1"/>
  <c r="R59" i="109"/>
  <c r="R62" i="109" s="1"/>
  <c r="R65" i="109" s="1"/>
  <c r="R79" i="109"/>
  <c r="R82" i="109" s="1"/>
  <c r="R85" i="109" s="1"/>
  <c r="R99" i="109"/>
  <c r="R102" i="109" s="1"/>
  <c r="R105" i="109" s="1"/>
  <c r="R100" i="109"/>
  <c r="R103" i="109"/>
  <c r="R161" i="109"/>
  <c r="R164" i="109" s="1"/>
  <c r="R60" i="109"/>
  <c r="R63" i="109" s="1"/>
  <c r="R81" i="109"/>
  <c r="R120" i="109"/>
  <c r="R123" i="109" s="1"/>
  <c r="R39" i="109"/>
  <c r="R42" i="109"/>
  <c r="R45" i="109" s="1"/>
  <c r="Q29" i="110"/>
  <c r="Q32" i="110" s="1"/>
  <c r="Q35" i="110" s="1"/>
  <c r="Q170" i="110"/>
  <c r="Q173" i="110"/>
  <c r="Q149" i="110"/>
  <c r="Q152" i="110" s="1"/>
  <c r="Q155" i="110"/>
  <c r="Q131" i="110"/>
  <c r="Q134" i="110" s="1"/>
  <c r="Q91" i="110"/>
  <c r="Q94" i="110" s="1"/>
  <c r="Q129" i="110"/>
  <c r="Q132" i="110" s="1"/>
  <c r="Q135" i="110" s="1"/>
  <c r="Q71" i="110"/>
  <c r="Q74" i="110" s="1"/>
  <c r="Q109" i="110"/>
  <c r="Q112" i="110" s="1"/>
  <c r="Q115" i="110" s="1"/>
  <c r="Q51" i="110"/>
  <c r="Q54" i="110" s="1"/>
  <c r="Q110" i="110"/>
  <c r="Q113" i="110" s="1"/>
  <c r="Q49" i="110"/>
  <c r="Q52" i="110" s="1"/>
  <c r="Q55" i="110" s="1"/>
  <c r="Q69" i="110"/>
  <c r="Q72" i="110" s="1"/>
  <c r="Q75" i="110" s="1"/>
  <c r="Q31" i="110"/>
  <c r="Q34" i="110"/>
  <c r="Q50" i="110"/>
  <c r="Q53" i="110" s="1"/>
  <c r="Q151" i="110"/>
  <c r="Q154" i="110" s="1"/>
  <c r="Q169" i="110"/>
  <c r="Q172" i="110"/>
  <c r="Q175" i="110" s="1"/>
  <c r="Q89" i="110"/>
  <c r="Q92" i="110" s="1"/>
  <c r="Q95" i="110" s="1"/>
  <c r="Q30" i="110"/>
  <c r="Q33" i="110"/>
  <c r="Q130" i="110"/>
  <c r="Q133" i="110" s="1"/>
  <c r="Q90" i="110"/>
  <c r="Q93" i="110" s="1"/>
  <c r="Q171" i="110"/>
  <c r="Q174" i="110" s="1"/>
  <c r="Q150" i="110"/>
  <c r="Q153" i="110"/>
  <c r="Q111" i="110"/>
  <c r="Q114" i="110"/>
  <c r="Q70" i="110"/>
  <c r="Q73" i="110"/>
  <c r="S19" i="108"/>
  <c r="S22" i="108"/>
  <c r="S25" i="108" s="1"/>
  <c r="S189" i="108"/>
  <c r="S20" i="108"/>
  <c r="S23" i="108" s="1"/>
  <c r="S21" i="108"/>
  <c r="S24" i="108" s="1"/>
  <c r="R106" i="98"/>
  <c r="R108" i="98"/>
  <c r="R114" i="98"/>
  <c r="R167" i="98"/>
  <c r="R173" i="98" s="1"/>
  <c r="R166" i="98"/>
  <c r="R175" i="98" s="1"/>
  <c r="R28" i="98"/>
  <c r="R34" i="98"/>
  <c r="R107" i="98"/>
  <c r="R113" i="98"/>
  <c r="R47" i="98"/>
  <c r="R53" i="98" s="1"/>
  <c r="R67" i="98"/>
  <c r="R73" i="98" s="1"/>
  <c r="R128" i="98"/>
  <c r="R134" i="98" s="1"/>
  <c r="R127" i="98"/>
  <c r="R133" i="98"/>
  <c r="R88" i="98"/>
  <c r="R94" i="98"/>
  <c r="R87" i="98"/>
  <c r="R93" i="98" s="1"/>
  <c r="R27" i="98"/>
  <c r="R33" i="98"/>
  <c r="R126" i="98"/>
  <c r="R68" i="98"/>
  <c r="R74" i="98"/>
  <c r="R147" i="98"/>
  <c r="R153" i="98" s="1"/>
  <c r="R48" i="98"/>
  <c r="R54" i="98" s="1"/>
  <c r="R146" i="98"/>
  <c r="R152" i="98" s="1"/>
  <c r="R86" i="98"/>
  <c r="R92" i="98" s="1"/>
  <c r="R26" i="98"/>
  <c r="R32" i="98" s="1"/>
  <c r="R35" i="98" s="1"/>
  <c r="R66" i="98"/>
  <c r="R46" i="98"/>
  <c r="K17" i="97"/>
  <c r="L23" i="97"/>
  <c r="R168" i="98"/>
  <c r="R174" i="98"/>
  <c r="R148" i="98"/>
  <c r="R154" i="98"/>
  <c r="R185" i="98"/>
  <c r="R182" i="98"/>
  <c r="Q140" i="110"/>
  <c r="Q143" i="110" s="1"/>
  <c r="Q41" i="110"/>
  <c r="Q181" i="110"/>
  <c r="Q184" i="110" s="1"/>
  <c r="Q79" i="110"/>
  <c r="Q82" i="110"/>
  <c r="Q85" i="110" s="1"/>
  <c r="Q119" i="110"/>
  <c r="Q122" i="110"/>
  <c r="Q125" i="110" s="1"/>
  <c r="Q99" i="110"/>
  <c r="Q102" i="110" s="1"/>
  <c r="Q105" i="110" s="1"/>
  <c r="Q161" i="110"/>
  <c r="Q164" i="110"/>
  <c r="Q61" i="110"/>
  <c r="Q180" i="110"/>
  <c r="Q183" i="110" s="1"/>
  <c r="Q139" i="110"/>
  <c r="Q142" i="110" s="1"/>
  <c r="Q145" i="110" s="1"/>
  <c r="Q39" i="110"/>
  <c r="Q42" i="110" s="1"/>
  <c r="Q45" i="110" s="1"/>
  <c r="Q191" i="110" s="1"/>
  <c r="AC87" i="111" s="1"/>
  <c r="Q120" i="110"/>
  <c r="Q123" i="110"/>
  <c r="Q40" i="110"/>
  <c r="Q43" i="110" s="1"/>
  <c r="Q141" i="110"/>
  <c r="Q144" i="110" s="1"/>
  <c r="Q159" i="110"/>
  <c r="Q162" i="110"/>
  <c r="Q165" i="110" s="1"/>
  <c r="Q100" i="110"/>
  <c r="Q103" i="110" s="1"/>
  <c r="Q121" i="110"/>
  <c r="Q124" i="110" s="1"/>
  <c r="Q101" i="110"/>
  <c r="Q104" i="110" s="1"/>
  <c r="Q81" i="110"/>
  <c r="Q84" i="110"/>
  <c r="Q179" i="110"/>
  <c r="Q182" i="110"/>
  <c r="Q185" i="110" s="1"/>
  <c r="Q59" i="110"/>
  <c r="Q62" i="110"/>
  <c r="Q65" i="110" s="1"/>
  <c r="Q60" i="110"/>
  <c r="Q80" i="110"/>
  <c r="Q83" i="110" s="1"/>
  <c r="Q160" i="110"/>
  <c r="Q163" i="110"/>
  <c r="S22" i="98"/>
  <c r="S77" i="109"/>
  <c r="S83" i="109" s="1"/>
  <c r="S37" i="109"/>
  <c r="S138" i="109"/>
  <c r="S157" i="109"/>
  <c r="S97" i="109"/>
  <c r="S76" i="109"/>
  <c r="S118" i="109"/>
  <c r="S176" i="109"/>
  <c r="S182" i="109" s="1"/>
  <c r="S185" i="109" s="1"/>
  <c r="S158" i="109"/>
  <c r="S96" i="109"/>
  <c r="S98" i="109"/>
  <c r="S58" i="109"/>
  <c r="S137" i="109"/>
  <c r="S78" i="109"/>
  <c r="S177" i="109"/>
  <c r="S116" i="109"/>
  <c r="S38" i="109"/>
  <c r="S36" i="109"/>
  <c r="S57" i="109"/>
  <c r="S136" i="109"/>
  <c r="S142" i="109" s="1"/>
  <c r="S145" i="109" s="1"/>
  <c r="S156" i="109"/>
  <c r="S162" i="109" s="1"/>
  <c r="S165" i="109" s="1"/>
  <c r="S178" i="109"/>
  <c r="S117" i="109"/>
  <c r="S56" i="109"/>
  <c r="Y19" i="97"/>
  <c r="R165" i="98"/>
  <c r="R162" i="98"/>
  <c r="S15" i="98"/>
  <c r="S188" i="98" s="1"/>
  <c r="S12" i="98"/>
  <c r="S30" i="108"/>
  <c r="S33" i="108" s="1"/>
  <c r="S111" i="108"/>
  <c r="S110" i="108"/>
  <c r="S71" i="108"/>
  <c r="S49" i="108"/>
  <c r="S129" i="108"/>
  <c r="S170" i="108"/>
  <c r="S51" i="108"/>
  <c r="S150" i="108"/>
  <c r="S50" i="108"/>
  <c r="S69" i="108"/>
  <c r="S90" i="108"/>
  <c r="S131" i="108"/>
  <c r="S130" i="108"/>
  <c r="S109" i="108"/>
  <c r="S29" i="108"/>
  <c r="S89" i="108"/>
  <c r="S91" i="108"/>
  <c r="S169" i="108"/>
  <c r="S70" i="108"/>
  <c r="S151" i="108"/>
  <c r="S31" i="108"/>
  <c r="S171" i="108"/>
  <c r="S149" i="108"/>
  <c r="R95" i="98"/>
  <c r="R49" i="110"/>
  <c r="R52" i="110"/>
  <c r="R55" i="110"/>
  <c r="R90" i="110"/>
  <c r="R93" i="110" s="1"/>
  <c r="R71" i="110"/>
  <c r="R74" i="110"/>
  <c r="R50" i="110"/>
  <c r="R53" i="110"/>
  <c r="R150" i="110"/>
  <c r="R153" i="110"/>
  <c r="R170" i="110"/>
  <c r="R173" i="110"/>
  <c r="R129" i="110"/>
  <c r="R132" i="110"/>
  <c r="R135" i="110" s="1"/>
  <c r="R110" i="110"/>
  <c r="R113" i="110" s="1"/>
  <c r="R89" i="110"/>
  <c r="R92" i="110" s="1"/>
  <c r="R95" i="110" s="1"/>
  <c r="R31" i="110"/>
  <c r="R34" i="110"/>
  <c r="R70" i="110"/>
  <c r="R73" i="110" s="1"/>
  <c r="R69" i="110"/>
  <c r="R72" i="110"/>
  <c r="R75" i="110" s="1"/>
  <c r="R171" i="110"/>
  <c r="R174" i="110" s="1"/>
  <c r="R91" i="110"/>
  <c r="R94" i="110" s="1"/>
  <c r="R149" i="110"/>
  <c r="R152" i="110" s="1"/>
  <c r="R155" i="110" s="1"/>
  <c r="R51" i="110"/>
  <c r="R54" i="110" s="1"/>
  <c r="R30" i="110"/>
  <c r="R33" i="110"/>
  <c r="R111" i="110"/>
  <c r="R114" i="110" s="1"/>
  <c r="R151" i="110"/>
  <c r="R154" i="110"/>
  <c r="R169" i="110"/>
  <c r="R172" i="110"/>
  <c r="R175" i="110" s="1"/>
  <c r="R190" i="110" s="1"/>
  <c r="AD57" i="111" s="1"/>
  <c r="R29" i="110"/>
  <c r="R32" i="110" s="1"/>
  <c r="R35" i="110" s="1"/>
  <c r="R109" i="110"/>
  <c r="R112" i="110"/>
  <c r="R115" i="110" s="1"/>
  <c r="R130" i="110"/>
  <c r="R133" i="110" s="1"/>
  <c r="R131" i="110"/>
  <c r="R134" i="110" s="1"/>
  <c r="R155" i="98"/>
  <c r="S89" i="109"/>
  <c r="S92" i="109" s="1"/>
  <c r="S95" i="109" s="1"/>
  <c r="S131" i="109"/>
  <c r="S134" i="109"/>
  <c r="S149" i="109"/>
  <c r="S152" i="109" s="1"/>
  <c r="S155" i="109" s="1"/>
  <c r="S110" i="109"/>
  <c r="S113" i="109" s="1"/>
  <c r="Y18" i="97"/>
  <c r="S151" i="109"/>
  <c r="S154" i="109"/>
  <c r="S109" i="109"/>
  <c r="S112" i="109" s="1"/>
  <c r="S115" i="109" s="1"/>
  <c r="S111" i="109"/>
  <c r="S114" i="109" s="1"/>
  <c r="S49" i="109"/>
  <c r="S52" i="109" s="1"/>
  <c r="S55" i="109" s="1"/>
  <c r="S29" i="109"/>
  <c r="S32" i="109"/>
  <c r="S35" i="109" s="1"/>
  <c r="S31" i="109"/>
  <c r="S34" i="109" s="1"/>
  <c r="S70" i="109"/>
  <c r="S73" i="109"/>
  <c r="S30" i="109"/>
  <c r="S33" i="109" s="1"/>
  <c r="S51" i="109"/>
  <c r="S54" i="109" s="1"/>
  <c r="S150" i="109"/>
  <c r="S153" i="109" s="1"/>
  <c r="S91" i="109"/>
  <c r="S94" i="109" s="1"/>
  <c r="S71" i="109"/>
  <c r="S74" i="109" s="1"/>
  <c r="S171" i="109"/>
  <c r="S174" i="109"/>
  <c r="S90" i="109"/>
  <c r="S93" i="109" s="1"/>
  <c r="S130" i="109"/>
  <c r="S133" i="109" s="1"/>
  <c r="S50" i="109"/>
  <c r="S53" i="109" s="1"/>
  <c r="S169" i="109"/>
  <c r="S172" i="109" s="1"/>
  <c r="S175" i="109" s="1"/>
  <c r="S190" i="109" s="1"/>
  <c r="S129" i="109"/>
  <c r="S132" i="109" s="1"/>
  <c r="S135" i="109" s="1"/>
  <c r="S170" i="109"/>
  <c r="S173" i="109" s="1"/>
  <c r="S69" i="109"/>
  <c r="S72" i="109" s="1"/>
  <c r="S75" i="109" s="1"/>
  <c r="S102" i="98"/>
  <c r="S105" i="98"/>
  <c r="R115" i="98"/>
  <c r="R112" i="98"/>
  <c r="S42" i="98"/>
  <c r="S128" i="98"/>
  <c r="S134" i="98"/>
  <c r="S48" i="98"/>
  <c r="S54" i="98" s="1"/>
  <c r="S168" i="98"/>
  <c r="S174" i="98"/>
  <c r="S68" i="98"/>
  <c r="S74" i="98"/>
  <c r="S88" i="98"/>
  <c r="S94" i="98"/>
  <c r="S146" i="98"/>
  <c r="S26" i="98"/>
  <c r="S32" i="98"/>
  <c r="S35" i="98"/>
  <c r="S107" i="98"/>
  <c r="S113" i="98" s="1"/>
  <c r="S108" i="98"/>
  <c r="S114" i="98"/>
  <c r="S46" i="98"/>
  <c r="S148" i="98"/>
  <c r="S154" i="98" s="1"/>
  <c r="S126" i="98"/>
  <c r="S132" i="98" s="1"/>
  <c r="S167" i="98"/>
  <c r="S173" i="98" s="1"/>
  <c r="S66" i="98"/>
  <c r="S75" i="98" s="1"/>
  <c r="S47" i="98"/>
  <c r="S53" i="98" s="1"/>
  <c r="S127" i="98"/>
  <c r="S133" i="98" s="1"/>
  <c r="S106" i="98"/>
  <c r="S28" i="98"/>
  <c r="S34" i="98"/>
  <c r="S67" i="98"/>
  <c r="S73" i="98"/>
  <c r="S147" i="98"/>
  <c r="S153" i="98" s="1"/>
  <c r="S166" i="98"/>
  <c r="S87" i="98"/>
  <c r="S93" i="98" s="1"/>
  <c r="S86" i="98"/>
  <c r="S27" i="98"/>
  <c r="S33" i="98"/>
  <c r="L17" i="97"/>
  <c r="S98" i="108"/>
  <c r="S104" i="108" s="1"/>
  <c r="S136" i="108"/>
  <c r="S142" i="108" s="1"/>
  <c r="S145" i="108" s="1"/>
  <c r="S158" i="108"/>
  <c r="S164" i="108"/>
  <c r="S96" i="108"/>
  <c r="S102" i="108" s="1"/>
  <c r="S105" i="108" s="1"/>
  <c r="S137" i="108"/>
  <c r="S143" i="108" s="1"/>
  <c r="S78" i="108"/>
  <c r="S84" i="108" s="1"/>
  <c r="S58" i="108"/>
  <c r="S64" i="108" s="1"/>
  <c r="S36" i="108"/>
  <c r="S42" i="108"/>
  <c r="S45" i="108"/>
  <c r="S38" i="108"/>
  <c r="S44" i="108" s="1"/>
  <c r="S138" i="108"/>
  <c r="S144" i="108"/>
  <c r="S118" i="108"/>
  <c r="S124" i="108"/>
  <c r="S57" i="108"/>
  <c r="S63" i="108"/>
  <c r="S157" i="108"/>
  <c r="S163" i="108" s="1"/>
  <c r="S178" i="108"/>
  <c r="S184" i="108"/>
  <c r="S116" i="108"/>
  <c r="S122" i="108" s="1"/>
  <c r="S125" i="108" s="1"/>
  <c r="S56" i="108"/>
  <c r="S62" i="108" s="1"/>
  <c r="S65" i="108" s="1"/>
  <c r="S117" i="108"/>
  <c r="S123" i="108"/>
  <c r="S97" i="108"/>
  <c r="S103" i="108" s="1"/>
  <c r="S77" i="108"/>
  <c r="S83" i="108"/>
  <c r="S176" i="108"/>
  <c r="S182" i="108" s="1"/>
  <c r="S185" i="108" s="1"/>
  <c r="S76" i="108"/>
  <c r="S82" i="108" s="1"/>
  <c r="S85" i="108" s="1"/>
  <c r="S177" i="108"/>
  <c r="S183" i="108"/>
  <c r="S37" i="108"/>
  <c r="S43" i="108" s="1"/>
  <c r="S156" i="108"/>
  <c r="S162" i="108"/>
  <c r="S165" i="108" s="1"/>
  <c r="S165" i="98"/>
  <c r="S162" i="98"/>
  <c r="S82" i="98"/>
  <c r="S85" i="98"/>
  <c r="S160" i="109"/>
  <c r="S163" i="109"/>
  <c r="S100" i="109"/>
  <c r="S103" i="109" s="1"/>
  <c r="S81" i="109"/>
  <c r="S84" i="109"/>
  <c r="S99" i="109"/>
  <c r="S102" i="109" s="1"/>
  <c r="S105" i="109" s="1"/>
  <c r="S39" i="109"/>
  <c r="S42" i="109" s="1"/>
  <c r="S45" i="109" s="1"/>
  <c r="S191" i="109" s="1"/>
  <c r="S179" i="109"/>
  <c r="Y20" i="97"/>
  <c r="S61" i="109"/>
  <c r="S64" i="109"/>
  <c r="S40" i="109"/>
  <c r="S43" i="109" s="1"/>
  <c r="S60" i="109"/>
  <c r="S63" i="109"/>
  <c r="S161" i="109"/>
  <c r="S164" i="109"/>
  <c r="S140" i="109"/>
  <c r="S143" i="109"/>
  <c r="S159" i="109"/>
  <c r="S119" i="109"/>
  <c r="S122" i="109" s="1"/>
  <c r="S125" i="109" s="1"/>
  <c r="S101" i="109"/>
  <c r="S104" i="109"/>
  <c r="S121" i="109"/>
  <c r="S124" i="109"/>
  <c r="S181" i="109"/>
  <c r="S184" i="109"/>
  <c r="S80" i="109"/>
  <c r="S180" i="109"/>
  <c r="S183" i="109"/>
  <c r="S120" i="109"/>
  <c r="S123" i="109" s="1"/>
  <c r="S139" i="109"/>
  <c r="S141" i="109"/>
  <c r="S144" i="109" s="1"/>
  <c r="S59" i="109"/>
  <c r="S62" i="109" s="1"/>
  <c r="S65" i="109" s="1"/>
  <c r="S41" i="109"/>
  <c r="S44" i="109"/>
  <c r="S79" i="109"/>
  <c r="S82" i="109" s="1"/>
  <c r="S85" i="109" s="1"/>
  <c r="S62" i="98"/>
  <c r="S65" i="98"/>
  <c r="R180" i="110"/>
  <c r="R183" i="110" s="1"/>
  <c r="R39" i="110"/>
  <c r="R42" i="110" s="1"/>
  <c r="R45" i="110" s="1"/>
  <c r="R59" i="110"/>
  <c r="R62" i="110"/>
  <c r="R65" i="110" s="1"/>
  <c r="R100" i="110"/>
  <c r="R103" i="110" s="1"/>
  <c r="R80" i="110"/>
  <c r="R83" i="110" s="1"/>
  <c r="R160" i="110"/>
  <c r="R163" i="110" s="1"/>
  <c r="R40" i="110"/>
  <c r="R43" i="110" s="1"/>
  <c r="R99" i="110"/>
  <c r="R102" i="110"/>
  <c r="R105" i="110"/>
  <c r="R79" i="110"/>
  <c r="R82" i="110" s="1"/>
  <c r="R85" i="110" s="1"/>
  <c r="R61" i="110"/>
  <c r="R64" i="110" s="1"/>
  <c r="R159" i="110"/>
  <c r="R162" i="110" s="1"/>
  <c r="R165" i="110" s="1"/>
  <c r="R161" i="110"/>
  <c r="R81" i="110"/>
  <c r="R84" i="110"/>
  <c r="R141" i="110"/>
  <c r="R144" i="110" s="1"/>
  <c r="R119" i="110"/>
  <c r="R122" i="110" s="1"/>
  <c r="R125" i="110" s="1"/>
  <c r="R140" i="110"/>
  <c r="R143" i="110"/>
  <c r="R139" i="110"/>
  <c r="R142" i="110"/>
  <c r="R145" i="110" s="1"/>
  <c r="R101" i="110"/>
  <c r="R104" i="110"/>
  <c r="R120" i="110"/>
  <c r="R123" i="110" s="1"/>
  <c r="R60" i="110"/>
  <c r="R63" i="110" s="1"/>
  <c r="R121" i="110"/>
  <c r="R124" i="110" s="1"/>
  <c r="R181" i="110"/>
  <c r="R184" i="110" s="1"/>
  <c r="R41" i="110"/>
  <c r="R44" i="110" s="1"/>
  <c r="R179" i="110"/>
  <c r="R182" i="110"/>
  <c r="R185" i="110"/>
  <c r="R166" i="108"/>
  <c r="R172" i="108" s="1"/>
  <c r="R175" i="108" s="1"/>
  <c r="R46" i="108"/>
  <c r="R52" i="108" s="1"/>
  <c r="R55" i="108" s="1"/>
  <c r="R106" i="108"/>
  <c r="R112" i="108"/>
  <c r="R115" i="108" s="1"/>
  <c r="R68" i="108"/>
  <c r="R74" i="108"/>
  <c r="R146" i="108"/>
  <c r="R152" i="108" s="1"/>
  <c r="R155" i="108" s="1"/>
  <c r="R128" i="108"/>
  <c r="R134" i="108"/>
  <c r="R66" i="108"/>
  <c r="R72" i="108"/>
  <c r="R75" i="108" s="1"/>
  <c r="R147" i="108"/>
  <c r="R153" i="108" s="1"/>
  <c r="R168" i="108"/>
  <c r="R174" i="108"/>
  <c r="R67" i="108"/>
  <c r="R73" i="108" s="1"/>
  <c r="R86" i="108"/>
  <c r="R92" i="108" s="1"/>
  <c r="R95" i="108" s="1"/>
  <c r="R28" i="108"/>
  <c r="R34" i="108"/>
  <c r="R126" i="108"/>
  <c r="R132" i="108"/>
  <c r="R135" i="108" s="1"/>
  <c r="R108" i="108"/>
  <c r="R114" i="108"/>
  <c r="R47" i="108"/>
  <c r="R53" i="108" s="1"/>
  <c r="R107" i="108"/>
  <c r="R113" i="108" s="1"/>
  <c r="R27" i="108"/>
  <c r="R33" i="108" s="1"/>
  <c r="R127" i="108"/>
  <c r="R133" i="108" s="1"/>
  <c r="R148" i="108"/>
  <c r="R154" i="108" s="1"/>
  <c r="R88" i="108"/>
  <c r="R94" i="108"/>
  <c r="R167" i="108"/>
  <c r="R173" i="108" s="1"/>
  <c r="R87" i="108"/>
  <c r="R93" i="108" s="1"/>
  <c r="R26" i="108"/>
  <c r="R32" i="108" s="1"/>
  <c r="R35" i="108" s="1"/>
  <c r="R48" i="108"/>
  <c r="R54" i="108"/>
  <c r="S176" i="110"/>
  <c r="S177" i="110"/>
  <c r="S38" i="110"/>
  <c r="S137" i="110"/>
  <c r="S143" i="110" s="1"/>
  <c r="S97" i="110"/>
  <c r="S103" i="110" s="1"/>
  <c r="S57" i="110"/>
  <c r="S63" i="110" s="1"/>
  <c r="S96" i="110"/>
  <c r="S77" i="110"/>
  <c r="S138" i="110"/>
  <c r="S144" i="110" s="1"/>
  <c r="S37" i="110"/>
  <c r="S43" i="110" s="1"/>
  <c r="S36" i="110"/>
  <c r="S118" i="110"/>
  <c r="S124" i="110" s="1"/>
  <c r="S58" i="110"/>
  <c r="S98" i="110"/>
  <c r="S117" i="110"/>
  <c r="S76" i="110"/>
  <c r="S158" i="110"/>
  <c r="S164" i="110" s="1"/>
  <c r="S136" i="110"/>
  <c r="S142" i="110" s="1"/>
  <c r="S145" i="110" s="1"/>
  <c r="S78" i="110"/>
  <c r="S178" i="110"/>
  <c r="S116" i="110"/>
  <c r="S122" i="110" s="1"/>
  <c r="S125" i="110" s="1"/>
  <c r="S157" i="110"/>
  <c r="S163" i="110" s="1"/>
  <c r="S56" i="110"/>
  <c r="S62" i="110" s="1"/>
  <c r="S65" i="110" s="1"/>
  <c r="S156" i="110"/>
  <c r="R52" i="98"/>
  <c r="R55" i="98"/>
  <c r="R132" i="98"/>
  <c r="R135" i="98"/>
  <c r="S145" i="98"/>
  <c r="S142" i="98"/>
  <c r="S125" i="98"/>
  <c r="S122" i="98"/>
  <c r="R72" i="98"/>
  <c r="R75" i="98"/>
  <c r="R172" i="98"/>
  <c r="S182" i="98"/>
  <c r="S185" i="98"/>
  <c r="R164" i="110"/>
  <c r="S72" i="98"/>
  <c r="S152" i="98"/>
  <c r="S155" i="98"/>
  <c r="S100" i="110"/>
  <c r="S179" i="110"/>
  <c r="S61" i="110"/>
  <c r="S64" i="110"/>
  <c r="S40" i="110"/>
  <c r="S60" i="110"/>
  <c r="S79" i="110"/>
  <c r="S82" i="110"/>
  <c r="S85" i="110" s="1"/>
  <c r="S180" i="110"/>
  <c r="S183" i="110" s="1"/>
  <c r="S140" i="110"/>
  <c r="S120" i="110"/>
  <c r="S123" i="110" s="1"/>
  <c r="S141" i="110"/>
  <c r="S161" i="110"/>
  <c r="S39" i="110"/>
  <c r="S42" i="110" s="1"/>
  <c r="S45" i="110" s="1"/>
  <c r="S191" i="110" s="1"/>
  <c r="AE87" i="111" s="1"/>
  <c r="S181" i="110"/>
  <c r="S184" i="110"/>
  <c r="S119" i="110"/>
  <c r="S101" i="110"/>
  <c r="S104" i="110" s="1"/>
  <c r="S99" i="110"/>
  <c r="S102" i="110" s="1"/>
  <c r="S105" i="110" s="1"/>
  <c r="S41" i="110"/>
  <c r="S44" i="110"/>
  <c r="S159" i="110"/>
  <c r="S162" i="110"/>
  <c r="S165" i="110" s="1"/>
  <c r="S139" i="110"/>
  <c r="S80" i="110"/>
  <c r="S83" i="110"/>
  <c r="S59" i="110"/>
  <c r="S121" i="110"/>
  <c r="S160" i="110"/>
  <c r="S81" i="110"/>
  <c r="S84" i="110"/>
  <c r="S175" i="98"/>
  <c r="S172" i="98"/>
  <c r="S52" i="98"/>
  <c r="S55" i="98"/>
  <c r="S107" i="108"/>
  <c r="S113" i="108"/>
  <c r="S166" i="108"/>
  <c r="S172" i="108"/>
  <c r="S175" i="108" s="1"/>
  <c r="S108" i="108"/>
  <c r="S114" i="108" s="1"/>
  <c r="S86" i="108"/>
  <c r="S92" i="108" s="1"/>
  <c r="S95" i="108" s="1"/>
  <c r="S68" i="108"/>
  <c r="S74" i="108" s="1"/>
  <c r="S167" i="108"/>
  <c r="S173" i="108"/>
  <c r="S87" i="108"/>
  <c r="S93" i="108" s="1"/>
  <c r="S148" i="108"/>
  <c r="S154" i="108"/>
  <c r="S67" i="108"/>
  <c r="S73" i="108"/>
  <c r="S27" i="108"/>
  <c r="S147" i="108"/>
  <c r="S153" i="108" s="1"/>
  <c r="S46" i="108"/>
  <c r="S52" i="108"/>
  <c r="S55" i="108"/>
  <c r="S28" i="108"/>
  <c r="S34" i="108" s="1"/>
  <c r="S128" i="108"/>
  <c r="S134" i="108" s="1"/>
  <c r="S66" i="108"/>
  <c r="S72" i="108" s="1"/>
  <c r="S75" i="108" s="1"/>
  <c r="S48" i="108"/>
  <c r="S54" i="108" s="1"/>
  <c r="S146" i="108"/>
  <c r="S152" i="108"/>
  <c r="S155" i="108"/>
  <c r="S106" i="108"/>
  <c r="S112" i="108" s="1"/>
  <c r="S115" i="108" s="1"/>
  <c r="S88" i="108"/>
  <c r="S94" i="108"/>
  <c r="S127" i="108"/>
  <c r="S133" i="108"/>
  <c r="S168" i="108"/>
  <c r="S174" i="108" s="1"/>
  <c r="S126" i="108"/>
  <c r="S132" i="108"/>
  <c r="S135" i="108"/>
  <c r="S47" i="108"/>
  <c r="S53" i="108" s="1"/>
  <c r="S26" i="108"/>
  <c r="S32" i="108" s="1"/>
  <c r="S35" i="108" s="1"/>
  <c r="S112" i="98"/>
  <c r="S115" i="98"/>
  <c r="S169" i="110"/>
  <c r="S172" i="110"/>
  <c r="S175" i="110"/>
  <c r="S171" i="110"/>
  <c r="S174" i="110"/>
  <c r="S70" i="110"/>
  <c r="S73" i="110"/>
  <c r="S129" i="110"/>
  <c r="S132" i="110"/>
  <c r="S135" i="110" s="1"/>
  <c r="S131" i="110"/>
  <c r="S134" i="110" s="1"/>
  <c r="S51" i="110"/>
  <c r="S54" i="110"/>
  <c r="S110" i="110"/>
  <c r="S113" i="110" s="1"/>
  <c r="S111" i="110"/>
  <c r="S149" i="110"/>
  <c r="S152" i="110" s="1"/>
  <c r="S155" i="110" s="1"/>
  <c r="S49" i="110"/>
  <c r="S52" i="110"/>
  <c r="S55" i="110" s="1"/>
  <c r="S89" i="110"/>
  <c r="S92" i="110"/>
  <c r="S95" i="110"/>
  <c r="S109" i="110"/>
  <c r="S112" i="110"/>
  <c r="S115" i="110" s="1"/>
  <c r="S50" i="110"/>
  <c r="S53" i="110" s="1"/>
  <c r="S170" i="110"/>
  <c r="S173" i="110" s="1"/>
  <c r="S69" i="110"/>
  <c r="S72" i="110" s="1"/>
  <c r="S75" i="110" s="1"/>
  <c r="S151" i="110"/>
  <c r="S154" i="110"/>
  <c r="S130" i="110"/>
  <c r="S133" i="110" s="1"/>
  <c r="S30" i="110"/>
  <c r="S33" i="110"/>
  <c r="S90" i="110"/>
  <c r="S93" i="110"/>
  <c r="S150" i="110"/>
  <c r="S153" i="110"/>
  <c r="S29" i="110"/>
  <c r="S91" i="110"/>
  <c r="S94" i="110"/>
  <c r="S71" i="110"/>
  <c r="S31" i="110"/>
  <c r="S34" i="110" s="1"/>
  <c r="S182" i="110"/>
  <c r="S185" i="110" s="1"/>
  <c r="S92" i="98"/>
  <c r="S95" i="98"/>
  <c r="F12" i="117"/>
  <c r="F5" i="117"/>
  <c r="F7" i="117"/>
  <c r="F13" i="117"/>
  <c r="F14" i="117"/>
  <c r="F9" i="117"/>
  <c r="F10" i="117"/>
  <c r="F11" i="117"/>
  <c r="F6" i="117"/>
  <c r="R190" i="108" l="1"/>
  <c r="Q190" i="110"/>
  <c r="AC57" i="111" s="1"/>
  <c r="S190" i="98"/>
  <c r="R190" i="98"/>
  <c r="S191" i="108"/>
  <c r="S190" i="110"/>
  <c r="AE57" i="111" s="1"/>
  <c r="R191" i="109"/>
  <c r="S190" i="108"/>
  <c r="R191" i="110"/>
  <c r="AD87" i="111" s="1"/>
  <c r="R145" i="98"/>
  <c r="R191" i="98" s="1"/>
  <c r="P190" i="98"/>
  <c r="Q191" i="109"/>
  <c r="J190" i="109"/>
  <c r="Q132" i="98"/>
  <c r="S135" i="98"/>
  <c r="R190" i="109"/>
  <c r="Q153" i="108"/>
  <c r="R143" i="109"/>
  <c r="R142" i="109"/>
  <c r="R145" i="109" s="1"/>
  <c r="P190" i="110"/>
  <c r="AB57" i="111" s="1"/>
  <c r="J191" i="98"/>
  <c r="L191" i="109"/>
  <c r="O191" i="109"/>
  <c r="Q63" i="110"/>
  <c r="Q44" i="110"/>
  <c r="J191" i="110"/>
  <c r="V87" i="111" s="1"/>
  <c r="K191" i="110"/>
  <c r="W87" i="111" s="1"/>
  <c r="Q191" i="98"/>
  <c r="Q190" i="109"/>
  <c r="R23" i="109"/>
  <c r="M118" i="108"/>
  <c r="M124" i="87"/>
  <c r="M118" i="98"/>
  <c r="M124" i="98" s="1"/>
  <c r="M16" i="108"/>
  <c r="M22" i="108" s="1"/>
  <c r="M25" i="108" s="1"/>
  <c r="M189" i="108" s="1"/>
  <c r="M16" i="98"/>
  <c r="M22" i="87"/>
  <c r="M25" i="87"/>
  <c r="M189" i="87" s="1"/>
  <c r="Y32" i="111" s="1"/>
  <c r="M16" i="109"/>
  <c r="M117" i="109"/>
  <c r="M123" i="109" s="1"/>
  <c r="M117" i="110"/>
  <c r="M123" i="110" s="1"/>
  <c r="M117" i="108"/>
  <c r="M123" i="108" s="1"/>
  <c r="M123" i="87"/>
  <c r="M117" i="98"/>
  <c r="M123" i="98" s="1"/>
  <c r="M179" i="108"/>
  <c r="M182" i="108" s="1"/>
  <c r="M185" i="108" s="1"/>
  <c r="M185" i="87"/>
  <c r="M179" i="98"/>
  <c r="R25" i="87"/>
  <c r="R189" i="87" s="1"/>
  <c r="AD32" i="111" s="1"/>
  <c r="R19" i="109"/>
  <c r="R19" i="110"/>
  <c r="R22" i="110" s="1"/>
  <c r="R25" i="110" s="1"/>
  <c r="R189" i="110" s="1"/>
  <c r="AD30" i="111" s="1"/>
  <c r="P41" i="108"/>
  <c r="P44" i="108" s="1"/>
  <c r="P41" i="98"/>
  <c r="P44" i="98" s="1"/>
  <c r="P41" i="109"/>
  <c r="P44" i="109" s="1"/>
  <c r="L76" i="108"/>
  <c r="L82" i="108" s="1"/>
  <c r="L85" i="108" s="1"/>
  <c r="L191" i="108" s="1"/>
  <c r="L82" i="87"/>
  <c r="S24" i="110"/>
  <c r="N190" i="108"/>
  <c r="K183" i="109"/>
  <c r="L85" i="98"/>
  <c r="L191" i="98" s="1"/>
  <c r="K103" i="108"/>
  <c r="M62" i="108"/>
  <c r="M65" i="108" s="1"/>
  <c r="N136" i="109"/>
  <c r="N142" i="109" s="1"/>
  <c r="N145" i="109" s="1"/>
  <c r="N191" i="109" s="1"/>
  <c r="N136" i="98"/>
  <c r="N145" i="87"/>
  <c r="N191" i="87" s="1"/>
  <c r="Z89" i="111" s="1"/>
  <c r="N142" i="87"/>
  <c r="K103" i="98"/>
  <c r="Q23" i="110"/>
  <c r="O190" i="109"/>
  <c r="M36" i="110"/>
  <c r="M42" i="110" s="1"/>
  <c r="M45" i="110" s="1"/>
  <c r="M191" i="110" s="1"/>
  <c r="Y87" i="111" s="1"/>
  <c r="M36" i="98"/>
  <c r="M36" i="108"/>
  <c r="M42" i="108" s="1"/>
  <c r="M45" i="108" s="1"/>
  <c r="M45" i="87"/>
  <c r="M191" i="87" s="1"/>
  <c r="Y89" i="111" s="1"/>
  <c r="M24" i="87"/>
  <c r="M18" i="98"/>
  <c r="M24" i="98" s="1"/>
  <c r="M18" i="109"/>
  <c r="M24" i="109" s="1"/>
  <c r="M18" i="108"/>
  <c r="M24" i="108" s="1"/>
  <c r="K112" i="108"/>
  <c r="K115" i="108" s="1"/>
  <c r="K64" i="109"/>
  <c r="K190" i="110"/>
  <c r="W57" i="111" s="1"/>
  <c r="P55" i="98"/>
  <c r="M121" i="108"/>
  <c r="L42" i="110"/>
  <c r="L45" i="110" s="1"/>
  <c r="L191" i="110" s="1"/>
  <c r="X87" i="111" s="1"/>
  <c r="M16" i="110"/>
  <c r="M22" i="110" s="1"/>
  <c r="M25" i="110" s="1"/>
  <c r="M189" i="110" s="1"/>
  <c r="Y30" i="111" s="1"/>
  <c r="M18" i="110"/>
  <c r="M24" i="110" s="1"/>
  <c r="M43" i="87"/>
  <c r="M37" i="109"/>
  <c r="M43" i="109" s="1"/>
  <c r="Q191" i="87"/>
  <c r="AC89" i="111" s="1"/>
  <c r="M182" i="87"/>
  <c r="M36" i="109"/>
  <c r="M42" i="109" s="1"/>
  <c r="M45" i="109" s="1"/>
  <c r="M191" i="109" s="1"/>
  <c r="M42" i="87"/>
  <c r="P162" i="109"/>
  <c r="P165" i="109" s="1"/>
  <c r="P191" i="109" s="1"/>
  <c r="J162" i="98"/>
  <c r="Q103" i="98"/>
  <c r="M118" i="109"/>
  <c r="M124" i="109" s="1"/>
  <c r="M44" i="98"/>
  <c r="R23" i="110"/>
  <c r="O82" i="108"/>
  <c r="O85" i="108" s="1"/>
  <c r="O191" i="108" s="1"/>
  <c r="M118" i="110"/>
  <c r="M124" i="110" s="1"/>
  <c r="R23" i="87"/>
  <c r="Q23" i="108"/>
  <c r="Q103" i="87"/>
  <c r="Q100" i="98"/>
  <c r="N158" i="98"/>
  <c r="N164" i="98" s="1"/>
  <c r="N158" i="108"/>
  <c r="N164" i="108" s="1"/>
  <c r="N158" i="110"/>
  <c r="N164" i="110" s="1"/>
  <c r="K56" i="109"/>
  <c r="K62" i="109" s="1"/>
  <c r="K65" i="109" s="1"/>
  <c r="K191" i="109" s="1"/>
  <c r="K56" i="110"/>
  <c r="K62" i="110" s="1"/>
  <c r="K65" i="110" s="1"/>
  <c r="K32" i="108"/>
  <c r="K35" i="108" s="1"/>
  <c r="K190" i="108" s="1"/>
  <c r="J18" i="109"/>
  <c r="J24" i="109" s="1"/>
  <c r="J18" i="98"/>
  <c r="J24" i="98" s="1"/>
  <c r="J81" i="98"/>
  <c r="J84" i="98" s="1"/>
  <c r="J84" i="87"/>
  <c r="J77" i="109"/>
  <c r="J83" i="109" s="1"/>
  <c r="J77" i="108"/>
  <c r="J83" i="108" s="1"/>
  <c r="M54" i="87"/>
  <c r="P104" i="98"/>
  <c r="O84" i="108"/>
  <c r="N24" i="87"/>
  <c r="N21" i="108"/>
  <c r="N24" i="108" s="1"/>
  <c r="N21" i="109"/>
  <c r="N24" i="109" s="1"/>
  <c r="N121" i="98"/>
  <c r="N124" i="98" s="1"/>
  <c r="N121" i="109"/>
  <c r="N124" i="109" s="1"/>
  <c r="N121" i="108"/>
  <c r="N124" i="108" s="1"/>
  <c r="M190" i="110"/>
  <c r="Y57" i="111" s="1"/>
  <c r="P140" i="108"/>
  <c r="P143" i="108" s="1"/>
  <c r="P140" i="98"/>
  <c r="P143" i="98" s="1"/>
  <c r="P143" i="87"/>
  <c r="N155" i="98"/>
  <c r="N152" i="98"/>
  <c r="O136" i="108"/>
  <c r="O142" i="108" s="1"/>
  <c r="O145" i="108" s="1"/>
  <c r="O136" i="109"/>
  <c r="O142" i="109" s="1"/>
  <c r="O145" i="109" s="1"/>
  <c r="K58" i="98"/>
  <c r="K64" i="98" s="1"/>
  <c r="K58" i="110"/>
  <c r="K64" i="110" s="1"/>
  <c r="K64" i="87"/>
  <c r="K58" i="108"/>
  <c r="K64" i="108" s="1"/>
  <c r="O98" i="110"/>
  <c r="O104" i="110" s="1"/>
  <c r="O104" i="87"/>
  <c r="O98" i="98"/>
  <c r="O104" i="98" s="1"/>
  <c r="P114" i="109"/>
  <c r="M190" i="108"/>
  <c r="N75" i="98"/>
  <c r="N72" i="98"/>
  <c r="L57" i="108"/>
  <c r="L63" i="108" s="1"/>
  <c r="L57" i="109"/>
  <c r="L63" i="109" s="1"/>
  <c r="O100" i="109"/>
  <c r="O103" i="109" s="1"/>
  <c r="O100" i="98"/>
  <c r="O103" i="98" s="1"/>
  <c r="P181" i="109"/>
  <c r="P184" i="109" s="1"/>
  <c r="M143" i="108"/>
  <c r="K61" i="109"/>
  <c r="O144" i="87"/>
  <c r="J18" i="108"/>
  <c r="J24" i="108" s="1"/>
  <c r="N161" i="98"/>
  <c r="O104" i="109"/>
  <c r="L84" i="109"/>
  <c r="N103" i="109"/>
  <c r="O143" i="110"/>
  <c r="O55" i="98"/>
  <c r="O190" i="98" s="1"/>
  <c r="N190" i="110"/>
  <c r="Z57" i="111" s="1"/>
  <c r="L144" i="87"/>
  <c r="L138" i="98"/>
  <c r="L144" i="98" s="1"/>
  <c r="J52" i="109"/>
  <c r="J55" i="109" s="1"/>
  <c r="N175" i="98"/>
  <c r="N172" i="98"/>
  <c r="Q143" i="98"/>
  <c r="P103" i="87"/>
  <c r="O141" i="108"/>
  <c r="O144" i="108" s="1"/>
  <c r="N164" i="87"/>
  <c r="N92" i="98"/>
  <c r="O38" i="98"/>
  <c r="O44" i="98" s="1"/>
  <c r="O38" i="108"/>
  <c r="O44" i="108" s="1"/>
  <c r="N122" i="110"/>
  <c r="N125" i="110" s="1"/>
  <c r="N191" i="110" s="1"/>
  <c r="Z87" i="111" s="1"/>
  <c r="P83" i="98"/>
  <c r="N81" i="108"/>
  <c r="N84" i="108" s="1"/>
  <c r="N81" i="110"/>
  <c r="N84" i="110" s="1"/>
  <c r="M113" i="109"/>
  <c r="K81" i="98"/>
  <c r="K84" i="98" s="1"/>
  <c r="K81" i="110"/>
  <c r="K84" i="110" s="1"/>
  <c r="N173" i="109"/>
  <c r="K93" i="108"/>
  <c r="N190" i="109"/>
  <c r="R24" i="87"/>
  <c r="R18" i="98"/>
  <c r="R24" i="98" s="1"/>
  <c r="M97" i="108"/>
  <c r="M103" i="108" s="1"/>
  <c r="M97" i="98"/>
  <c r="M103" i="98" s="1"/>
  <c r="O36" i="110"/>
  <c r="O42" i="110" s="1"/>
  <c r="O45" i="110" s="1"/>
  <c r="O191" i="110" s="1"/>
  <c r="AA87" i="111" s="1"/>
  <c r="E9" i="117"/>
  <c r="E14" i="117"/>
  <c r="E13" i="117"/>
  <c r="E5" i="117"/>
  <c r="E12" i="117"/>
  <c r="E6" i="117"/>
  <c r="E11" i="117"/>
  <c r="E7" i="117"/>
  <c r="E10" i="117"/>
  <c r="N142" i="98" l="1"/>
  <c r="N145" i="98"/>
  <c r="N191" i="98" s="1"/>
  <c r="M22" i="109"/>
  <c r="M25" i="109"/>
  <c r="M189" i="109" s="1"/>
  <c r="M191" i="108"/>
  <c r="R22" i="109"/>
  <c r="R25" i="109"/>
  <c r="R189" i="109" s="1"/>
  <c r="M45" i="98"/>
  <c r="M42" i="98"/>
  <c r="M22" i="98"/>
  <c r="M25" i="98"/>
  <c r="M189" i="98" s="1"/>
  <c r="M182" i="98"/>
  <c r="M185" i="98"/>
  <c r="N190" i="98"/>
  <c r="M124" i="108"/>
  <c r="M191" i="9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tc={912F244A-A29A-48D0-A934-D6A6E2C1B8AD}</author>
    <author>tc={2FFFC39C-EDDB-4CD4-9BF2-99D6B883DB71}</author>
    <author>tc={F0C8700B-EE24-4556-B798-EE2217ACBB75}</author>
    <author>tc={3F9CCAB1-7C3A-4A79-B37B-78A7C11C282A}</author>
  </authors>
  <commentList>
    <comment ref="AE5" authorId="0" shapeId="0" xr:uid="{912F244A-A29A-48D0-A934-D6A6E2C1B8AD}">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F5" authorId="1" shapeId="0" xr:uid="{2FFFC39C-EDDB-4CD4-9BF2-99D6B883DB71}">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E38" authorId="2" shapeId="0" xr:uid="{F0C8700B-EE24-4556-B798-EE2217ACBB75}">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F38" authorId="3" shapeId="0" xr:uid="{3F9CCAB1-7C3A-4A79-B37B-78A7C11C282A}">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tc={6D9A9365-007F-463A-A6DD-C233DBB21CB6}</author>
  </authors>
  <commentList>
    <comment ref="E9" authorId="0" shapeId="0" xr:uid="{6D9A9365-007F-463A-A6DD-C233DBB21CB6}">
      <text>
        <t>[Threaded comment]
Your version of Excel allows you to read this threaded comment; however, any edits to it will get removed if the file is opened in a newer version of Excel. Learn more: https://go.microsoft.com/fwlink/?linkid=870924
Comment:
    One single big project completed in 2019/20 has impacted the figure in that year</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<sst xmlns="http://schemas.openxmlformats.org/spreadsheetml/2006/main" count="8013" uniqueCount="403">
  <si>
    <t>Table of Contents</t>
  </si>
  <si>
    <t>Description</t>
  </si>
  <si>
    <t>Low_Case</t>
  </si>
  <si>
    <t>High_Case</t>
  </si>
  <si>
    <t>Base_Case</t>
  </si>
  <si>
    <t>DIRECT COSTS (NO OVERHEADS), $ Nominal</t>
  </si>
  <si>
    <t>Source: Category Analysis RINs, Table 2.5.2</t>
  </si>
  <si>
    <t>Source: CA RINs working files</t>
  </si>
  <si>
    <t>Source: CA RINs working files in Rosetta (AA Model)</t>
  </si>
  <si>
    <t>Source: CA RINs working files in Rosetta</t>
  </si>
  <si>
    <t>1a - Ergon Energy's Connections Expenditure ($)</t>
  </si>
  <si>
    <t>1b - Type 1 contributions</t>
  </si>
  <si>
    <t>1c - Ergon Energy's Net Connections Expenditure ($)</t>
  </si>
  <si>
    <t>1d - Ergon Energy's Connection Volumes</t>
  </si>
  <si>
    <t>The expenditure is inclusive of ACS and cash contributions</t>
  </si>
  <si>
    <t>Adjustment: ACS capex+opex (ESTIMATED)</t>
  </si>
  <si>
    <t>Capital contributions - cash contributions</t>
  </si>
  <si>
    <t>Connex figures are exclusive of ACS and cash contributions</t>
  </si>
  <si>
    <t>Year</t>
  </si>
  <si>
    <t>2018-19</t>
  </si>
  <si>
    <t>2019-20</t>
  </si>
  <si>
    <t>2020-21</t>
  </si>
  <si>
    <t>2021-22</t>
  </si>
  <si>
    <t>2019/20</t>
  </si>
  <si>
    <t>2020/21</t>
  </si>
  <si>
    <t>2008-09</t>
  </si>
  <si>
    <t>2009-10</t>
  </si>
  <si>
    <t>2010-11</t>
  </si>
  <si>
    <t>2011-12</t>
  </si>
  <si>
    <t>2012-13</t>
  </si>
  <si>
    <t>2013-14</t>
  </si>
  <si>
    <t>2014-15</t>
  </si>
  <si>
    <t>2015-16</t>
  </si>
  <si>
    <t>2016-17</t>
  </si>
  <si>
    <t>2017-18</t>
  </si>
  <si>
    <t>Vlookup</t>
  </si>
  <si>
    <t>Category</t>
  </si>
  <si>
    <t>Subcategory</t>
  </si>
  <si>
    <t>Actual</t>
  </si>
  <si>
    <t xml:space="preserve">Actual </t>
  </si>
  <si>
    <t>Bus_complex_HV</t>
  </si>
  <si>
    <t>Commercial/ Industrial</t>
  </si>
  <si>
    <t>Complex connection HV (customer connected at HV)</t>
  </si>
  <si>
    <t>Bus_complex_LV_minor_HV_works</t>
  </si>
  <si>
    <t>Complex connection HV (customer connected at LV, minor HV works)</t>
  </si>
  <si>
    <t>Bus_complex_LV_upstream_works</t>
  </si>
  <si>
    <t>Complex connection HV (customer connected at LV, upstream asset works)</t>
  </si>
  <si>
    <t>Bus_subtrans</t>
  </si>
  <si>
    <t>Complex connection sub-transmission</t>
  </si>
  <si>
    <t>Bus_simple_LV</t>
  </si>
  <si>
    <t>Simple connection LV</t>
  </si>
  <si>
    <t>EG_complex_HV_large</t>
  </si>
  <si>
    <t>Embedded Generation</t>
  </si>
  <si>
    <t>Complex connection HV (large capacity)</t>
  </si>
  <si>
    <t>EG_complex_HV_small</t>
  </si>
  <si>
    <t>Complex connection HV (small capacity)</t>
  </si>
  <si>
    <t>EG_simple_LV</t>
  </si>
  <si>
    <t>Resi_complex__HV</t>
  </si>
  <si>
    <t>Residential</t>
  </si>
  <si>
    <t>Complex connection HV</t>
  </si>
  <si>
    <t>Resi_complex__LV</t>
  </si>
  <si>
    <t>Complex connection LV</t>
  </si>
  <si>
    <t>Resi_simple_LV</t>
  </si>
  <si>
    <t>RD_HV_no_upstreamworks</t>
  </si>
  <si>
    <t>Subdivision</t>
  </si>
  <si>
    <t>Complex connection HV (no upstream asset works)</t>
  </si>
  <si>
    <t>RD_HV_upstream_works</t>
  </si>
  <si>
    <t>Complex connection HV (with upstream asset works)</t>
  </si>
  <si>
    <t>RD_LV</t>
  </si>
  <si>
    <t>Grand Total</t>
  </si>
  <si>
    <t>Summary table for FTI</t>
  </si>
  <si>
    <t>1a - Ergon Energy's Connections Expenditure ($) (summary)</t>
  </si>
  <si>
    <t>2b - Type 1 contributions (summary)</t>
  </si>
  <si>
    <t>2c - Ergon Energy's Net Connections Expenditure ($)</t>
  </si>
  <si>
    <t xml:space="preserve"> (summary)</t>
  </si>
  <si>
    <t>3d - Ergon Energy's Connection Volumes (summary)</t>
  </si>
  <si>
    <t>LV Complex connections</t>
  </si>
  <si>
    <t>LV Simple connections</t>
  </si>
  <si>
    <t>HV connections</t>
  </si>
  <si>
    <t>EG HV</t>
  </si>
  <si>
    <t>Complex HV and LV</t>
  </si>
  <si>
    <t>DIRECT COSTS (NO OVERHEADS), $2022-23</t>
  </si>
  <si>
    <t>Capital contributions</t>
  </si>
  <si>
    <t xml:space="preserve">1a - Energex's Sum of Gross Connex </t>
  </si>
  <si>
    <t>1c - Energex's Net Connection Expenditure</t>
  </si>
  <si>
    <t>1d - Connection volumes</t>
  </si>
  <si>
    <t>The expenditure figures are inclusive of ACS and cash contributions (Type 1 contributions)</t>
  </si>
  <si>
    <t xml:space="preserve">Adjustment: ACS Opex </t>
  </si>
  <si>
    <t>SCS Cash contributions - Cash contributions</t>
  </si>
  <si>
    <t>2021/22</t>
  </si>
  <si>
    <t>RD_HV_no_upstream_works</t>
  </si>
  <si>
    <t>2a- Energex's Gross Connex (Summary)</t>
  </si>
  <si>
    <t>2b - Type 1 contributions (Summary)</t>
  </si>
  <si>
    <t>2c - Energex's Net Connection Expenditure (Summary)</t>
  </si>
  <si>
    <t>2d - Connection volumes (Summary)</t>
  </si>
  <si>
    <t>SCS Cash contributions</t>
  </si>
  <si>
    <t>The expenditure figures are exclusive of ACS and cash contributions</t>
  </si>
  <si>
    <t>Total costs</t>
  </si>
  <si>
    <t>Ergon Energy - Actual values</t>
  </si>
  <si>
    <t>Expenditure</t>
  </si>
  <si>
    <t>Connections</t>
  </si>
  <si>
    <t>Household Pop</t>
  </si>
  <si>
    <t>vlookup column</t>
  </si>
  <si>
    <t>Energy Supplier</t>
  </si>
  <si>
    <t>Geography</t>
  </si>
  <si>
    <t>Connection Classification</t>
  </si>
  <si>
    <t>Customer Type</t>
  </si>
  <si>
    <t>Scenario</t>
  </si>
  <si>
    <t>Blank</t>
  </si>
  <si>
    <t>Energex</t>
  </si>
  <si>
    <t>SEQ</t>
  </si>
  <si>
    <t>Domestic</t>
  </si>
  <si>
    <t>EGX - Simple Residential LV</t>
  </si>
  <si>
    <t>Residential - Simple</t>
  </si>
  <si>
    <t>Base</t>
  </si>
  <si>
    <t>N/A</t>
  </si>
  <si>
    <t>Low</t>
  </si>
  <si>
    <t>High</t>
  </si>
  <si>
    <t>EGX - Residential Complex HV and LV</t>
  </si>
  <si>
    <t>Residential - Complex</t>
  </si>
  <si>
    <t>All</t>
  </si>
  <si>
    <t>Commercial</t>
  </si>
  <si>
    <t>EGX Comm - Simple connection LV</t>
  </si>
  <si>
    <t>Small Business</t>
  </si>
  <si>
    <t>EGX Comm - Complex connection HV/LV</t>
  </si>
  <si>
    <t>Large customer</t>
  </si>
  <si>
    <t xml:space="preserve">Businesses </t>
  </si>
  <si>
    <t>Ergon</t>
  </si>
  <si>
    <t>Cairns</t>
  </si>
  <si>
    <t>ERG - Residential Simple LV</t>
  </si>
  <si>
    <t>ERG - Residential Complex HV and LV</t>
  </si>
  <si>
    <t>ERG Comm - Simple connection LV</t>
  </si>
  <si>
    <t>ERG Comm - Complex connection HV/LV</t>
  </si>
  <si>
    <t>Central QLD</t>
  </si>
  <si>
    <t>Darling Downs</t>
  </si>
  <si>
    <t>Mackay</t>
  </si>
  <si>
    <t>QLD Outback</t>
  </si>
  <si>
    <t>Townsville</t>
  </si>
  <si>
    <t>Toowoomba</t>
  </si>
  <si>
    <t>Wide Bay</t>
  </si>
  <si>
    <t>EGX Res</t>
  </si>
  <si>
    <t>EGX C&amp;I</t>
  </si>
  <si>
    <t>ERG Res</t>
  </si>
  <si>
    <t>ERG C&amp;I</t>
  </si>
  <si>
    <t>EGX Res $</t>
  </si>
  <si>
    <t>EGX Res Volumes</t>
  </si>
  <si>
    <t>EGX C&amp;I $</t>
  </si>
  <si>
    <t>EQX C&amp; I Volumes</t>
  </si>
  <si>
    <t>ERG Res $</t>
  </si>
  <si>
    <t>ERG Res Volumes</t>
  </si>
  <si>
    <t>ERG C&amp;I $</t>
  </si>
  <si>
    <t>ERG C&amp;I Volumes</t>
  </si>
  <si>
    <t>Real Parameters</t>
  </si>
  <si>
    <t>Nominal Parameters</t>
  </si>
  <si>
    <t>Other</t>
  </si>
  <si>
    <t>ERG - Simple Residential LV</t>
  </si>
  <si>
    <t>CPI</t>
  </si>
  <si>
    <t>PPI Const</t>
  </si>
  <si>
    <t>WPI Const</t>
  </si>
  <si>
    <t>Ergon Energy - Nominal values</t>
  </si>
  <si>
    <t>Residential Weightings</t>
  </si>
  <si>
    <t xml:space="preserve">Commercial LV </t>
  </si>
  <si>
    <t>Energex Energy - Nominal values</t>
  </si>
  <si>
    <t>Parameter</t>
  </si>
  <si>
    <t>Weightings</t>
  </si>
  <si>
    <t>#</t>
  </si>
  <si>
    <t>Notes/ Headings</t>
  </si>
  <si>
    <t>Ticker</t>
  </si>
  <si>
    <t>Population</t>
  </si>
  <si>
    <t>Population projection - 'Population Forecasts' tab</t>
  </si>
  <si>
    <t>Queensland</t>
  </si>
  <si>
    <t>ACIF Pop Estimates Tab' - Population Check</t>
  </si>
  <si>
    <t>ACIF QLD Pop</t>
  </si>
  <si>
    <t>Household Parameters</t>
  </si>
  <si>
    <t>Household parameter - 'Census Avg Pop Household (Extr)'</t>
  </si>
  <si>
    <t>- Census trend</t>
  </si>
  <si>
    <t>Project residential connections</t>
  </si>
  <si>
    <t>Energex econometric parameter for Residential Growth</t>
  </si>
  <si>
    <t>Long Run Shares of LV to HV Connections - Residential</t>
  </si>
  <si>
    <t>-These figures come from 'EGX Historical Data' tab</t>
  </si>
  <si>
    <t>-These figures come from 'ERG Historical Data' tab</t>
  </si>
  <si>
    <t>Energex econometric parameter for Small Businesses and Larger Customers  Relationship</t>
  </si>
  <si>
    <t>- Macro interest rates (Year average)</t>
  </si>
  <si>
    <t>KB8</t>
  </si>
  <si>
    <t>- ACIF Construction factor growth</t>
  </si>
  <si>
    <t>New Houses and Other Residential</t>
  </si>
  <si>
    <t>Georgraphy</t>
  </si>
  <si>
    <t>Location</t>
  </si>
  <si>
    <t>Queensland Pop</t>
  </si>
  <si>
    <t>Total</t>
  </si>
  <si>
    <t>Forecast</t>
  </si>
  <si>
    <t>2022-23</t>
  </si>
  <si>
    <t>HORIZON</t>
  </si>
  <si>
    <t>Type</t>
  </si>
  <si>
    <t>AREA</t>
  </si>
  <si>
    <t>UNITS</t>
  </si>
  <si>
    <t>Long-term</t>
  </si>
  <si>
    <t>New Houses</t>
  </si>
  <si>
    <t>Brisbane</t>
  </si>
  <si>
    <t>$ million</t>
  </si>
  <si>
    <t>rest of QLD</t>
  </si>
  <si>
    <t>QLD</t>
  </si>
  <si>
    <t>New Other Residential</t>
  </si>
  <si>
    <t>Alterations and Additions (large)</t>
  </si>
  <si>
    <t>Other (mainly small alterations and additions)</t>
  </si>
  <si>
    <t>Non-residential</t>
  </si>
  <si>
    <t>Retail/Wholesale trade</t>
  </si>
  <si>
    <t>Offices</t>
  </si>
  <si>
    <t>Other commercial</t>
  </si>
  <si>
    <t>Industrial</t>
  </si>
  <si>
    <t>Educational</t>
  </si>
  <si>
    <t>Health and aged care</t>
  </si>
  <si>
    <t>Entertainment and recreation</t>
  </si>
  <si>
    <t>Accommodation</t>
  </si>
  <si>
    <t>Miscellaneous</t>
  </si>
  <si>
    <t>Engineering</t>
  </si>
  <si>
    <t>Roads</t>
  </si>
  <si>
    <t>Bridges, Railways, Harbours</t>
  </si>
  <si>
    <t>Electricity, Pipelines</t>
  </si>
  <si>
    <t>Water and sewerage</t>
  </si>
  <si>
    <t>Telecommunications</t>
  </si>
  <si>
    <t>Heavy industry incl. mining</t>
  </si>
  <si>
    <t>Recreation and other</t>
  </si>
  <si>
    <t>Labour</t>
  </si>
  <si>
    <t>All Occupations</t>
  </si>
  <si>
    <t>persons 000's</t>
  </si>
  <si>
    <t>*Census Average Population Household</t>
  </si>
  <si>
    <t>Input</t>
  </si>
  <si>
    <t>Calcs</t>
  </si>
  <si>
    <t>Forecasts-&gt; draft from 2006 onwards</t>
  </si>
  <si>
    <t>Brisbane - East</t>
  </si>
  <si>
    <t>Brisbane Inner City</t>
  </si>
  <si>
    <t>Brisbane - North</t>
  </si>
  <si>
    <t>Brisbane - South</t>
  </si>
  <si>
    <t>Brisbane - West</t>
  </si>
  <si>
    <t>Central Queensland</t>
  </si>
  <si>
    <t>Darling Downs - Maranoa</t>
  </si>
  <si>
    <t>Gold Coast</t>
  </si>
  <si>
    <t>Ipswich</t>
  </si>
  <si>
    <t>Logan - Beaudesert</t>
  </si>
  <si>
    <t>Mackay - Isaac - Whitsunday</t>
  </si>
  <si>
    <t>Moreton Bay - North</t>
  </si>
  <si>
    <t>Moreton Bay - South</t>
  </si>
  <si>
    <t>Queensland - Outback</t>
  </si>
  <si>
    <t>Sunshine Coast</t>
  </si>
  <si>
    <t>Forecast -&gt;</t>
  </si>
  <si>
    <t>Average PP Household - EGX</t>
  </si>
  <si>
    <t>Average PP Household - ERG</t>
  </si>
  <si>
    <t>Average PP Household</t>
  </si>
  <si>
    <t>All Queensland</t>
  </si>
  <si>
    <t>Total_private_dwellings</t>
  </si>
  <si>
    <t>Energex's Sum of Connection Volumes</t>
  </si>
  <si>
    <t>The volume figures prior to 1 July 2020 are inclusive of ACS (gifted assets)</t>
  </si>
  <si>
    <t>Check</t>
  </si>
  <si>
    <t>Subtransmission (excluded)</t>
  </si>
  <si>
    <t>Ergon Energy's Connection Volumes</t>
  </si>
  <si>
    <t>Unit</t>
  </si>
  <si>
    <t>$'000</t>
  </si>
  <si>
    <t>Series Type</t>
  </si>
  <si>
    <t>Original</t>
  </si>
  <si>
    <t>--&gt; forecast</t>
  </si>
  <si>
    <t>Index</t>
  </si>
  <si>
    <t>% change</t>
  </si>
  <si>
    <t>Underying inflation</t>
  </si>
  <si>
    <t>PCPI</t>
  </si>
  <si>
    <t>Underlying CPI - % Change year end</t>
  </si>
  <si>
    <t>KB7</t>
  </si>
  <si>
    <t>Underlying CPI - % Change yoy</t>
  </si>
  <si>
    <t xml:space="preserve">Area Code </t>
  </si>
  <si>
    <t>Dan Geo</t>
  </si>
  <si>
    <t>SA4</t>
  </si>
  <si>
    <t>Ergon/Energex Split</t>
  </si>
  <si>
    <t>Regulatory period</t>
  </si>
  <si>
    <t>2015-20 regulatory period</t>
  </si>
  <si>
    <t>2020-25 regulatory period</t>
  </si>
  <si>
    <t>2025-30 regulatory period</t>
  </si>
  <si>
    <t>Regulatory years</t>
  </si>
  <si>
    <t>2023-24</t>
  </si>
  <si>
    <t>2024-25</t>
  </si>
  <si>
    <t>2025-26</t>
  </si>
  <si>
    <t>2026-27</t>
  </si>
  <si>
    <t>2027-28</t>
  </si>
  <si>
    <t>2028-29</t>
  </si>
  <si>
    <t>2029-30</t>
  </si>
  <si>
    <t>Period type</t>
  </si>
  <si>
    <t xml:space="preserve">Forecast </t>
  </si>
  <si>
    <t>CPI (%) - Dec to Dec</t>
  </si>
  <si>
    <t>CPI escalation - Dec to Dec</t>
  </si>
  <si>
    <t>From 2018-19 to 2022-23</t>
  </si>
  <si>
    <t>From 2019-20 tp 2022-23</t>
  </si>
  <si>
    <t>From 2020-21 to 2022-23</t>
  </si>
  <si>
    <t>From 2021-22 to 2022-23</t>
  </si>
  <si>
    <t>Gifted Assets</t>
  </si>
  <si>
    <t>ACS Capex</t>
  </si>
  <si>
    <t>Source: Finance, connection team</t>
  </si>
  <si>
    <t>DNSP</t>
  </si>
  <si>
    <t>Activity</t>
  </si>
  <si>
    <t>Actual YTD</t>
  </si>
  <si>
    <t>Ergon Energy</t>
  </si>
  <si>
    <t>C2210</t>
  </si>
  <si>
    <t>Gifted customer requested work</t>
  </si>
  <si>
    <t>C2250</t>
  </si>
  <si>
    <t>Large Customer Connections Gifted</t>
  </si>
  <si>
    <t>Real Estate Development Gifted</t>
  </si>
  <si>
    <t>C2220</t>
  </si>
  <si>
    <t>Total Gifted assets</t>
  </si>
  <si>
    <t>Large Customer Connections</t>
  </si>
  <si>
    <t>Subdivisions</t>
  </si>
  <si>
    <t>Total Gifted Assets</t>
  </si>
  <si>
    <t>Cash contributions</t>
  </si>
  <si>
    <t xml:space="preserve">SCS </t>
  </si>
  <si>
    <t>Source: Category Analysis RIN</t>
  </si>
  <si>
    <t xml:space="preserve">C&amp;I </t>
  </si>
  <si>
    <t>Real Estate Developments</t>
  </si>
  <si>
    <t>Embedded Generators</t>
  </si>
  <si>
    <t>Total Cash Contributions</t>
  </si>
  <si>
    <t>ACS opex</t>
  </si>
  <si>
    <t>ACS</t>
  </si>
  <si>
    <t>2030-31</t>
  </si>
  <si>
    <t>ERG Comm up</t>
  </si>
  <si>
    <t>Subdivision/Complex HV and LV (Ergon)</t>
  </si>
  <si>
    <t>Subdivision/Complex HV and LV (Energex)</t>
  </si>
  <si>
    <t>Contributions</t>
  </si>
  <si>
    <t>Net Subdivisions</t>
  </si>
  <si>
    <t>ERGON</t>
  </si>
  <si>
    <t>ENERGEX</t>
  </si>
  <si>
    <t>This model contains information that is strictly confidential. This model shall be used solely for Client’s internal business purposes.  Unless required by law, Client shall not refer to FTI Consulting or its creation of or assistance with the model in any marketing document, prospectus, registration statement, public filing, loan, or other agreement or document without FTI Consulting’s prior written consent, which may be conditioned on the execution of a release letter in the form provided by FTI Consulting. In no event shall FTI Consulting be assuming any responsibility to any third party to which the model or any work product is disclosed or made available.</t>
  </si>
  <si>
    <t>The information contained in the model has been provided to the recipient in good faith without endorsement or recommendation. Whilst all reasonable care has been taken to ensure that the information is accurate, FTI Consulting nor any of its related bodies corporate, subsidiaries, affiliates, officers, employees or agents shall be held responsible for the information contained in the model and make no warranties or representations regarding the accuracy, suitability, completeness or otherwise of that information. This model is being provided as is, without any warranty or condition, and FTI Consulting disclaims all warranties and conditions, either express or implied, with respect to the model, including all implied warranties and conditions of merchantability, non-infringement and fitness for a particular purpose, or arising from a course of dealing, usage or trade practice. FTI Consulting specifically disclaims any warranty that the model will meet the Client’s specific requirements or be error free.</t>
  </si>
  <si>
    <t>By retaining and using this model, the recipient represents that the recipient is capable of making its own independent assessment as to the validity of the assumptions, data and results contained in this model, and the economic, financial, regulatory, legal, taxation, stamp duty and accounting implications of those assumptions, data and results, and is not relying on any recommendation or statement by FTI Consulting.  Unless otherwise agreed in writing, FTI Consulting is not acting as an advisor to any recipient and does not assume a duty of care in this respect.</t>
  </si>
  <si>
    <t>FTI Consulting has not been provided with all of the source documentation for the source data and assumptions that forms the basis of the calculations, and accordingly FTI Consulting cannot express an opinion on the accuracy of the source data or the assumptions contained in this model.</t>
  </si>
  <si>
    <t>Except for statutory liability which cannot be excluded, the recipient acknowledges that FTI Consulting and its related bodies corporate, subsidiaries, affiliates, officers, employees or agents to the maximum extent permitted by law do not assume responsibility or liability to the recipient or to any other person for loss or damage of any kind whatsoever arising as a result of the recipient's use or misuse of this model or for any opinion, advice, recommendation, representation or information, expressly or implicitly, contained herein, notwithstanding any negligence, default or lack of care by FTI Consulting nor that such loss or damage was foreseeable.</t>
  </si>
  <si>
    <t>FTI Consulting cannot accept any liability or responsibility for the results implied by the model if the inputs, assumptions or calculations are changed in any way.</t>
  </si>
  <si>
    <t>This model may contain certain assumptions, projections, forecasts and forward looking statements which may or may not prove to be correct.  These are speculative, and actual future results may vary.</t>
  </si>
  <si>
    <t>Nothing within this financial model represents any offer by FTI Consulting or creates any binding obligation to perform any act or accept any offer arising from the contents of its financial model.</t>
  </si>
  <si>
    <t>FTI Consulting gives no undertaking to provide the recipient of this information with access to any additional information or to update this or any additional information, or to correct any inaccuracies which may become apparent.</t>
  </si>
  <si>
    <t>The calculations presented in this model have been prepared in a limited timeframe; with further analysis the methodologies, assumptions and/or results may be subject to changes. FTI Consulting reserves the right to amend the model for any additional information received.</t>
  </si>
  <si>
    <t>Colour</t>
  </si>
  <si>
    <t>Parameters</t>
  </si>
  <si>
    <t>Full Description - Quick Click</t>
  </si>
  <si>
    <t>Hyperlink Target Address</t>
  </si>
  <si>
    <t>This model has been developed by FTI Consulting for and in conjunction with Energy Queensland Limited ("EQL") and is provided to the recipient on the express understanding that:</t>
  </si>
  <si>
    <t>This model has been prepared for the sole purpose of estimating Queensland's connection volumes forecasts for 2025-2030. This involves the development of proposed forecasting methodology and model design utilising data provided by EQL and FTI Consulting, along with data sourced from the ABS, Cordell Connect and ACIF.</t>
  </si>
  <si>
    <t>Technical Assumptions</t>
  </si>
  <si>
    <t>Notes</t>
  </si>
  <si>
    <t>Tab Name</t>
  </si>
  <si>
    <t>Return to Table of Contents</t>
  </si>
  <si>
    <t>Connex Nomial Net</t>
  </si>
  <si>
    <t>Connex Real Gross</t>
  </si>
  <si>
    <t>Connex Real Net</t>
  </si>
  <si>
    <t>Connex Nominal Gross</t>
  </si>
  <si>
    <t>Summary</t>
  </si>
  <si>
    <t>Black</t>
  </si>
  <si>
    <t>Disclaimer</t>
  </si>
  <si>
    <t>White</t>
  </si>
  <si>
    <t>FTI Consulting Model Disclaimer</t>
  </si>
  <si>
    <t>Hyperlink cells to all tabs</t>
  </si>
  <si>
    <t>Summary Table of all Outputs</t>
  </si>
  <si>
    <t>EGX Residential</t>
  </si>
  <si>
    <t>ERG Residential</t>
  </si>
  <si>
    <t>CPI (Annual Change)</t>
  </si>
  <si>
    <t>PPI Const (Annual Change)</t>
  </si>
  <si>
    <t>WPI Const (Annual Change)</t>
  </si>
  <si>
    <t>Inflation Change Gross</t>
  </si>
  <si>
    <t>Charts for Presentation</t>
  </si>
  <si>
    <t>2031-32</t>
  </si>
  <si>
    <t>Extra Assessment</t>
  </si>
  <si>
    <t>Commercial/ Industrial/LV Complex connections</t>
  </si>
  <si>
    <t>Commercial/ Industrial/LV Simple connections</t>
  </si>
  <si>
    <t>Commercial/ Industrial/HV connections</t>
  </si>
  <si>
    <t>Embedded Generation/EG HV</t>
  </si>
  <si>
    <t>Embedded Generation/LV Simple connections</t>
  </si>
  <si>
    <t>Residential/LV Complex connections</t>
  </si>
  <si>
    <t>Residential/LV Simple connections</t>
  </si>
  <si>
    <t>Residential/HV connections</t>
  </si>
  <si>
    <t>Subdivision/Complex HV and LV</t>
  </si>
  <si>
    <t>Output sheet for Connex Real Net - FY June 30</t>
  </si>
  <si>
    <t>Output sheet for Connex Nominal Net - FY June 30</t>
  </si>
  <si>
    <t>Output sheet for Connex Real Gross - FY June 30</t>
  </si>
  <si>
    <t>Output sheet for Connex Nominal Gross - FY June 30</t>
  </si>
  <si>
    <t>Charts presenting outputs for EGX and ERG Connections</t>
  </si>
  <si>
    <t>Dark Red</t>
  </si>
  <si>
    <t>Output Only</t>
  </si>
  <si>
    <t>Energy Queensland is a state government-owned corporation, and the parent organisation for Energex and Ergon. Energex and Ergon build, operate and maintain the electricity distribution networks across Queensland, and are regulated under the National Electricity Rules by the Australian Energy Regulator.</t>
  </si>
  <si>
    <t>The forecasting model considers:
•	Population growth 
•	Household growth
•	The econometric relationship between households and connections 
•	Commercial connections per new residential connection</t>
  </si>
  <si>
    <t xml:space="preserve">FTI Consulting in conjunction with Energy Queensland Limited (EQL) estimated Queensland connections volumes forecasts for 2025 2030. This involves the development of proposed forecasting methodology and model design utilising data provided by EQL and FTI Consulting, along with data sourced from the ABS, Cordell Connect and ACIF. </t>
  </si>
  <si>
    <t>Data considered includes:
•	EQL provided Ergon Energy connection volumes 
•	EQL provided Energex Energy connection volumes 
•	EQL provided Ergon Nominal Data
•	EQL provided Energex Nominal Data
•	EQL provided Contributions database
•	EQL provided Subdivisions
•	EQL provided Escalations data</t>
  </si>
  <si>
    <t>Cover Page</t>
  </si>
  <si>
    <t>Model Cover Page</t>
  </si>
  <si>
    <t>Notes:</t>
  </si>
  <si>
    <t>SEQ Contains:</t>
  </si>
  <si>
    <t>The 'Output Tab Summary' tab can be filtered to view the connection forecasts by the categories to the right</t>
  </si>
  <si>
    <t>All content in an orange cell is input data</t>
  </si>
  <si>
    <t>Eg.</t>
  </si>
  <si>
    <t>Content in clear cells source date from bakcing tabs in this model workbook</t>
  </si>
  <si>
    <t>This can be further be done for the sub-summary tables as noted below:</t>
  </si>
  <si>
    <t>The "All" Categorisations are the aggregation of higher level categorisations</t>
  </si>
  <si>
    <t>Overview:</t>
  </si>
  <si>
    <t>Number of Estimated connections</t>
  </si>
  <si>
    <r>
      <rPr>
        <b/>
        <sz val="11"/>
        <color rgb="FF000000"/>
        <rFont val="Arial"/>
        <family val="2"/>
      </rPr>
      <t xml:space="preserve">Example: </t>
    </r>
    <r>
      <rPr>
        <sz val="11"/>
        <color rgb="FF000000"/>
        <rFont val="Arial"/>
        <family val="2"/>
      </rPr>
      <t>The below screenshot presents the output for estimated connections by Energy Supplier (Ergon), Customer Type (Residential - Simple) and Scenario (Base)</t>
    </r>
  </si>
  <si>
    <t>Using the Model</t>
  </si>
  <si>
    <t>Regulatory control period 1 July 2025 to 30 June 2030</t>
  </si>
  <si>
    <t xml:space="preserve">Ergon Energy Network - Connection expenditure and volume forecast model </t>
  </si>
  <si>
    <t>Output Volume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</si>
</sst>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 #,##0_-;_-* &quot;-&quot;??_-;_-@_-"/>
    <numFmt numFmtId="166" formatCode="mmm\ yyyy"/>
    <numFmt numFmtId="167" formatCode="0.0"/>
    <numFmt numFmtId="168" formatCode="0.0000"/>
    <numFmt numFmtId="169" formatCode="\+0.00%;\-0.00%"/>
    <numFmt numFmtId="170" formatCode="[$$-C09]#,##0.00;[Red]&quot;-&quot;[$$-C09]#,##0.00"/>
    <numFmt numFmtId="171" formatCode="_-* #,##0.000_-;\-* #,##0.000_-;_-* &quot;-&quot;??_-;_-@_-"/>
    <numFmt numFmtId="172" formatCode="_-\ &quot;ERROR&quot;_-;\-\ &quot;ERROR&quot;_-;_-\ &quot;ok&quot;_-;\-&quot;ERROR&quot;"/>
    <numFmt numFmtId="173" formatCode="&quot;YES&quot;;&quot;YES2&quot;;&quot;NO&quot;;"/>
    <numFmt numFmtId="174" formatCode="_-\ #,##0.0_-;\-\ #,##0.0_-;_-\ &quot;ok&quot;_-;_-@_-"/>
    <numFmt numFmtId="175" formatCode="_-\ #,##0_-;\-\ #,##0_-;_-\ &quot;-&quot;_-;_-@_-"/>
    <numFmt numFmtId="176" formatCode="_-\ #,##0.0_-;\-\ #,##0.0_-;_-\ &quot;-&quot;_-;_-@_-"/>
    <numFmt numFmtId="177" formatCode="_-dd/mm/yy_-;\-\ &quot;Error&quot;_-;_-\ &quot;-&quot;_-;_-@_-"/>
    <numFmt numFmtId="178" formatCode="_-&quot;$&quot;#,##0.0_-;\-&quot;$&quot;#,##0.0_-;_ &quot;-&quot;_-;_-@_-"/>
    <numFmt numFmtId="179" formatCode="0\ &quot;BR&quot;_ ;\-0\ &quot;BR&quot;;\ _ &quot;-&quot;_-;_-@_-"/>
    <numFmt numFmtId="180" formatCode="_-&quot;$&quot;#,##0_-;\-&quot;$&quot;#,##0_-;_ &quot;-&quot;_-;_-@_-"/>
    <numFmt numFmtId="181" formatCode="_-&quot;$&quot;#,##0.0_-;[Red]\-&quot;$&quot;#,##0.0_-;_ &quot;-&quot;_-;_-@_-"/>
    <numFmt numFmtId="182" formatCode="_-&quot;$&quot;#,##0.00_-;[Red]\-&quot;$&quot;#,##0.00_-;_ &quot;-&quot;_-;_-@_-"/>
    <numFmt numFmtId="183" formatCode="_-&quot;$&quot;#,##0.0,,_-;\-&quot;$&quot;#,##0.0,,_-;_ &quot;-&quot;_-;_-@_-"/>
    <numFmt numFmtId="184" formatCode="_-&quot;$&quot;#,##0,_-;\-&quot;$&quot;#,##0,_-;_ &quot;-&quot;_-;_-@_-"/>
    <numFmt numFmtId="185" formatCode="_-\ #,##0_-;\-\ #,##0_-;_-\ &quot;&quot;_-;_-@_-"/>
    <numFmt numFmtId="186" formatCode="_-\ #,##0.000_-;\-\ #,##0.000_-;_-\ &quot;-&quot;_-;_-@_-"/>
    <numFmt numFmtId="187" formatCode="0%_);\(0%\);\-_);@_)"/>
    <numFmt numFmtId="188" formatCode="0.0%_);\(0.0%\);\-_);@_)"/>
    <numFmt numFmtId="189" formatCode="0.00%_);\(0.00%\);\-_);@_)"/>
    <numFmt numFmtId="190" formatCode="0.000%_);\(0.000%\);\-_);@_)"/>
    <numFmt numFmtId="191" formatCode="_-\ #,##0.00&quot;%&quot;_-;\-\ #,##0.00&quot;%&quot;_-;_-\ &quot;-&quot;_-;_-@_-"/>
    <numFmt numFmtId="192" formatCode="_-\ &quot;YES&quot;_-;\-\ &quot;YES2&quot;_-;_-\ &quot;NO&quot;_-;\-&quot;NO2&quot;"/>
    <numFmt numFmtId="193" formatCode="0.00\x_ ;\-0.00\x;\ _ &quot;-&quot;_-;_-@_-"/>
    <numFmt numFmtId="194" formatCode="&quot;YES&quot;;&quot;YES2&quot;;&quot;NO&quot;;_-&quot;A&quot;\ &quot;B&quot;_-"/>
    <numFmt numFmtId="195" formatCode="&quot;[&quot;@&quot;]&quot;_)"/>
    <numFmt numFmtId="196" formatCode="0_ ;\-0\ "/>
    <numFmt numFmtId="197" formatCode="mmm\ yy"/>
    <numFmt numFmtId="198" formatCode="&quot;$&quot;#,##0"/>
    <numFmt numFmtId="199" formatCode="yyyy"/>
    <numFmt numFmtId="200" formatCode="#,##0."/>
    <numFmt numFmtId="201" formatCode="_-&quot;$&quot;* #,##0_-;\-&quot;$&quot;* #,##0_-;_-&quot;$&quot;* &quot;-&quot;??_-;_-@_-"/>
    <numFmt numFmtId="202" formatCode="_-&quot;$&quot;* #,##0.0_-;\-&quot;$&quot;* #,##0.0_-;_-&quot;$&quot;* &quot;-&quot;??_-;_-@_-"/>
    <numFmt numFmtId="203" formatCode="&quot;$&quot;#,##0.00"/>
    <numFmt numFmtId="204" formatCode="#,##0.0000000_ ;[Red]\-#,##0.0000000\ "/>
  </numFmts>
  <fonts count="13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font>
    <font>
      <sz val="12"/>
      <color theme="1"/>
      <name val="Calibri"/>
      <family val="2"/>
      <scheme val="minor"/>
    </font>
    <font>
      <sz val="12"/>
      <color theme="1"/>
      <name val="Calibri"/>
      <family val="2"/>
      <scheme val="minor"/>
    </font>
    <font>
      <sz val="12"/>
      <color rgb="FF3F3F76"/>
      <name val="Calibri"/>
      <family val="2"/>
      <scheme val="minor"/>
    </font>
    <font>
      <b/>
      <sz val="12"/>
      <color rgb="FFFA7D00"/>
      <name val="Calibri"/>
      <family val="2"/>
      <scheme val="minor"/>
    </font>
    <font>
      <sz val="12"/>
      <color rgb="FFFF0000"/>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2"/>
      <color rgb="FF0000FF"/>
      <name val="Calibri"/>
      <family val="2"/>
      <scheme val="minor"/>
    </font>
    <font>
      <sz val="10"/>
      <name val="MS Sans Serif"/>
      <family val="2"/>
    </font>
    <font>
      <sz val="11"/>
      <color theme="0"/>
      <name val="Calibri"/>
      <family val="2"/>
      <scheme val="minor"/>
    </font>
    <font>
      <b/>
      <sz val="12"/>
      <name val="Times New Roman"/>
      <family val="1"/>
    </font>
    <font>
      <b/>
      <sz val="11"/>
      <color rgb="FFFA7D00"/>
      <name val="Calibri"/>
      <family val="2"/>
      <scheme val="minor"/>
    </font>
    <font>
      <sz val="11"/>
      <color rgb="FFFA7D00"/>
      <name val="Calibri"/>
      <family val="2"/>
      <scheme val="minor"/>
    </font>
    <font>
      <sz val="10"/>
      <name val="Arial"/>
      <family val="2"/>
    </font>
    <font>
      <b/>
      <sz val="11"/>
      <color theme="0"/>
      <name val="Calibri"/>
      <family val="2"/>
      <scheme val="minor"/>
    </font>
    <font>
      <sz val="10"/>
      <color theme="1"/>
      <name val="Calibri"/>
      <family val="2"/>
    </font>
    <font>
      <sz val="11"/>
      <color theme="1"/>
      <name val="Arial"/>
      <family val="2"/>
    </font>
    <font>
      <i/>
      <sz val="11"/>
      <color rgb="FF7F7F7F"/>
      <name val="Calibri"/>
      <family val="2"/>
      <scheme val="minor"/>
    </font>
    <font>
      <b/>
      <sz val="10"/>
      <name val="Arial"/>
      <family val="2"/>
    </font>
    <font>
      <b/>
      <sz val="14"/>
      <name val="Arial"/>
      <family val="2"/>
    </font>
    <font>
      <b/>
      <sz val="15"/>
      <color theme="0"/>
      <name val="Calibri"/>
      <family val="2"/>
    </font>
    <font>
      <b/>
      <i/>
      <sz val="16"/>
      <color rgb="FF000000"/>
      <name val="Arial"/>
      <family val="2"/>
    </font>
    <font>
      <u/>
      <sz val="10"/>
      <color indexed="12"/>
      <name val="Arial"/>
      <family val="2"/>
    </font>
    <font>
      <u/>
      <sz val="12"/>
      <color rgb="FFC00000"/>
      <name val="Calibri"/>
      <family val="2"/>
    </font>
    <font>
      <u/>
      <sz val="11"/>
      <color theme="10"/>
      <name val="Arial"/>
      <family val="2"/>
    </font>
    <font>
      <u/>
      <sz val="11"/>
      <color theme="10"/>
      <name val="Calibri"/>
      <family val="2"/>
      <scheme val="minor"/>
    </font>
    <font>
      <sz val="11"/>
      <color rgb="FF3F3F76"/>
      <name val="Calibri"/>
      <family val="2"/>
      <scheme val="minor"/>
    </font>
    <font>
      <sz val="11"/>
      <color theme="5" tint="-0.499984740745262"/>
      <name val="Calibri"/>
      <family val="2"/>
      <scheme val="minor"/>
    </font>
    <font>
      <b/>
      <sz val="11"/>
      <color rgb="FF3F3F76"/>
      <name val="Calibri"/>
      <family val="2"/>
      <scheme val="minor"/>
    </font>
    <font>
      <sz val="8"/>
      <name val="Arial"/>
      <family val="2"/>
    </font>
    <font>
      <sz val="12"/>
      <name val="Arial"/>
      <family val="2"/>
    </font>
    <font>
      <sz val="11"/>
      <name val="Times New Roman"/>
      <family val="1"/>
    </font>
    <font>
      <sz val="10"/>
      <name val="Verdana"/>
      <family val="2"/>
    </font>
    <font>
      <sz val="12"/>
      <name val="Times New Roman"/>
      <family val="1"/>
    </font>
    <font>
      <b/>
      <sz val="11"/>
      <color rgb="FFFF0000"/>
      <name val="Calibri"/>
      <family val="2"/>
      <scheme val="minor"/>
    </font>
    <font>
      <b/>
      <i/>
      <u/>
      <sz val="10"/>
      <color rgb="FF000000"/>
      <name val="Arial"/>
      <family val="2"/>
    </font>
    <font>
      <b/>
      <sz val="10"/>
      <color theme="5" tint="-0.499984740745262"/>
      <name val="Calibri"/>
      <family val="2"/>
      <scheme val="minor"/>
    </font>
    <font>
      <b/>
      <sz val="8"/>
      <name val="Arial"/>
      <family val="2"/>
    </font>
    <font>
      <b/>
      <sz val="12"/>
      <name val="Arial"/>
      <family val="2"/>
    </font>
    <font>
      <sz val="11"/>
      <color rgb="FFFF0000"/>
      <name val="Calibri"/>
      <family val="2"/>
      <scheme val="minor"/>
    </font>
    <font>
      <sz val="12"/>
      <name val="Calibri"/>
      <family val="2"/>
      <scheme val="minor"/>
    </font>
    <font>
      <u/>
      <sz val="12"/>
      <color theme="11"/>
      <name val="Calibri"/>
      <family val="2"/>
      <scheme val="minor"/>
    </font>
    <font>
      <u/>
      <sz val="12"/>
      <color theme="10"/>
      <name val="Calibri"/>
      <family val="2"/>
      <scheme val="minor"/>
    </font>
    <font>
      <sz val="8"/>
      <name val="Calibri"/>
      <family val="2"/>
      <scheme val="minor"/>
    </font>
    <font>
      <sz val="12"/>
      <color rgb="FF9C0006"/>
      <name val="Calibri"/>
      <family val="2"/>
      <scheme val="minor"/>
    </font>
    <font>
      <sz val="9"/>
      <color rgb="FF3F3F76"/>
      <name val="Arial"/>
      <family val="2"/>
    </font>
    <font>
      <sz val="10"/>
      <color rgb="FF0000FF"/>
      <name val="Times New Roman"/>
      <family val="1"/>
    </font>
    <font>
      <sz val="10"/>
      <color rgb="FF3F3F76"/>
      <name val="Calibri"/>
      <family val="2"/>
    </font>
    <font>
      <sz val="10"/>
      <color rgb="FF9C0006"/>
      <name val="Calibri"/>
      <family val="2"/>
    </font>
    <font>
      <b/>
      <sz val="9"/>
      <name val="Arial"/>
      <family val="2"/>
    </font>
    <font>
      <sz val="9"/>
      <name val="Arial"/>
      <family val="2"/>
    </font>
    <font>
      <u/>
      <sz val="10"/>
      <color indexed="12"/>
      <name val="Geneva"/>
      <family val="2"/>
    </font>
    <font>
      <sz val="10"/>
      <name val="Calibri"/>
      <family val="2"/>
      <scheme val="minor"/>
    </font>
    <font>
      <sz val="9"/>
      <color theme="1"/>
      <name val="Arial"/>
      <family val="2"/>
    </font>
    <font>
      <b/>
      <sz val="12"/>
      <color theme="1"/>
      <name val="Calibri"/>
      <family val="2"/>
    </font>
    <font>
      <b/>
      <sz val="9"/>
      <color theme="0"/>
      <name val="Arial"/>
      <family val="2"/>
    </font>
    <font>
      <b/>
      <sz val="9"/>
      <color theme="1"/>
      <name val="Arial"/>
      <family val="2"/>
    </font>
    <font>
      <b/>
      <sz val="12"/>
      <color theme="0"/>
      <name val="Arial"/>
      <family val="2"/>
    </font>
    <font>
      <sz val="9"/>
      <color rgb="FF0070C0"/>
      <name val="Arial"/>
      <family val="2"/>
    </font>
    <font>
      <sz val="9"/>
      <color theme="1" tint="0.34998626667073579"/>
      <name val="Arial"/>
      <family val="2"/>
    </font>
    <font>
      <i/>
      <sz val="9"/>
      <color theme="5" tint="-0.24994659260841701"/>
      <name val="Arial"/>
      <family val="2"/>
    </font>
    <font>
      <i/>
      <sz val="9"/>
      <color rgb="FFC00000"/>
      <name val="Arial"/>
      <family val="2"/>
    </font>
    <font>
      <sz val="9"/>
      <color theme="1" tint="0.499984740745262"/>
      <name val="Arial"/>
      <family val="2"/>
    </font>
    <font>
      <b/>
      <sz val="9"/>
      <color rgb="FFFF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sz val="10"/>
      <name val="Arial"/>
      <family val="2"/>
    </font>
    <font>
      <sz val="11"/>
      <color rgb="FF9C0006"/>
      <name val="Calibri"/>
      <family val="2"/>
      <scheme val="minor"/>
    </font>
    <font>
      <sz val="10"/>
      <name val="Arial"/>
      <family val="2"/>
    </font>
    <font>
      <b/>
      <sz val="18"/>
      <color theme="3"/>
      <name val="Cambria"/>
      <family val="2"/>
      <scheme val="major"/>
    </font>
    <font>
      <sz val="11"/>
      <color rgb="FF9C6500"/>
      <name val="Calibri"/>
      <family val="2"/>
      <scheme val="minor"/>
    </font>
    <font>
      <sz val="8"/>
      <name val="Arial"/>
      <family val="2"/>
    </font>
    <font>
      <sz val="10"/>
      <name val="Arial"/>
      <family val="2"/>
    </font>
    <font>
      <sz val="12"/>
      <color theme="0"/>
      <name val="Calibri"/>
      <family val="2"/>
      <scheme val="minor"/>
    </font>
    <font>
      <b/>
      <sz val="12"/>
      <color theme="3"/>
      <name val="Calibri"/>
      <family val="2"/>
      <scheme val="minor"/>
    </font>
    <font>
      <b/>
      <sz val="16"/>
      <color theme="8" tint="-0.499984740745262"/>
      <name val="Arial"/>
      <family val="2"/>
    </font>
    <font>
      <sz val="9"/>
      <color theme="0" tint="-0.499984740745262"/>
      <name val="Arial"/>
      <family val="2"/>
    </font>
    <font>
      <i/>
      <sz val="8"/>
      <color rgb="FFFF0000"/>
      <name val="Arial"/>
      <family val="2"/>
    </font>
    <font>
      <b/>
      <sz val="12"/>
      <color theme="0"/>
      <name val="Calibri"/>
      <family val="2"/>
      <scheme val="minor"/>
    </font>
    <font>
      <b/>
      <sz val="10"/>
      <color theme="0"/>
      <name val="Calibri"/>
      <family val="2"/>
      <scheme val="minor"/>
    </font>
    <font>
      <b/>
      <sz val="10"/>
      <color theme="0"/>
      <name val="Calibri"/>
      <family val="2"/>
    </font>
    <font>
      <sz val="11"/>
      <name val="Calibri"/>
      <family val="2"/>
    </font>
    <font>
      <b/>
      <sz val="10"/>
      <color rgb="FFFFFFFF"/>
      <name val="Calibri"/>
      <family val="2"/>
    </font>
    <font>
      <sz val="11"/>
      <color rgb="FF000000"/>
      <name val="Calibri"/>
      <family val="2"/>
      <scheme val="minor"/>
    </font>
    <font>
      <sz val="14"/>
      <color theme="1"/>
      <name val="Calibri"/>
      <family val="2"/>
      <scheme val="minor"/>
    </font>
    <font>
      <i/>
      <sz val="11"/>
      <color theme="1"/>
      <name val="Calibri"/>
      <family val="2"/>
      <scheme val="minor"/>
    </font>
    <font>
      <sz val="11"/>
      <color theme="0" tint="-0.499984740745262"/>
      <name val="Calibri"/>
      <family val="2"/>
      <scheme val="minor"/>
    </font>
    <font>
      <sz val="10"/>
      <color theme="4"/>
      <name val="Calibri"/>
      <family val="2"/>
      <scheme val="minor"/>
    </font>
    <font>
      <b/>
      <sz val="20"/>
      <color rgb="FFFFFFFF"/>
      <name val="Arial"/>
      <family val="2"/>
    </font>
    <font>
      <b/>
      <sz val="11"/>
      <color rgb="FFFFFFFF"/>
      <name val="Arial"/>
      <family val="2"/>
    </font>
    <font>
      <sz val="11"/>
      <color rgb="FF000000"/>
      <name val="Arial"/>
      <family val="2"/>
    </font>
    <font>
      <b/>
      <sz val="15"/>
      <color theme="0"/>
      <name val="Calibri"/>
      <family val="2"/>
      <scheme val="minor"/>
    </font>
    <font>
      <u/>
      <sz val="12"/>
      <color theme="0"/>
      <name val="Calibri"/>
      <family val="2"/>
      <scheme val="minor"/>
    </font>
    <font>
      <b/>
      <sz val="12"/>
      <name val="Calibri"/>
      <family val="2"/>
      <scheme val="minor"/>
    </font>
    <font>
      <b/>
      <sz val="11"/>
      <color rgb="FF7E0000"/>
      <name val="Arial"/>
      <family val="2"/>
    </font>
    <font>
      <b/>
      <sz val="11"/>
      <color rgb="FF000000"/>
      <name val="Arial"/>
      <family val="2"/>
    </font>
    <font>
      <b/>
      <sz val="16"/>
      <color theme="3"/>
      <name val="Arial"/>
      <family val="2"/>
    </font>
    <font>
      <sz val="11"/>
      <color theme="3"/>
      <name val="Arial"/>
      <family val="2"/>
    </font>
    <font>
      <b/>
      <sz val="11"/>
      <color theme="3"/>
      <name val="Arial"/>
      <family val="2"/>
    </font>
  </fonts>
  <fills count="7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7" tint="0.89999084444715716"/>
        <bgColor indexed="64"/>
      </patternFill>
    </fill>
    <fill>
      <patternFill patternType="solid">
        <fgColor theme="5" tint="0.79998168889431442"/>
        <bgColor indexed="64"/>
      </patternFill>
    </fill>
    <fill>
      <patternFill patternType="solid">
        <fgColor rgb="FF0066CC"/>
        <bgColor indexed="64"/>
      </patternFill>
    </fill>
    <fill>
      <patternFill patternType="solid">
        <fgColor theme="6" tint="0.59996337778862885"/>
        <bgColor indexed="64"/>
      </patternFill>
    </fill>
    <fill>
      <patternFill patternType="gray0625">
        <fgColor theme="3" tint="0.79998168889431442"/>
        <bgColor indexed="65"/>
      </patternFill>
    </fill>
    <fill>
      <patternFill patternType="gray0625">
        <fgColor theme="7" tint="0.89996032593768116"/>
        <bgColor indexed="65"/>
      </patternFill>
    </fill>
    <fill>
      <patternFill patternType="gray125">
        <bgColor theme="0"/>
      </patternFill>
    </fill>
    <fill>
      <patternFill patternType="solid">
        <fgColor theme="3" tint="0.79998168889431442"/>
        <bgColor indexed="64"/>
      </patternFill>
    </fill>
    <fill>
      <patternFill patternType="solid">
        <fgColor rgb="FFCCFFCC"/>
        <bgColor indexed="64"/>
      </patternFill>
    </fill>
    <fill>
      <patternFill patternType="solid">
        <fgColor theme="6" tint="-0.499984740745262"/>
        <bgColor indexed="64"/>
      </patternFill>
    </fill>
    <fill>
      <patternFill patternType="solid">
        <fgColor rgb="FFFFC7CE"/>
      </patternFill>
    </fill>
    <fill>
      <patternFill patternType="solid">
        <fgColor indexed="22"/>
        <bgColor indexed="64"/>
      </patternFill>
    </fill>
    <fill>
      <patternFill patternType="solid">
        <fgColor theme="7" tint="0.79998168889431442"/>
        <bgColor indexed="65"/>
      </patternFill>
    </fill>
    <fill>
      <patternFill patternType="solid">
        <fgColor theme="9" tint="0.79998168889431442"/>
        <bgColor indexed="65"/>
      </patternFill>
    </fill>
    <fill>
      <patternFill patternType="solid">
        <fgColor rgb="FFF2F2F2"/>
        <bgColor indexed="64"/>
      </patternFill>
    </fill>
    <fill>
      <patternFill patternType="solid">
        <fgColor rgb="FF009BCD"/>
        <bgColor indexed="64"/>
      </patternFill>
    </fill>
    <fill>
      <patternFill patternType="solid">
        <fgColor rgb="FFE7FEDE"/>
        <bgColor indexed="64"/>
      </patternFill>
    </fill>
    <fill>
      <patternFill patternType="solid">
        <fgColor rgb="FFCCFFFF"/>
        <bgColor indexed="64"/>
      </patternFill>
    </fill>
    <fill>
      <patternFill patternType="solid">
        <fgColor rgb="FF66CCFF"/>
        <bgColor indexed="64"/>
      </patternFill>
    </fill>
    <fill>
      <patternFill patternType="solid">
        <fgColor rgb="FFE7E4D5"/>
        <bgColor indexed="64"/>
      </patternFill>
    </fill>
    <fill>
      <patternFill patternType="solid">
        <fgColor rgb="FF0A419B"/>
        <bgColor indexed="64"/>
      </patternFill>
    </fill>
    <fill>
      <patternFill patternType="solid">
        <fgColor rgb="FF82A0CD"/>
        <bgColor indexed="64"/>
      </patternFill>
    </fill>
    <fill>
      <patternFill patternType="solid">
        <fgColor rgb="FFC3D7F0"/>
        <bgColor indexed="64"/>
      </patternFill>
    </fill>
    <fill>
      <patternFill patternType="solid">
        <fgColor theme="2" tint="-9.9948118533890809E-2"/>
        <bgColor indexed="64"/>
      </patternFill>
    </fill>
    <fill>
      <patternFill patternType="solid">
        <fgColor theme="9" tint="0.39994506668294322"/>
        <bgColor indexed="64"/>
      </pattern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1"/>
        <bgColor indexed="64"/>
      </patternFill>
    </fill>
    <fill>
      <patternFill patternType="solid">
        <fgColor rgb="FF023864"/>
        <bgColor indexed="64"/>
      </patternFill>
    </fill>
    <fill>
      <patternFill patternType="solid">
        <fgColor rgb="FF3A828C"/>
        <bgColor indexed="64"/>
      </patternFill>
    </fill>
    <fill>
      <patternFill patternType="solid">
        <fgColor rgb="FF6BA1AA"/>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9"/>
        <bgColor indexed="64"/>
      </patternFill>
    </fill>
    <fill>
      <patternFill patternType="solid">
        <fgColor rgb="FF233C64"/>
        <bgColor rgb="FF000000"/>
      </patternFill>
    </fill>
    <fill>
      <patternFill patternType="lightUp">
        <bgColor theme="0" tint="-0.499984740745262"/>
      </patternFill>
    </fill>
    <fill>
      <patternFill patternType="solid">
        <fgColor theme="4" tint="0.79998168889431442"/>
        <bgColor indexed="64"/>
      </patternFill>
    </fill>
    <fill>
      <patternFill patternType="solid">
        <fgColor rgb="FF002060"/>
        <bgColor indexed="64"/>
      </patternFill>
    </fill>
    <fill>
      <patternFill patternType="solid">
        <fgColor rgb="FF33747D"/>
        <bgColor indexed="64"/>
      </patternFill>
    </fill>
    <fill>
      <patternFill patternType="solid">
        <fgColor theme="0" tint="-0.34998626667073579"/>
        <bgColor indexed="64"/>
      </patternFill>
    </fill>
    <fill>
      <patternFill patternType="solid">
        <fgColor theme="0"/>
        <bgColor indexed="64"/>
      </patternFill>
    </fill>
    <fill>
      <patternFill patternType="solid">
        <fgColor rgb="FFFFFFFF"/>
        <bgColor indexed="64"/>
      </patternFill>
    </fill>
    <fill>
      <patternFill patternType="solid">
        <fgColor rgb="FFE7E6E6"/>
        <bgColor indexed="64"/>
      </patternFill>
    </fill>
    <fill>
      <patternFill patternType="solid">
        <fgColor theme="4"/>
        <bgColor indexed="64"/>
      </patternFill>
    </fill>
  </fills>
  <borders count="11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rgb="FFC00000"/>
      </left>
      <right style="thin">
        <color rgb="FFC00000"/>
      </right>
      <top style="thin">
        <color rgb="FFC00000"/>
      </top>
      <bottom style="thin">
        <color rgb="FFC00000"/>
      </bottom>
      <diagonal/>
    </border>
    <border>
      <left style="medium">
        <color theme="8"/>
      </left>
      <right style="medium">
        <color theme="8"/>
      </right>
      <top style="medium">
        <color theme="8"/>
      </top>
      <bottom style="medium">
        <color theme="8"/>
      </bottom>
      <diagonal/>
    </border>
    <border>
      <left style="thin">
        <color auto="1"/>
      </left>
      <right/>
      <top/>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bottom>
      <diagonal/>
    </border>
    <border>
      <left style="thin">
        <color theme="0"/>
      </left>
      <right style="thin">
        <color theme="0"/>
      </right>
      <top/>
      <bottom style="thin">
        <color theme="0"/>
      </bottom>
      <diagonal/>
    </border>
    <border>
      <left/>
      <right style="dotted">
        <color theme="0"/>
      </right>
      <top/>
      <bottom/>
      <diagonal/>
    </border>
    <border>
      <left style="dotted">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hair">
        <color indexed="64"/>
      </left>
      <right/>
      <top/>
      <bottom style="double">
        <color indexed="64"/>
      </bottom>
      <diagonal/>
    </border>
    <border>
      <left/>
      <right/>
      <top/>
      <bottom style="double">
        <color indexed="64"/>
      </bottom>
      <diagonal/>
    </border>
    <border>
      <left style="hair">
        <color indexed="64"/>
      </left>
      <right/>
      <top/>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double">
        <color indexed="64"/>
      </bottom>
      <diagonal/>
    </border>
    <border>
      <left/>
      <right/>
      <top/>
      <bottom style="thin">
        <color theme="9"/>
      </bottom>
      <diagonal/>
    </border>
    <border>
      <left/>
      <right/>
      <top/>
      <bottom style="medium">
        <color theme="9"/>
      </bottom>
      <diagonal/>
    </border>
    <border>
      <left/>
      <right/>
      <top/>
      <bottom style="double">
        <color theme="9"/>
      </bottom>
      <diagonal/>
    </border>
    <border>
      <left/>
      <right/>
      <top style="double">
        <color theme="9"/>
      </top>
      <bottom style="medium">
        <color indexed="64"/>
      </bottom>
      <diagonal/>
    </border>
    <border>
      <left style="thin">
        <color indexed="64"/>
      </left>
      <right/>
      <top style="thin">
        <color indexed="64"/>
      </top>
      <bottom style="thin">
        <color indexed="64"/>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bottom/>
      <diagonal/>
    </border>
    <border>
      <left/>
      <right style="thin">
        <color theme="0"/>
      </right>
      <top/>
      <bottom/>
      <diagonal/>
    </border>
    <border>
      <left/>
      <right style="dotted">
        <color theme="0"/>
      </right>
      <top/>
      <bottom style="dotted">
        <color theme="0"/>
      </bottom>
      <diagonal/>
    </border>
    <border>
      <left style="dotted">
        <color theme="0"/>
      </left>
      <right style="thin">
        <color theme="0"/>
      </right>
      <top style="thin">
        <color theme="0"/>
      </top>
      <bottom style="dotted">
        <color theme="0"/>
      </bottom>
      <diagonal/>
    </border>
    <border>
      <left style="dotted">
        <color theme="0"/>
      </left>
      <right style="thin">
        <color theme="0"/>
      </right>
      <top/>
      <bottom style="dotted">
        <color theme="0"/>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theme="0"/>
      </bottom>
      <diagonal/>
    </border>
    <border>
      <left/>
      <right style="thin">
        <color theme="0"/>
      </right>
      <top/>
      <bottom style="thin">
        <color indexed="64"/>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right/>
      <top/>
      <bottom style="thick">
        <color theme="9"/>
      </bottom>
      <diagonal/>
    </border>
    <border>
      <left/>
      <right/>
      <top style="thick">
        <color theme="4"/>
      </top>
      <bottom style="thick">
        <color theme="9"/>
      </bottom>
      <diagonal/>
    </border>
    <border>
      <left/>
      <right/>
      <top style="double">
        <color theme="9"/>
      </top>
      <bottom style="double">
        <color theme="9"/>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style="thick">
        <color theme="4"/>
      </top>
      <bottom style="thick">
        <color theme="9"/>
      </bottom>
      <diagonal/>
    </border>
    <border>
      <left/>
      <right style="thick">
        <color theme="9"/>
      </right>
      <top/>
      <bottom/>
      <diagonal/>
    </border>
    <border>
      <left/>
      <right style="thick">
        <color theme="9"/>
      </right>
      <top/>
      <bottom style="thick">
        <color theme="9"/>
      </bottom>
      <diagonal/>
    </border>
    <border>
      <left style="thick">
        <color theme="9"/>
      </left>
      <right/>
      <top/>
      <bottom style="thick">
        <color theme="9"/>
      </bottom>
      <diagonal/>
    </border>
    <border>
      <left style="thick">
        <color theme="9"/>
      </left>
      <right/>
      <top/>
      <bottom/>
      <diagonal/>
    </border>
    <border>
      <left/>
      <right/>
      <top style="thick">
        <color theme="4"/>
      </top>
      <bottom style="double">
        <color theme="9"/>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theme="4"/>
      </left>
      <right style="thin">
        <color indexed="64"/>
      </right>
      <top style="thin">
        <color indexed="64"/>
      </top>
      <bottom style="thin">
        <color indexed="64"/>
      </bottom>
      <diagonal/>
    </border>
    <border>
      <left style="thin">
        <color indexed="64"/>
      </left>
      <right style="thick">
        <color theme="4"/>
      </right>
      <top style="thin">
        <color indexed="64"/>
      </top>
      <bottom style="thin">
        <color indexed="64"/>
      </bottom>
      <diagonal/>
    </border>
    <border>
      <left style="thick">
        <color theme="4"/>
      </left>
      <right style="thin">
        <color indexed="64"/>
      </right>
      <top style="thin">
        <color indexed="64"/>
      </top>
      <bottom style="thick">
        <color theme="4"/>
      </bottom>
      <diagonal/>
    </border>
    <border>
      <left/>
      <right style="thin">
        <color indexed="64"/>
      </right>
      <top style="thin">
        <color indexed="64"/>
      </top>
      <bottom style="thick">
        <color theme="4"/>
      </bottom>
      <diagonal/>
    </border>
    <border>
      <left style="thin">
        <color indexed="64"/>
      </left>
      <right style="thin">
        <color indexed="64"/>
      </right>
      <top style="thin">
        <color indexed="64"/>
      </top>
      <bottom style="thick">
        <color theme="4"/>
      </bottom>
      <diagonal/>
    </border>
    <border>
      <left style="thin">
        <color indexed="64"/>
      </left>
      <right style="thick">
        <color theme="4"/>
      </right>
      <top style="thin">
        <color indexed="64"/>
      </top>
      <bottom style="thick">
        <color theme="4"/>
      </bottom>
      <diagonal/>
    </border>
    <border>
      <left style="hair">
        <color indexed="64"/>
      </left>
      <right style="hair">
        <color indexed="64"/>
      </right>
      <top style="hair">
        <color indexed="64"/>
      </top>
      <bottom style="double">
        <color theme="9"/>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style="double">
        <color theme="9"/>
      </right>
      <top style="thick">
        <color theme="4"/>
      </top>
      <bottom/>
      <diagonal/>
    </border>
    <border>
      <left/>
      <right style="double">
        <color theme="9"/>
      </right>
      <top/>
      <bottom/>
      <diagonal/>
    </border>
    <border>
      <left/>
      <right style="double">
        <color theme="9"/>
      </right>
      <top/>
      <bottom style="double">
        <color theme="9"/>
      </bottom>
      <diagonal/>
    </border>
    <border>
      <left/>
      <right style="double">
        <color theme="9"/>
      </right>
      <top style="thick">
        <color theme="4"/>
      </top>
      <bottom style="double">
        <color theme="9"/>
      </bottom>
      <diagonal/>
    </border>
  </borders>
  <cellStyleXfs count="2287">
    <xf numFmtId="0" fontId="0" fillId="0" borderId="0"/>
    <xf numFmtId="43" fontId="29" fillId="0" borderId="0" applyFont="0" applyFill="0" applyBorder="0" applyAlignment="0" applyProtection="0"/>
    <xf numFmtId="0" fontId="34" fillId="0" borderId="0"/>
    <xf numFmtId="0" fontId="29" fillId="0" borderId="0"/>
    <xf numFmtId="9" fontId="34" fillId="0" borderId="0" applyFont="0" applyFill="0" applyBorder="0" applyAlignment="0" applyProtection="0"/>
    <xf numFmtId="43" fontId="34" fillId="0" borderId="0" applyFont="0" applyFill="0" applyBorder="0" applyAlignment="0" applyProtection="0"/>
    <xf numFmtId="0" fontId="29" fillId="0" borderId="0"/>
    <xf numFmtId="0" fontId="34"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166" fontId="41" fillId="0" borderId="0" applyFill="0" applyBorder="0">
      <alignment horizontal="center"/>
    </xf>
    <xf numFmtId="0" fontId="42" fillId="3" borderId="1" applyNumberFormat="0" applyAlignment="0" applyProtection="0"/>
    <xf numFmtId="0" fontId="31" fillId="3" borderId="1" applyNumberFormat="0" applyAlignment="0" applyProtection="0"/>
    <xf numFmtId="0" fontId="43" fillId="3" borderId="1" applyNumberFormat="0" applyAlignment="0" applyProtection="0"/>
    <xf numFmtId="0" fontId="44" fillId="11" borderId="0">
      <protection locked="0"/>
    </xf>
    <xf numFmtId="0" fontId="45" fillId="4" borderId="2" applyNumberFormat="0" applyAlignment="0" applyProtection="0"/>
    <xf numFmtId="0" fontId="44" fillId="12" borderId="4">
      <alignment horizontal="center" vertical="center"/>
      <protection locked="0"/>
    </xf>
    <xf numFmtId="43" fontId="4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0" fontId="39"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9" fillId="0" borderId="0" applyFont="0" applyFill="0" applyBorder="0" applyAlignment="0" applyProtection="0"/>
    <xf numFmtId="164" fontId="39" fillId="0" borderId="0" applyFont="0" applyFill="0" applyBorder="0" applyAlignment="0" applyProtection="0"/>
    <xf numFmtId="44" fontId="29" fillId="0" borderId="0" applyFont="0" applyFill="0" applyBorder="0" applyAlignment="0" applyProtection="0"/>
    <xf numFmtId="0" fontId="48" fillId="0" borderId="0"/>
    <xf numFmtId="0" fontId="48" fillId="0" borderId="0" applyNumberFormat="0" applyFill="0" applyBorder="0" applyAlignment="0" applyProtection="0"/>
    <xf numFmtId="0" fontId="44" fillId="13" borderId="0">
      <protection locked="0"/>
    </xf>
    <xf numFmtId="0" fontId="49" fillId="12" borderId="0">
      <alignment vertical="center"/>
      <protection locked="0"/>
    </xf>
    <xf numFmtId="0" fontId="49" fillId="0" borderId="0">
      <protection locked="0"/>
    </xf>
    <xf numFmtId="3" fontId="34" fillId="14" borderId="5"/>
    <xf numFmtId="165" fontId="36" fillId="15" borderId="6"/>
    <xf numFmtId="0" fontId="50" fillId="0" borderId="0">
      <protection locked="0"/>
    </xf>
    <xf numFmtId="3" fontId="51" fillId="16" borderId="0" applyProtection="0"/>
    <xf numFmtId="0" fontId="52" fillId="0" borderId="0" applyNumberFormat="0" applyFill="0" applyBorder="0" applyProtection="0">
      <alignment horizontal="center"/>
    </xf>
    <xf numFmtId="0" fontId="52" fillId="0" borderId="0" applyNumberFormat="0" applyFill="0" applyBorder="0" applyProtection="0">
      <alignment horizontal="center" textRotation="9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alignment vertical="top"/>
      <protection locked="0"/>
    </xf>
    <xf numFmtId="0" fontId="57" fillId="2" borderId="1" applyNumberFormat="0" applyAlignment="0" applyProtection="0"/>
    <xf numFmtId="0" fontId="30" fillId="2" borderId="1" applyNumberFormat="0" applyAlignment="0" applyProtection="0"/>
    <xf numFmtId="165" fontId="58" fillId="17" borderId="6"/>
    <xf numFmtId="43" fontId="59" fillId="18" borderId="5">
      <alignment vertical="center"/>
    </xf>
    <xf numFmtId="3" fontId="32" fillId="19" borderId="7"/>
    <xf numFmtId="0" fontId="39" fillId="0" borderId="0"/>
    <xf numFmtId="0" fontId="34" fillId="0" borderId="0"/>
    <xf numFmtId="0" fontId="44" fillId="0" borderId="0"/>
    <xf numFmtId="0" fontId="47" fillId="0" borderId="0"/>
    <xf numFmtId="0" fontId="29" fillId="0" borderId="0"/>
    <xf numFmtId="0" fontId="44" fillId="0" borderId="0">
      <protection locked="0"/>
    </xf>
    <xf numFmtId="0" fontId="44" fillId="0" borderId="0"/>
    <xf numFmtId="0" fontId="60" fillId="0" borderId="0"/>
    <xf numFmtId="0" fontId="47" fillId="0" borderId="0"/>
    <xf numFmtId="0" fontId="44" fillId="0" borderId="0"/>
    <xf numFmtId="0" fontId="44" fillId="0" borderId="0"/>
    <xf numFmtId="0" fontId="34" fillId="0" borderId="0"/>
    <xf numFmtId="0" fontId="60" fillId="0" borderId="0"/>
    <xf numFmtId="0" fontId="44" fillId="0" borderId="0"/>
    <xf numFmtId="0" fontId="44" fillId="0" borderId="0"/>
    <xf numFmtId="0" fontId="44" fillId="0" borderId="0"/>
    <xf numFmtId="0" fontId="44" fillId="0" borderId="0"/>
    <xf numFmtId="0" fontId="47" fillId="0" borderId="0"/>
    <xf numFmtId="0" fontId="39" fillId="0" borderId="0"/>
    <xf numFmtId="0" fontId="34" fillId="0" borderId="0"/>
    <xf numFmtId="0" fontId="34" fillId="0" borderId="0"/>
    <xf numFmtId="0" fontId="61" fillId="0" borderId="0"/>
    <xf numFmtId="0" fontId="44" fillId="0" borderId="0"/>
    <xf numFmtId="0" fontId="39" fillId="0" borderId="0"/>
    <xf numFmtId="0" fontId="34" fillId="0" borderId="0"/>
    <xf numFmtId="0" fontId="34" fillId="0" borderId="0"/>
    <xf numFmtId="167" fontId="62" fillId="0" borderId="0"/>
    <xf numFmtId="0" fontId="44" fillId="0" borderId="0"/>
    <xf numFmtId="0" fontId="34" fillId="0" borderId="0"/>
    <xf numFmtId="0" fontId="44" fillId="0" borderId="0"/>
    <xf numFmtId="0" fontId="44" fillId="0" borderId="0"/>
    <xf numFmtId="0" fontId="44" fillId="0" borderId="0"/>
    <xf numFmtId="0" fontId="44" fillId="0" borderId="0"/>
    <xf numFmtId="0" fontId="34" fillId="0" borderId="0"/>
    <xf numFmtId="0" fontId="44" fillId="0" borderId="0"/>
    <xf numFmtId="0" fontId="63" fillId="0" borderId="0"/>
    <xf numFmtId="0" fontId="29" fillId="0" borderId="0"/>
    <xf numFmtId="0" fontId="34" fillId="0" borderId="0"/>
    <xf numFmtId="0" fontId="44" fillId="0" borderId="0"/>
    <xf numFmtId="3" fontId="46" fillId="0" borderId="0"/>
    <xf numFmtId="0" fontId="44" fillId="0" borderId="0"/>
    <xf numFmtId="0" fontId="29" fillId="0" borderId="0"/>
    <xf numFmtId="0" fontId="44" fillId="0" borderId="0"/>
    <xf numFmtId="0" fontId="34" fillId="0" borderId="0"/>
    <xf numFmtId="0" fontId="44" fillId="0" borderId="0"/>
    <xf numFmtId="0" fontId="34" fillId="0" borderId="0"/>
    <xf numFmtId="0" fontId="44" fillId="0" borderId="0"/>
    <xf numFmtId="168" fontId="64" fillId="0" borderId="0" applyBorder="0"/>
    <xf numFmtId="1" fontId="64" fillId="0" borderId="0" applyBorder="0"/>
    <xf numFmtId="167" fontId="64" fillId="0" borderId="8" applyBorder="0"/>
    <xf numFmtId="0" fontId="65" fillId="20" borderId="9">
      <alignment horizontal="center" vertical="center"/>
    </xf>
    <xf numFmtId="0" fontId="34" fillId="5" borderId="3" applyNumberFormat="0" applyFont="0" applyAlignment="0" applyProtection="0"/>
    <xf numFmtId="0" fontId="44" fillId="5" borderId="3" applyNumberFormat="0" applyFont="0" applyAlignment="0" applyProtection="0"/>
    <xf numFmtId="9" fontId="4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69" fontId="64" fillId="0" borderId="0" applyBorder="0"/>
    <xf numFmtId="0" fontId="66" fillId="0" borderId="0" applyNumberFormat="0" applyFill="0" applyBorder="0" applyAlignment="0" applyProtection="0"/>
    <xf numFmtId="170" fontId="66" fillId="0" borderId="0" applyFill="0" applyBorder="0" applyAlignment="0" applyProtection="0"/>
    <xf numFmtId="0" fontId="44" fillId="12" borderId="10">
      <alignment vertical="center"/>
      <protection locked="0"/>
    </xf>
    <xf numFmtId="0" fontId="67" fillId="0" borderId="0"/>
    <xf numFmtId="0" fontId="68" fillId="0" borderId="0">
      <alignment horizontal="left"/>
    </xf>
    <xf numFmtId="0" fontId="68" fillId="0" borderId="0">
      <alignment horizontal="center"/>
    </xf>
    <xf numFmtId="0" fontId="60" fillId="0" borderId="0">
      <alignment horizontal="left" vertical="center" wrapText="1"/>
    </xf>
    <xf numFmtId="0" fontId="60" fillId="0" borderId="0">
      <alignment horizontal="center" vertical="center" wrapText="1"/>
    </xf>
    <xf numFmtId="0" fontId="60" fillId="0" borderId="0">
      <alignment horizontal="center"/>
    </xf>
    <xf numFmtId="0" fontId="60" fillId="0" borderId="0">
      <alignment horizontal="right"/>
    </xf>
    <xf numFmtId="0" fontId="60" fillId="0" borderId="0">
      <alignment vertical="center" wrapText="1"/>
    </xf>
    <xf numFmtId="0" fontId="60" fillId="0" borderId="0">
      <alignment horizontal="center" vertical="center" wrapText="1"/>
    </xf>
    <xf numFmtId="0" fontId="60" fillId="0" borderId="0">
      <alignment horizontal="right"/>
    </xf>
    <xf numFmtId="0" fontId="69" fillId="0" borderId="0">
      <protection locked="0"/>
    </xf>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9" fontId="28" fillId="0" borderId="0" applyFont="0" applyFill="0" applyBorder="0" applyAlignment="0" applyProtection="0"/>
    <xf numFmtId="0" fontId="28"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30" fillId="2" borderId="1" applyNumberFormat="0" applyAlignment="0" applyProtection="0"/>
    <xf numFmtId="0" fontId="28" fillId="0" borderId="0"/>
    <xf numFmtId="3" fontId="27" fillId="0" borderId="0"/>
    <xf numFmtId="0" fontId="28" fillId="0" borderId="0"/>
    <xf numFmtId="9" fontId="28" fillId="0" borderId="0" applyFont="0" applyFill="0" applyBorder="0" applyAlignment="0" applyProtection="0"/>
    <xf numFmtId="0" fontId="28" fillId="0" borderId="0"/>
    <xf numFmtId="0" fontId="28"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3" fontId="26"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6" fillId="2" borderId="1"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8" fillId="2" borderId="1" applyNumberFormat="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23" borderId="0">
      <alignment horizontal="right"/>
    </xf>
    <xf numFmtId="0" fontId="57" fillId="2" borderId="1" applyNumberFormat="0" applyAlignment="0" applyProtection="0"/>
    <xf numFmtId="0" fontId="27" fillId="0" borderId="0"/>
    <xf numFmtId="0" fontId="25" fillId="0" borderId="0"/>
    <xf numFmtId="0" fontId="25" fillId="0" borderId="0"/>
    <xf numFmtId="0" fontId="25" fillId="0" borderId="0"/>
    <xf numFmtId="0" fontId="25" fillId="0" borderId="0"/>
    <xf numFmtId="9" fontId="2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79" fillId="24"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2" fillId="0" borderId="0" applyNumberFormat="0" applyFill="0" applyBorder="0" applyAlignment="0" applyProtection="0">
      <alignment vertical="top"/>
      <protection locked="0"/>
    </xf>
    <xf numFmtId="43" fontId="25" fillId="0" borderId="0" applyFont="0" applyFill="0" applyBorder="0" applyAlignment="0" applyProtection="0"/>
    <xf numFmtId="43" fontId="24" fillId="0" borderId="0" applyFont="0" applyFill="0" applyBorder="0" applyAlignment="0" applyProtection="0"/>
    <xf numFmtId="0" fontId="24" fillId="0" borderId="0"/>
    <xf numFmtId="0" fontId="24" fillId="7" borderId="0" applyNumberFormat="0" applyBorder="0" applyAlignment="0" applyProtection="0"/>
    <xf numFmtId="9" fontId="24" fillId="0" borderId="0" applyFont="0" applyFill="0" applyBorder="0" applyAlignment="0" applyProtection="0"/>
    <xf numFmtId="43" fontId="2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8" fontId="39" fillId="0" borderId="0" applyFont="0" applyFill="0" applyBorder="0" applyAlignment="0" applyProtection="0"/>
    <xf numFmtId="44" fontId="25" fillId="0" borderId="0" applyFont="0" applyFill="0" applyBorder="0" applyAlignment="0" applyProtection="0"/>
    <xf numFmtId="3" fontId="24" fillId="14" borderId="15"/>
    <xf numFmtId="43" fontId="59" fillId="18" borderId="15">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5" borderId="3"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4" fillId="12" borderId="14">
      <alignment vertical="center"/>
      <protection locked="0"/>
    </xf>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84" fillId="0" borderId="0"/>
    <xf numFmtId="187" fontId="27" fillId="0" borderId="0" applyFont="0" applyFill="0" applyBorder="0" applyAlignment="0" applyProtection="0"/>
    <xf numFmtId="178" fontId="80" fillId="35" borderId="0" applyNumberFormat="0" applyBorder="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85" fillId="26" borderId="0" applyNumberFormat="0" applyBorder="0" applyProtection="0">
      <alignment horizontal="center" vertical="center"/>
    </xf>
    <xf numFmtId="0" fontId="88" fillId="29" borderId="15" applyNumberFormat="0" applyProtection="0">
      <alignment vertical="top" wrapText="1"/>
    </xf>
    <xf numFmtId="0" fontId="44" fillId="0" borderId="0"/>
    <xf numFmtId="172" fontId="84" fillId="0" borderId="0"/>
    <xf numFmtId="173" fontId="84" fillId="0" borderId="0" applyFill="0" applyBorder="0" applyProtection="0"/>
    <xf numFmtId="185" fontId="84" fillId="27" borderId="0" applyBorder="0" applyAlignment="0" applyProtection="0"/>
    <xf numFmtId="174" fontId="89" fillId="0" borderId="0" applyBorder="0"/>
    <xf numFmtId="175" fontId="90" fillId="15" borderId="0" applyNumberFormat="0" applyBorder="0" applyAlignment="0" applyProtection="0"/>
    <xf numFmtId="176" fontId="84" fillId="30" borderId="0" applyNumberFormat="0" applyBorder="0" applyProtection="0">
      <alignment horizontal="right"/>
    </xf>
    <xf numFmtId="175" fontId="84" fillId="31" borderId="0" applyNumberFormat="0" applyBorder="0" applyAlignment="0">
      <protection locked="0"/>
    </xf>
    <xf numFmtId="175" fontId="84" fillId="32" borderId="0" applyBorder="0" applyAlignment="0">
      <protection locked="0"/>
    </xf>
    <xf numFmtId="166" fontId="27" fillId="0" borderId="0" applyFont="0" applyFill="0" applyBorder="0" applyAlignment="0" applyProtection="0"/>
    <xf numFmtId="177" fontId="27" fillId="0" borderId="0" applyFont="0" applyFill="0" applyBorder="0" applyAlignment="0" applyProtection="0"/>
    <xf numFmtId="3" fontId="84" fillId="33" borderId="0" applyNumberFormat="0" applyBorder="0" applyAlignment="0" applyProtection="0">
      <alignment horizontal="center"/>
    </xf>
    <xf numFmtId="175" fontId="86" fillId="34" borderId="0" applyNumberFormat="0" applyBorder="0" applyAlignment="0" applyProtection="0"/>
    <xf numFmtId="178" fontId="80" fillId="36" borderId="0" applyNumberFormat="0" applyAlignment="0" applyProtection="0"/>
    <xf numFmtId="175" fontId="87" fillId="28" borderId="14" applyNumberFormat="0" applyBorder="0" applyAlignment="0"/>
    <xf numFmtId="1" fontId="81" fillId="37" borderId="0" applyNumberFormat="0" applyBorder="0" applyAlignment="0" applyProtection="0"/>
    <xf numFmtId="179" fontId="81" fillId="0" borderId="0" applyFill="0" applyBorder="0" applyProtection="0">
      <alignment horizontal="left" indent="1"/>
    </xf>
    <xf numFmtId="0" fontId="27" fillId="22" borderId="0" applyNumberFormat="0" applyFont="0" applyBorder="0" applyAlignment="0" applyProtection="0"/>
    <xf numFmtId="180" fontId="81" fillId="0" borderId="0" applyFill="0" applyBorder="0" applyProtection="0"/>
    <xf numFmtId="181" fontId="81" fillId="0" borderId="0" applyFill="0" applyBorder="0" applyProtection="0"/>
    <xf numFmtId="182" fontId="81" fillId="0" borderId="0" applyFill="0" applyBorder="0" applyProtection="0"/>
    <xf numFmtId="183" fontId="81" fillId="0" borderId="0" applyFill="0" applyBorder="0" applyProtection="0"/>
    <xf numFmtId="184" fontId="81" fillId="0" borderId="0" applyFill="0" applyBorder="0" applyProtection="0"/>
    <xf numFmtId="175" fontId="84" fillId="0" borderId="0" applyBorder="0">
      <alignment horizontal="right"/>
    </xf>
    <xf numFmtId="185" fontId="84" fillId="0" borderId="0" applyFont="0" applyFill="0" applyBorder="0" applyAlignment="0" applyProtection="0"/>
    <xf numFmtId="4" fontId="81" fillId="0" borderId="0" applyFill="0" applyBorder="0" applyProtection="0"/>
    <xf numFmtId="186" fontId="84" fillId="0" borderId="0">
      <alignment horizontal="right"/>
    </xf>
    <xf numFmtId="41" fontId="44" fillId="25" borderId="0" applyNumberFormat="0" applyFont="0" applyBorder="0" applyAlignment="0" applyProtection="0">
      <alignment horizontal="right"/>
    </xf>
    <xf numFmtId="175" fontId="84" fillId="21" borderId="0" applyNumberFormat="0" applyBorder="0" applyAlignment="0">
      <protection locked="0"/>
    </xf>
    <xf numFmtId="188" fontId="84" fillId="0" borderId="0" applyFill="0" applyBorder="0" applyAlignment="0" applyProtection="0"/>
    <xf numFmtId="189" fontId="84" fillId="0" borderId="0" applyFont="0" applyFill="0" applyBorder="0" applyAlignment="0" applyProtection="0"/>
    <xf numFmtId="190" fontId="27" fillId="0" borderId="0" applyFont="0" applyFill="0" applyBorder="0" applyAlignment="0" applyProtection="0"/>
    <xf numFmtId="191" fontId="84" fillId="0" borderId="0" applyFill="0" applyBorder="0" applyAlignment="0" applyProtection="0">
      <alignment horizontal="right"/>
    </xf>
    <xf numFmtId="175" fontId="92" fillId="0" borderId="0" applyNumberFormat="0" applyProtection="0">
      <alignment horizontal="right"/>
    </xf>
    <xf numFmtId="192" fontId="27" fillId="38" borderId="0" applyNumberFormat="0" applyFont="0" applyBorder="0" applyAlignment="0" applyProtection="0">
      <alignment horizontal="center"/>
      <protection locked="0"/>
    </xf>
    <xf numFmtId="193" fontId="81" fillId="0" borderId="0" applyFill="0" applyBorder="0" applyProtection="0">
      <alignment horizontal="right"/>
    </xf>
    <xf numFmtId="194" fontId="84" fillId="0" borderId="0" applyFill="0" applyBorder="0" applyProtection="0"/>
    <xf numFmtId="195" fontId="93" fillId="0" borderId="0" applyFill="0" applyBorder="0" applyProtection="0">
      <alignment horizontal="right"/>
    </xf>
    <xf numFmtId="196" fontId="27" fillId="0" borderId="0" applyFont="0" applyFill="0" applyBorder="0" applyAlignment="0" applyProtection="0"/>
    <xf numFmtId="197" fontId="86" fillId="34" borderId="0" applyBorder="0" applyAlignment="0" applyProtection="0"/>
    <xf numFmtId="178" fontId="80" fillId="35" borderId="0" applyBorder="0" applyAlignment="0" applyProtection="0"/>
    <xf numFmtId="176" fontId="84" fillId="0" borderId="0"/>
    <xf numFmtId="176" fontId="84" fillId="0" borderId="0"/>
    <xf numFmtId="43" fontId="25" fillId="0" borderId="0" applyFont="0" applyFill="0" applyBorder="0" applyAlignment="0" applyProtection="0"/>
    <xf numFmtId="0" fontId="73" fillId="0" borderId="0" applyNumberFormat="0" applyFill="0" applyBorder="0" applyAlignment="0" applyProtection="0"/>
    <xf numFmtId="0" fontId="75" fillId="24"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95" fillId="0" borderId="0" applyNumberFormat="0" applyFill="0" applyBorder="0" applyAlignment="0" applyProtection="0"/>
    <xf numFmtId="0" fontId="96" fillId="0" borderId="16" applyNumberFormat="0" applyFill="0" applyAlignment="0" applyProtection="0"/>
    <xf numFmtId="0" fontId="97" fillId="0" borderId="17" applyNumberFormat="0" applyFill="0" applyAlignment="0" applyProtection="0"/>
    <xf numFmtId="0" fontId="98" fillId="0" borderId="18" applyNumberFormat="0" applyFill="0" applyAlignment="0" applyProtection="0"/>
    <xf numFmtId="0" fontId="98" fillId="0" borderId="0" applyNumberFormat="0" applyFill="0" applyBorder="0" applyAlignment="0" applyProtection="0"/>
    <xf numFmtId="0" fontId="99" fillId="39" borderId="0" applyNumberFormat="0" applyBorder="0" applyAlignment="0" applyProtection="0"/>
    <xf numFmtId="0" fontId="100" fillId="40" borderId="0" applyNumberFormat="0" applyBorder="0" applyAlignment="0" applyProtection="0"/>
    <xf numFmtId="0" fontId="101" fillId="3" borderId="19" applyNumberFormat="0" applyAlignment="0" applyProtection="0"/>
    <xf numFmtId="0" fontId="42" fillId="3" borderId="1" applyNumberFormat="0" applyAlignment="0" applyProtection="0"/>
    <xf numFmtId="0" fontId="43" fillId="0" borderId="20" applyNumberFormat="0" applyFill="0" applyAlignment="0" applyProtection="0"/>
    <xf numFmtId="0" fontId="45" fillId="4" borderId="2" applyNumberFormat="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35" fillId="0" borderId="21" applyNumberFormat="0" applyFill="0" applyAlignment="0" applyProtection="0"/>
    <xf numFmtId="0" fontId="40" fillId="6"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0" fillId="9"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40"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40" fillId="49" borderId="0" applyNumberFormat="0" applyBorder="0" applyAlignment="0" applyProtection="0"/>
    <xf numFmtId="0" fontId="23" fillId="26"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40" fillId="52"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40" fillId="56" borderId="0" applyNumberFormat="0" applyBorder="0" applyAlignment="0" applyProtection="0"/>
    <xf numFmtId="0" fontId="23" fillId="27" borderId="0" applyNumberFormat="0" applyBorder="0" applyAlignment="0" applyProtection="0"/>
    <xf numFmtId="0" fontId="23" fillId="57" borderId="0" applyNumberFormat="0" applyBorder="0" applyAlignment="0" applyProtection="0"/>
    <xf numFmtId="0" fontId="23" fillId="58" borderId="0" applyNumberFormat="0" applyBorder="0" applyAlignment="0" applyProtection="0"/>
    <xf numFmtId="0" fontId="102" fillId="0" borderId="0"/>
    <xf numFmtId="0" fontId="103" fillId="24" borderId="0" applyNumberFormat="0" applyBorder="0" applyAlignment="0" applyProtection="0"/>
    <xf numFmtId="0" fontId="102" fillId="0" borderId="0"/>
    <xf numFmtId="0" fontId="23" fillId="5" borderId="3" applyNumberFormat="0" applyFont="0" applyAlignment="0" applyProtection="0"/>
    <xf numFmtId="0" fontId="104" fillId="0" borderId="0"/>
    <xf numFmtId="0" fontId="22" fillId="5" borderId="3" applyNumberFormat="0" applyFont="0" applyAlignment="0" applyProtection="0"/>
    <xf numFmtId="0" fontId="22" fillId="41"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26"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27" borderId="0" applyNumberFormat="0" applyBorder="0" applyAlignment="0" applyProtection="0"/>
    <xf numFmtId="0" fontId="22" fillId="57" borderId="0" applyNumberFormat="0" applyBorder="0" applyAlignment="0" applyProtection="0"/>
    <xf numFmtId="0" fontId="22" fillId="58" borderId="0" applyNumberFormat="0" applyBorder="0" applyAlignment="0" applyProtection="0"/>
    <xf numFmtId="0" fontId="22" fillId="0" borderId="0"/>
    <xf numFmtId="0" fontId="105" fillId="0" borderId="0" applyNumberFormat="0" applyFill="0" applyBorder="0" applyAlignment="0" applyProtection="0"/>
    <xf numFmtId="0" fontId="106" fillId="40" borderId="0" applyNumberFormat="0" applyBorder="0" applyAlignment="0" applyProtection="0"/>
    <xf numFmtId="0" fontId="40" fillId="44"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7" fillId="0" borderId="0"/>
    <xf numFmtId="0" fontId="18" fillId="41"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26" borderId="0" applyNumberFormat="0" applyBorder="0" applyAlignment="0" applyProtection="0"/>
    <xf numFmtId="0" fontId="18" fillId="53" borderId="0" applyNumberFormat="0" applyBorder="0" applyAlignment="0" applyProtection="0"/>
    <xf numFmtId="0" fontId="18" fillId="27" borderId="0" applyNumberFormat="0" applyBorder="0" applyAlignment="0" applyProtection="0"/>
    <xf numFmtId="0" fontId="18" fillId="7"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7" borderId="0" applyNumberFormat="0" applyBorder="0" applyAlignment="0" applyProtection="0"/>
    <xf numFmtId="43" fontId="108" fillId="0" borderId="0" applyFont="0" applyFill="0" applyBorder="0" applyAlignment="0" applyProtection="0"/>
    <xf numFmtId="0" fontId="18" fillId="0" borderId="0"/>
    <xf numFmtId="0" fontId="18" fillId="5" borderId="3" applyNumberFormat="0" applyFont="0" applyAlignment="0" applyProtection="0"/>
    <xf numFmtId="0" fontId="17" fillId="0" borderId="0"/>
    <xf numFmtId="0" fontId="16" fillId="0" borderId="0"/>
    <xf numFmtId="0" fontId="15" fillId="0" borderId="0"/>
    <xf numFmtId="0" fontId="25" fillId="0" borderId="0"/>
    <xf numFmtId="0" fontId="56" fillId="0" borderId="0" applyNumberForma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10" fillId="42" borderId="0" applyNumberFormat="0" applyBorder="0" applyAlignment="0" applyProtection="0"/>
    <xf numFmtId="0" fontId="9" fillId="0" borderId="0"/>
    <xf numFmtId="43" fontId="9" fillId="0" borderId="0" applyFont="0" applyFill="0" applyBorder="0" applyAlignment="0" applyProtection="0"/>
    <xf numFmtId="200" fontId="88" fillId="62" borderId="16"/>
    <xf numFmtId="0" fontId="88" fillId="62" borderId="16" applyNumberFormat="0" applyProtection="0"/>
    <xf numFmtId="0" fontId="111" fillId="0" borderId="0" applyNumberFormat="0" applyFill="0" applyBorder="0" applyProtection="0"/>
    <xf numFmtId="0" fontId="112" fillId="0" borderId="35" applyNumberFormat="0" applyAlignment="0">
      <alignment horizontal="center"/>
    </xf>
    <xf numFmtId="0" fontId="113" fillId="0" borderId="36" applyNumberFormat="0" applyFill="0" applyBorder="0"/>
    <xf numFmtId="0" fontId="114" fillId="63" borderId="0" applyBorder="0">
      <alignment horizontal="left" vertical="center"/>
    </xf>
    <xf numFmtId="0" fontId="8" fillId="0" borderId="0"/>
    <xf numFmtId="0" fontId="8" fillId="0" borderId="0"/>
    <xf numFmtId="0" fontId="117" fillId="0" borderId="0">
      <alignment vertical="top"/>
    </xf>
    <xf numFmtId="43"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25" fillId="0" borderId="0" applyFont="0" applyFill="0" applyBorder="0" applyAlignment="0" applyProtection="0"/>
    <xf numFmtId="0" fontId="37" fillId="0" borderId="0"/>
    <xf numFmtId="0" fontId="3" fillId="0" borderId="0"/>
    <xf numFmtId="43" fontId="3" fillId="0" borderId="0" applyFont="0" applyFill="0" applyBorder="0" applyAlignment="0" applyProtection="0"/>
    <xf numFmtId="0" fontId="1" fillId="0" borderId="0"/>
  </cellStyleXfs>
  <cellXfs count="393">
    <xf numFmtId="0" fontId="0" fillId="0" borderId="0" xfId="0"/>
    <xf numFmtId="0" fontId="33" fillId="0" borderId="0" xfId="0" applyFont="1"/>
    <xf numFmtId="165" fontId="0" fillId="0" borderId="0" xfId="1" applyNumberFormat="1" applyFont="1"/>
    <xf numFmtId="0" fontId="0" fillId="0" borderId="0" xfId="0" quotePrefix="1"/>
    <xf numFmtId="0" fontId="38" fillId="0" borderId="0" xfId="0" applyFont="1"/>
    <xf numFmtId="165" fontId="0" fillId="0" borderId="0" xfId="0" applyNumberFormat="1"/>
    <xf numFmtId="43" fontId="0" fillId="0" borderId="0" xfId="1" applyFont="1"/>
    <xf numFmtId="43" fontId="0" fillId="0" borderId="0" xfId="0" applyNumberFormat="1"/>
    <xf numFmtId="4" fontId="0" fillId="0" borderId="0" xfId="0" applyNumberFormat="1"/>
    <xf numFmtId="0" fontId="32" fillId="0" borderId="0" xfId="0" applyFont="1"/>
    <xf numFmtId="0" fontId="77" fillId="0" borderId="0" xfId="0" applyFont="1"/>
    <xf numFmtId="165" fontId="83" fillId="0" borderId="0" xfId="1" applyNumberFormat="1" applyFont="1"/>
    <xf numFmtId="17" fontId="0" fillId="0" borderId="0" xfId="0" applyNumberFormat="1"/>
    <xf numFmtId="2" fontId="76" fillId="2" borderId="1" xfId="1600" applyNumberFormat="1"/>
    <xf numFmtId="0" fontId="48" fillId="0" borderId="0" xfId="2123"/>
    <xf numFmtId="0" fontId="0" fillId="10" borderId="0" xfId="0" applyFill="1" applyAlignment="1">
      <alignment horizontal="right"/>
    </xf>
    <xf numFmtId="0" fontId="44" fillId="0" borderId="0" xfId="0" applyFont="1"/>
    <xf numFmtId="0" fontId="44" fillId="0" borderId="0" xfId="105"/>
    <xf numFmtId="0" fontId="44" fillId="0" borderId="0" xfId="105" applyAlignment="1">
      <alignment horizontal="left"/>
    </xf>
    <xf numFmtId="3" fontId="44" fillId="0" borderId="0" xfId="105" applyNumberFormat="1"/>
    <xf numFmtId="0" fontId="11" fillId="0" borderId="0" xfId="2258"/>
    <xf numFmtId="165" fontId="44" fillId="0" borderId="0" xfId="2257" applyNumberFormat="1" applyFont="1"/>
    <xf numFmtId="165" fontId="44" fillId="0" borderId="0" xfId="2257" applyNumberFormat="1" applyFont="1" applyBorder="1"/>
    <xf numFmtId="0" fontId="10" fillId="0" borderId="0" xfId="2260"/>
    <xf numFmtId="0" fontId="96" fillId="0" borderId="16" xfId="2112"/>
    <xf numFmtId="0" fontId="98" fillId="0" borderId="18" xfId="2114"/>
    <xf numFmtId="0" fontId="10" fillId="0" borderId="0" xfId="2261" applyFill="1"/>
    <xf numFmtId="0" fontId="35" fillId="0" borderId="0" xfId="2260" applyFont="1"/>
    <xf numFmtId="0" fontId="110" fillId="0" borderId="16" xfId="2112" applyFont="1"/>
    <xf numFmtId="38" fontId="10" fillId="0" borderId="0" xfId="2261" applyNumberFormat="1" applyFill="1"/>
    <xf numFmtId="0" fontId="9" fillId="0" borderId="0" xfId="2262"/>
    <xf numFmtId="0" fontId="9" fillId="0" borderId="22" xfId="2262" applyBorder="1"/>
    <xf numFmtId="0" fontId="9" fillId="0" borderId="32" xfId="2262" applyBorder="1"/>
    <xf numFmtId="165" fontId="0" fillId="0" borderId="26" xfId="1" applyNumberFormat="1" applyFont="1" applyBorder="1"/>
    <xf numFmtId="2" fontId="0" fillId="0" borderId="0" xfId="1" applyNumberFormat="1" applyFont="1" applyBorder="1"/>
    <xf numFmtId="165" fontId="0" fillId="0" borderId="0" xfId="1" applyNumberFormat="1" applyFont="1" applyBorder="1"/>
    <xf numFmtId="0" fontId="45" fillId="60" borderId="33" xfId="2262" applyFont="1" applyFill="1" applyBorder="1"/>
    <xf numFmtId="0" fontId="45" fillId="60" borderId="24" xfId="2262" applyFont="1" applyFill="1" applyBorder="1"/>
    <xf numFmtId="0" fontId="9" fillId="61" borderId="33" xfId="2262" applyFill="1" applyBorder="1"/>
    <xf numFmtId="0" fontId="57" fillId="2" borderId="1" xfId="56"/>
    <xf numFmtId="0" fontId="9" fillId="61" borderId="34" xfId="2262" applyFill="1" applyBorder="1"/>
    <xf numFmtId="0" fontId="9" fillId="0" borderId="33" xfId="2262" applyBorder="1"/>
    <xf numFmtId="0" fontId="9" fillId="0" borderId="34" xfId="2262" applyBorder="1"/>
    <xf numFmtId="0" fontId="9" fillId="61" borderId="25" xfId="2262" applyFill="1" applyBorder="1"/>
    <xf numFmtId="0" fontId="9" fillId="61" borderId="24" xfId="2262" applyFill="1" applyBorder="1"/>
    <xf numFmtId="0" fontId="35" fillId="0" borderId="0" xfId="2262" applyFont="1"/>
    <xf numFmtId="165" fontId="9" fillId="0" borderId="0" xfId="2262" applyNumberFormat="1"/>
    <xf numFmtId="0" fontId="45" fillId="60" borderId="25" xfId="2262" applyFont="1" applyFill="1" applyBorder="1"/>
    <xf numFmtId="167" fontId="9" fillId="61" borderId="24" xfId="2262" applyNumberFormat="1" applyFill="1" applyBorder="1"/>
    <xf numFmtId="0" fontId="9" fillId="0" borderId="25" xfId="2262" applyBorder="1"/>
    <xf numFmtId="167" fontId="9" fillId="0" borderId="24" xfId="2262" applyNumberFormat="1" applyBorder="1"/>
    <xf numFmtId="165" fontId="37" fillId="61" borderId="24" xfId="2263" applyNumberFormat="1" applyFont="1" applyFill="1" applyBorder="1"/>
    <xf numFmtId="0" fontId="9" fillId="0" borderId="24" xfId="2262" applyBorder="1"/>
    <xf numFmtId="165" fontId="37" fillId="0" borderId="24" xfId="2263" applyNumberFormat="1" applyFont="1" applyBorder="1"/>
    <xf numFmtId="0" fontId="42" fillId="3" borderId="1" xfId="2119"/>
    <xf numFmtId="2" fontId="101" fillId="3" borderId="19" xfId="2118" applyNumberFormat="1"/>
    <xf numFmtId="199" fontId="0" fillId="0" borderId="0" xfId="0" quotePrefix="1" applyNumberFormat="1"/>
    <xf numFmtId="17" fontId="48" fillId="0" borderId="0" xfId="2123" applyNumberFormat="1"/>
    <xf numFmtId="43" fontId="0" fillId="0" borderId="0" xfId="1" applyFont="1" applyBorder="1"/>
    <xf numFmtId="0" fontId="115" fillId="63" borderId="0" xfId="2269" applyFont="1">
      <alignment horizontal="left" vertical="center"/>
    </xf>
    <xf numFmtId="0" fontId="8" fillId="0" borderId="0" xfId="2270"/>
    <xf numFmtId="0" fontId="116" fillId="65" borderId="39" xfId="2272" applyFont="1" applyFill="1" applyBorder="1" applyAlignment="1">
      <alignment vertical="center"/>
    </xf>
    <xf numFmtId="0" fontId="116" fillId="65" borderId="40" xfId="2272" applyFont="1" applyFill="1" applyBorder="1" applyAlignment="1">
      <alignment vertical="center"/>
    </xf>
    <xf numFmtId="0" fontId="8" fillId="66" borderId="41" xfId="2270" applyFill="1" applyBorder="1"/>
    <xf numFmtId="165" fontId="35" fillId="0" borderId="0" xfId="2273" applyNumberFormat="1" applyFont="1"/>
    <xf numFmtId="165" fontId="0" fillId="0" borderId="0" xfId="2273" applyNumberFormat="1" applyFont="1"/>
    <xf numFmtId="0" fontId="8" fillId="66" borderId="0" xfId="2270" applyFill="1"/>
    <xf numFmtId="165" fontId="0" fillId="0" borderId="42" xfId="2273" applyNumberFormat="1" applyFont="1" applyBorder="1"/>
    <xf numFmtId="165" fontId="0" fillId="0" borderId="43" xfId="2273" applyNumberFormat="1" applyFont="1" applyBorder="1"/>
    <xf numFmtId="0" fontId="35" fillId="0" borderId="44" xfId="2270" applyFont="1" applyBorder="1"/>
    <xf numFmtId="165" fontId="8" fillId="0" borderId="0" xfId="2270" applyNumberFormat="1"/>
    <xf numFmtId="0" fontId="8" fillId="0" borderId="0" xfId="2271"/>
    <xf numFmtId="0" fontId="116" fillId="65" borderId="0" xfId="2272" applyFont="1" applyFill="1" applyAlignment="1">
      <alignment vertical="center"/>
    </xf>
    <xf numFmtId="0" fontId="8" fillId="66" borderId="41" xfId="2271" applyFill="1" applyBorder="1"/>
    <xf numFmtId="0" fontId="8" fillId="66" borderId="0" xfId="2271" applyFill="1"/>
    <xf numFmtId="165" fontId="8" fillId="0" borderId="0" xfId="2271" applyNumberFormat="1"/>
    <xf numFmtId="0" fontId="8" fillId="59" borderId="41" xfId="2270" applyFill="1" applyBorder="1"/>
    <xf numFmtId="165" fontId="0" fillId="59" borderId="0" xfId="2273" applyNumberFormat="1" applyFont="1" applyFill="1"/>
    <xf numFmtId="0" fontId="8" fillId="68" borderId="41" xfId="2270" applyFill="1" applyBorder="1"/>
    <xf numFmtId="165" fontId="0" fillId="68" borderId="0" xfId="2273" applyNumberFormat="1" applyFont="1" applyFill="1"/>
    <xf numFmtId="0" fontId="8" fillId="68" borderId="41" xfId="2271" applyFill="1" applyBorder="1"/>
    <xf numFmtId="0" fontId="110" fillId="0" borderId="0" xfId="2112" applyFont="1" applyFill="1" applyBorder="1"/>
    <xf numFmtId="0" fontId="0" fillId="0" borderId="48" xfId="0" applyBorder="1"/>
    <xf numFmtId="0" fontId="10" fillId="0" borderId="48" xfId="2261" applyFill="1" applyBorder="1"/>
    <xf numFmtId="2" fontId="0" fillId="0" borderId="48" xfId="1" applyNumberFormat="1" applyFont="1" applyBorder="1"/>
    <xf numFmtId="0" fontId="10" fillId="0" borderId="50" xfId="2261" applyFill="1" applyBorder="1"/>
    <xf numFmtId="38" fontId="10" fillId="0" borderId="50" xfId="2261" applyNumberFormat="1" applyFill="1" applyBorder="1"/>
    <xf numFmtId="0" fontId="10" fillId="62" borderId="0" xfId="2261" applyFill="1"/>
    <xf numFmtId="38" fontId="10" fillId="0" borderId="0" xfId="2261" applyNumberFormat="1" applyFill="1" applyAlignment="1">
      <alignment horizontal="center"/>
    </xf>
    <xf numFmtId="38" fontId="10" fillId="0" borderId="50" xfId="2261" applyNumberFormat="1" applyFill="1" applyBorder="1" applyAlignment="1">
      <alignment horizontal="center"/>
    </xf>
    <xf numFmtId="38" fontId="10" fillId="0" borderId="49" xfId="2261" applyNumberFormat="1" applyFill="1" applyBorder="1" applyAlignment="1">
      <alignment horizontal="center"/>
    </xf>
    <xf numFmtId="0" fontId="10" fillId="0" borderId="51" xfId="2261" applyFill="1" applyBorder="1"/>
    <xf numFmtId="38" fontId="10" fillId="0" borderId="51" xfId="2261" applyNumberFormat="1" applyFill="1" applyBorder="1"/>
    <xf numFmtId="0" fontId="119" fillId="0" borderId="0" xfId="2274" applyFont="1"/>
    <xf numFmtId="0" fontId="7" fillId="0" borderId="0" xfId="2274"/>
    <xf numFmtId="168" fontId="119" fillId="0" borderId="0" xfId="2274" applyNumberFormat="1" applyFont="1"/>
    <xf numFmtId="0" fontId="7" fillId="70" borderId="0" xfId="2274" applyFill="1"/>
    <xf numFmtId="165" fontId="0" fillId="66" borderId="41" xfId="2276" applyNumberFormat="1" applyFont="1" applyFill="1" applyBorder="1"/>
    <xf numFmtId="0" fontId="40" fillId="72" borderId="27" xfId="2274" applyFont="1" applyFill="1" applyBorder="1" applyAlignment="1">
      <alignment horizontal="center"/>
    </xf>
    <xf numFmtId="0" fontId="40" fillId="72" borderId="22" xfId="2274" applyFont="1" applyFill="1" applyBorder="1" applyAlignment="1">
      <alignment horizontal="center"/>
    </xf>
    <xf numFmtId="0" fontId="40" fillId="72" borderId="52" xfId="2274" applyFont="1" applyFill="1" applyBorder="1" applyAlignment="1">
      <alignment horizontal="center"/>
    </xf>
    <xf numFmtId="0" fontId="40" fillId="72" borderId="27" xfId="2274" applyFont="1" applyFill="1" applyBorder="1"/>
    <xf numFmtId="0" fontId="40" fillId="72" borderId="22" xfId="2274" applyFont="1" applyFill="1" applyBorder="1"/>
    <xf numFmtId="0" fontId="40" fillId="72" borderId="28" xfId="2274" applyFont="1" applyFill="1" applyBorder="1"/>
    <xf numFmtId="0" fontId="7" fillId="0" borderId="27" xfId="2274" applyBorder="1"/>
    <xf numFmtId="198" fontId="7" fillId="0" borderId="27" xfId="2274" applyNumberFormat="1" applyBorder="1" applyAlignment="1">
      <alignment horizontal="center"/>
    </xf>
    <xf numFmtId="198" fontId="7" fillId="0" borderId="22" xfId="2274" applyNumberFormat="1" applyBorder="1" applyAlignment="1">
      <alignment horizontal="center"/>
    </xf>
    <xf numFmtId="198" fontId="7" fillId="0" borderId="28" xfId="2274" applyNumberFormat="1" applyBorder="1" applyAlignment="1">
      <alignment horizontal="center"/>
    </xf>
    <xf numFmtId="0" fontId="7" fillId="0" borderId="22" xfId="2274" applyBorder="1"/>
    <xf numFmtId="0" fontId="7" fillId="0" borderId="28" xfId="2274" applyBorder="1"/>
    <xf numFmtId="0" fontId="121" fillId="0" borderId="0" xfId="2274" applyFont="1" applyAlignment="1">
      <alignment horizontal="centerContinuous"/>
    </xf>
    <xf numFmtId="0" fontId="7" fillId="0" borderId="29" xfId="2274" applyBorder="1"/>
    <xf numFmtId="198" fontId="7" fillId="0" borderId="29" xfId="2274" applyNumberFormat="1" applyBorder="1" applyAlignment="1">
      <alignment horizontal="center"/>
    </xf>
    <xf numFmtId="198" fontId="7" fillId="0" borderId="30" xfId="2274" applyNumberFormat="1" applyBorder="1" applyAlignment="1">
      <alignment horizontal="center"/>
    </xf>
    <xf numFmtId="198" fontId="7" fillId="0" borderId="31" xfId="2274" applyNumberFormat="1" applyBorder="1" applyAlignment="1">
      <alignment horizontal="center"/>
    </xf>
    <xf numFmtId="0" fontId="7" fillId="0" borderId="30" xfId="2274" applyBorder="1"/>
    <xf numFmtId="0" fontId="7" fillId="0" borderId="31" xfId="2274" applyBorder="1"/>
    <xf numFmtId="0" fontId="121" fillId="0" borderId="0" xfId="2274" applyFont="1" applyAlignment="1">
      <alignment horizontal="center"/>
    </xf>
    <xf numFmtId="165" fontId="0" fillId="0" borderId="0" xfId="2276" applyNumberFormat="1" applyFont="1"/>
    <xf numFmtId="0" fontId="65" fillId="0" borderId="0" xfId="2274" applyFont="1"/>
    <xf numFmtId="0" fontId="115" fillId="0" borderId="0" xfId="2269" applyFont="1" applyFill="1">
      <alignment horizontal="left" vertical="center"/>
    </xf>
    <xf numFmtId="0" fontId="7" fillId="0" borderId="37" xfId="2274" applyBorder="1"/>
    <xf numFmtId="0" fontId="116" fillId="0" borderId="0" xfId="2277" applyFont="1" applyAlignment="1">
      <alignment horizontal="center" vertical="center"/>
    </xf>
    <xf numFmtId="0" fontId="116" fillId="64" borderId="45" xfId="2277" applyFont="1" applyFill="1" applyBorder="1" applyAlignment="1">
      <alignment horizontal="left" vertical="center"/>
    </xf>
    <xf numFmtId="0" fontId="116" fillId="64" borderId="38" xfId="2277" applyFont="1" applyFill="1" applyBorder="1" applyAlignment="1">
      <alignment horizontal="left" vertical="center"/>
    </xf>
    <xf numFmtId="0" fontId="7" fillId="0" borderId="60" xfId="2274" applyBorder="1"/>
    <xf numFmtId="0" fontId="7" fillId="0" borderId="61" xfId="2274" applyBorder="1"/>
    <xf numFmtId="0" fontId="116" fillId="0" borderId="61" xfId="2277" applyFont="1" applyBorder="1" applyAlignment="1">
      <alignment horizontal="left" vertical="center"/>
    </xf>
    <xf numFmtId="0" fontId="116" fillId="64" borderId="61" xfId="2277" applyFont="1" applyFill="1" applyBorder="1" applyAlignment="1">
      <alignment horizontal="left" vertical="center"/>
    </xf>
    <xf numFmtId="0" fontId="116" fillId="64" borderId="46" xfId="2277" applyFont="1" applyFill="1" applyBorder="1" applyAlignment="1">
      <alignment horizontal="left" vertical="center"/>
    </xf>
    <xf numFmtId="0" fontId="116" fillId="65" borderId="62" xfId="2272" applyFont="1" applyFill="1" applyBorder="1" applyAlignment="1">
      <alignment vertical="center"/>
    </xf>
    <xf numFmtId="0" fontId="116" fillId="65" borderId="63" xfId="2272" applyFont="1" applyFill="1" applyBorder="1" applyAlignment="1">
      <alignment vertical="center"/>
    </xf>
    <xf numFmtId="0" fontId="116" fillId="65" borderId="64" xfId="2272" applyFont="1" applyFill="1" applyBorder="1" applyAlignment="1">
      <alignment vertical="center"/>
    </xf>
    <xf numFmtId="0" fontId="116" fillId="0" borderId="0" xfId="2272" applyFont="1" applyAlignment="1">
      <alignment vertical="center"/>
    </xf>
    <xf numFmtId="0" fontId="122" fillId="66" borderId="41" xfId="2274" applyFont="1" applyFill="1" applyBorder="1"/>
    <xf numFmtId="0" fontId="7" fillId="66" borderId="41" xfId="2274" applyFill="1" applyBorder="1"/>
    <xf numFmtId="201" fontId="0" fillId="66" borderId="41" xfId="2278" applyNumberFormat="1" applyFont="1" applyFill="1" applyBorder="1"/>
    <xf numFmtId="198" fontId="7" fillId="10" borderId="65" xfId="2274" applyNumberFormat="1" applyFill="1" applyBorder="1"/>
    <xf numFmtId="198" fontId="7" fillId="66" borderId="65" xfId="2274" applyNumberFormat="1" applyFill="1" applyBorder="1"/>
    <xf numFmtId="201" fontId="0" fillId="10" borderId="65" xfId="2278" applyNumberFormat="1" applyFont="1" applyFill="1" applyBorder="1"/>
    <xf numFmtId="201" fontId="0" fillId="66" borderId="65" xfId="2278" applyNumberFormat="1" applyFont="1" applyFill="1" applyBorder="1"/>
    <xf numFmtId="198" fontId="7" fillId="0" borderId="0" xfId="2274" applyNumberFormat="1"/>
    <xf numFmtId="201" fontId="7" fillId="10" borderId="0" xfId="2274" applyNumberFormat="1" applyFill="1"/>
    <xf numFmtId="201" fontId="7" fillId="0" borderId="0" xfId="2274" applyNumberFormat="1"/>
    <xf numFmtId="201" fontId="0" fillId="66" borderId="47" xfId="2278" applyNumberFormat="1" applyFont="1" applyFill="1" applyBorder="1"/>
    <xf numFmtId="198" fontId="7" fillId="10" borderId="66" xfId="2274" applyNumberFormat="1" applyFill="1" applyBorder="1"/>
    <xf numFmtId="198" fontId="7" fillId="66" borderId="66" xfId="2274" applyNumberFormat="1" applyFill="1" applyBorder="1"/>
    <xf numFmtId="201" fontId="0" fillId="10" borderId="66" xfId="2278" applyNumberFormat="1" applyFont="1" applyFill="1" applyBorder="1"/>
    <xf numFmtId="201" fontId="0" fillId="66" borderId="66" xfId="2278" applyNumberFormat="1" applyFont="1" applyFill="1" applyBorder="1"/>
    <xf numFmtId="201" fontId="0" fillId="10" borderId="67" xfId="2278" applyNumberFormat="1" applyFont="1" applyFill="1" applyBorder="1"/>
    <xf numFmtId="201" fontId="7" fillId="10" borderId="67" xfId="2274" applyNumberFormat="1" applyFill="1" applyBorder="1"/>
    <xf numFmtId="201" fontId="7" fillId="0" borderId="68" xfId="2274" applyNumberFormat="1" applyBorder="1"/>
    <xf numFmtId="165" fontId="0" fillId="66" borderId="47" xfId="2276" applyNumberFormat="1" applyFont="1" applyFill="1" applyBorder="1"/>
    <xf numFmtId="0" fontId="122" fillId="0" borderId="0" xfId="2274" applyFont="1"/>
    <xf numFmtId="0" fontId="35" fillId="0" borderId="0" xfId="2274" applyFont="1"/>
    <xf numFmtId="201" fontId="35" fillId="0" borderId="0" xfId="2274" applyNumberFormat="1" applyFont="1"/>
    <xf numFmtId="165" fontId="35" fillId="0" borderId="0" xfId="2276" applyNumberFormat="1" applyFont="1"/>
    <xf numFmtId="0" fontId="70" fillId="0" borderId="0" xfId="2274" applyFont="1"/>
    <xf numFmtId="0" fontId="122" fillId="74" borderId="41" xfId="2274" applyFont="1" applyFill="1" applyBorder="1"/>
    <xf numFmtId="0" fontId="7" fillId="66" borderId="0" xfId="2274" applyFill="1"/>
    <xf numFmtId="0" fontId="122" fillId="74" borderId="0" xfId="2274" applyFont="1" applyFill="1"/>
    <xf numFmtId="0" fontId="7" fillId="66" borderId="69" xfId="2274" applyFill="1" applyBorder="1"/>
    <xf numFmtId="165" fontId="0" fillId="0" borderId="0" xfId="2276" applyNumberFormat="1" applyFont="1" applyBorder="1"/>
    <xf numFmtId="201" fontId="0" fillId="0" borderId="0" xfId="2278" applyNumberFormat="1" applyFont="1"/>
    <xf numFmtId="0" fontId="7" fillId="0" borderId="42" xfId="2274" applyBorder="1"/>
    <xf numFmtId="0" fontId="7" fillId="0" borderId="43" xfId="2274" applyBorder="1"/>
    <xf numFmtId="201" fontId="0" fillId="0" borderId="43" xfId="2278" applyNumberFormat="1" applyFont="1" applyBorder="1"/>
    <xf numFmtId="165" fontId="7" fillId="0" borderId="0" xfId="2274" applyNumberFormat="1"/>
    <xf numFmtId="0" fontId="116" fillId="73" borderId="0" xfId="2277" applyFont="1" applyFill="1" applyAlignment="1">
      <alignment horizontal="center" vertical="center"/>
    </xf>
    <xf numFmtId="201" fontId="7" fillId="0" borderId="42" xfId="2274" applyNumberFormat="1" applyBorder="1"/>
    <xf numFmtId="201" fontId="7" fillId="0" borderId="43" xfId="2274" applyNumberFormat="1" applyBorder="1"/>
    <xf numFmtId="201" fontId="0" fillId="0" borderId="42" xfId="2278" applyNumberFormat="1" applyFont="1" applyBorder="1"/>
    <xf numFmtId="0" fontId="65" fillId="0" borderId="0" xfId="2277" applyFont="1"/>
    <xf numFmtId="0" fontId="7" fillId="0" borderId="0" xfId="2277"/>
    <xf numFmtId="0" fontId="115" fillId="63" borderId="23" xfId="2269" applyFont="1" applyBorder="1">
      <alignment horizontal="left" vertical="center"/>
    </xf>
    <xf numFmtId="0" fontId="115" fillId="63" borderId="71" xfId="2269" applyFont="1" applyBorder="1">
      <alignment horizontal="left" vertical="center"/>
    </xf>
    <xf numFmtId="0" fontId="36" fillId="0" borderId="37" xfId="2277" applyFont="1" applyBorder="1"/>
    <xf numFmtId="0" fontId="7" fillId="0" borderId="60" xfId="2277" applyBorder="1"/>
    <xf numFmtId="0" fontId="116" fillId="64" borderId="37" xfId="2277" applyFont="1" applyFill="1" applyBorder="1" applyAlignment="1">
      <alignment horizontal="left" vertical="center"/>
    </xf>
    <xf numFmtId="0" fontId="116" fillId="64" borderId="72" xfId="2277" applyFont="1" applyFill="1" applyBorder="1" applyAlignment="1">
      <alignment horizontal="left" vertical="center"/>
    </xf>
    <xf numFmtId="0" fontId="122" fillId="66" borderId="41" xfId="2277" applyFont="1" applyFill="1" applyBorder="1"/>
    <xf numFmtId="0" fontId="7" fillId="66" borderId="41" xfId="2277" applyFill="1" applyBorder="1"/>
    <xf numFmtId="202" fontId="0" fillId="66" borderId="41" xfId="2278" applyNumberFormat="1" applyFont="1" applyFill="1" applyBorder="1"/>
    <xf numFmtId="198" fontId="7" fillId="66" borderId="65" xfId="2277" applyNumberFormat="1" applyFill="1" applyBorder="1"/>
    <xf numFmtId="202" fontId="0" fillId="0" borderId="41" xfId="2278" applyNumberFormat="1" applyFont="1" applyFill="1" applyBorder="1"/>
    <xf numFmtId="202" fontId="0" fillId="66" borderId="47" xfId="2278" applyNumberFormat="1" applyFont="1" applyFill="1" applyBorder="1"/>
    <xf numFmtId="198" fontId="7" fillId="66" borderId="66" xfId="2277" applyNumberFormat="1" applyFill="1" applyBorder="1"/>
    <xf numFmtId="202" fontId="0" fillId="0" borderId="47" xfId="2278" applyNumberFormat="1" applyFont="1" applyFill="1" applyBorder="1"/>
    <xf numFmtId="0" fontId="122" fillId="0" borderId="0" xfId="2277" applyFont="1"/>
    <xf numFmtId="0" fontId="35" fillId="0" borderId="0" xfId="2277" applyFont="1"/>
    <xf numFmtId="202" fontId="35" fillId="0" borderId="0" xfId="2277" applyNumberFormat="1" applyFont="1"/>
    <xf numFmtId="198" fontId="35" fillId="0" borderId="0" xfId="2277" applyNumberFormat="1" applyFont="1"/>
    <xf numFmtId="0" fontId="70" fillId="0" borderId="0" xfId="2277" applyFont="1"/>
    <xf numFmtId="44" fontId="7" fillId="0" borderId="0" xfId="2277" applyNumberFormat="1"/>
    <xf numFmtId="201" fontId="115" fillId="63" borderId="0" xfId="2269" applyNumberFormat="1" applyFont="1">
      <alignment horizontal="left" vertical="center"/>
    </xf>
    <xf numFmtId="0" fontId="122" fillId="74" borderId="41" xfId="2277" applyFont="1" applyFill="1" applyBorder="1"/>
    <xf numFmtId="201" fontId="7" fillId="0" borderId="0" xfId="2277" applyNumberFormat="1"/>
    <xf numFmtId="0" fontId="7" fillId="66" borderId="0" xfId="2277" applyFill="1"/>
    <xf numFmtId="0" fontId="122" fillId="74" borderId="0" xfId="2277" applyFont="1" applyFill="1"/>
    <xf numFmtId="201" fontId="7" fillId="0" borderId="43" xfId="2277" applyNumberFormat="1" applyBorder="1"/>
    <xf numFmtId="165" fontId="0" fillId="0" borderId="43" xfId="2276" applyNumberFormat="1" applyFont="1" applyBorder="1"/>
    <xf numFmtId="0" fontId="35" fillId="0" borderId="44" xfId="2277" applyFont="1" applyBorder="1"/>
    <xf numFmtId="201" fontId="35" fillId="0" borderId="0" xfId="2277" applyNumberFormat="1" applyFont="1"/>
    <xf numFmtId="0" fontId="116" fillId="64" borderId="73" xfId="2277" applyFont="1" applyFill="1" applyBorder="1" applyAlignment="1">
      <alignment horizontal="left" vertical="center"/>
    </xf>
    <xf numFmtId="0" fontId="116" fillId="64" borderId="74" xfId="2277" applyFont="1" applyFill="1" applyBorder="1" applyAlignment="1">
      <alignment horizontal="left" vertical="center"/>
    </xf>
    <xf numFmtId="0" fontId="116" fillId="64" borderId="75" xfId="2277" applyFont="1" applyFill="1" applyBorder="1" applyAlignment="1">
      <alignment horizontal="left" vertical="center"/>
    </xf>
    <xf numFmtId="201" fontId="7" fillId="0" borderId="42" xfId="2277" applyNumberFormat="1" applyBorder="1"/>
    <xf numFmtId="0" fontId="121" fillId="0" borderId="0" xfId="2277" applyFont="1" applyAlignment="1">
      <alignment horizontal="centerContinuous"/>
    </xf>
    <xf numFmtId="0" fontId="121" fillId="0" borderId="0" xfId="2277" applyFont="1" applyAlignment="1">
      <alignment horizontal="center"/>
    </xf>
    <xf numFmtId="203" fontId="7" fillId="0" borderId="0" xfId="2277" applyNumberFormat="1"/>
    <xf numFmtId="43" fontId="0" fillId="67" borderId="0" xfId="2273" applyFont="1" applyFill="1"/>
    <xf numFmtId="38" fontId="10" fillId="0" borderId="0" xfId="2260" applyNumberFormat="1"/>
    <xf numFmtId="0" fontId="6" fillId="0" borderId="0" xfId="2260" applyFont="1"/>
    <xf numFmtId="204" fontId="10" fillId="0" borderId="0" xfId="2260" applyNumberFormat="1"/>
    <xf numFmtId="0" fontId="6" fillId="0" borderId="0" xfId="2261" applyFont="1" applyFill="1"/>
    <xf numFmtId="165" fontId="6" fillId="0" borderId="0" xfId="1" applyNumberFormat="1" applyFont="1" applyFill="1"/>
    <xf numFmtId="38" fontId="6" fillId="0" borderId="0" xfId="2261" applyNumberFormat="1" applyFont="1" applyFill="1" applyAlignment="1">
      <alignment horizontal="center"/>
    </xf>
    <xf numFmtId="0" fontId="6" fillId="0" borderId="50" xfId="2261" applyFont="1" applyFill="1" applyBorder="1"/>
    <xf numFmtId="165" fontId="6" fillId="0" borderId="50" xfId="1" applyNumberFormat="1" applyFont="1" applyFill="1" applyBorder="1"/>
    <xf numFmtId="0" fontId="6" fillId="0" borderId="51" xfId="2261" applyFont="1" applyFill="1" applyBorder="1"/>
    <xf numFmtId="165" fontId="6" fillId="0" borderId="51" xfId="1" applyNumberFormat="1" applyFont="1" applyFill="1" applyBorder="1"/>
    <xf numFmtId="0" fontId="6" fillId="0" borderId="0" xfId="2261" quotePrefix="1" applyFont="1" applyFill="1"/>
    <xf numFmtId="0" fontId="6" fillId="61" borderId="33" xfId="2262" applyFont="1" applyFill="1" applyBorder="1"/>
    <xf numFmtId="0" fontId="6" fillId="0" borderId="33" xfId="2262" applyFont="1" applyBorder="1"/>
    <xf numFmtId="0" fontId="6" fillId="68" borderId="41" xfId="2270" applyFont="1" applyFill="1" applyBorder="1"/>
    <xf numFmtId="0" fontId="6" fillId="59" borderId="41" xfId="2270" applyFont="1" applyFill="1" applyBorder="1"/>
    <xf numFmtId="0" fontId="5" fillId="0" borderId="0" xfId="2279"/>
    <xf numFmtId="201" fontId="0" fillId="0" borderId="0" xfId="2281" applyNumberFormat="1" applyFont="1"/>
    <xf numFmtId="201" fontId="5" fillId="0" borderId="0" xfId="2279" applyNumberFormat="1"/>
    <xf numFmtId="44" fontId="5" fillId="0" borderId="0" xfId="2279" applyNumberFormat="1"/>
    <xf numFmtId="201" fontId="0" fillId="75" borderId="0" xfId="2281" applyNumberFormat="1" applyFont="1" applyFill="1"/>
    <xf numFmtId="0" fontId="4" fillId="0" borderId="0" xfId="2261" applyFont="1" applyFill="1"/>
    <xf numFmtId="0" fontId="118" fillId="69" borderId="14" xfId="2274" applyFont="1" applyFill="1" applyBorder="1" applyAlignment="1">
      <alignment horizontal="center" vertical="center"/>
    </xf>
    <xf numFmtId="0" fontId="37" fillId="0" borderId="0" xfId="2283"/>
    <xf numFmtId="0" fontId="37" fillId="0" borderId="0" xfId="2283" applyAlignment="1">
      <alignment vertical="top"/>
    </xf>
    <xf numFmtId="0" fontId="37" fillId="0" borderId="0" xfId="2283" applyAlignment="1">
      <alignment horizontal="left" vertical="top" wrapText="1"/>
    </xf>
    <xf numFmtId="0" fontId="123" fillId="0" borderId="0" xfId="2283" applyFont="1" applyAlignment="1">
      <alignment horizontal="right"/>
    </xf>
    <xf numFmtId="0" fontId="3" fillId="0" borderId="0" xfId="2284"/>
    <xf numFmtId="0" fontId="126" fillId="76" borderId="76" xfId="2284" applyFont="1" applyFill="1" applyBorder="1" applyAlignment="1">
      <alignment vertical="center" wrapText="1"/>
    </xf>
    <xf numFmtId="0" fontId="126" fillId="77" borderId="76" xfId="2284" applyFont="1" applyFill="1" applyBorder="1" applyAlignment="1">
      <alignment vertical="center" wrapText="1"/>
    </xf>
    <xf numFmtId="0" fontId="127" fillId="78" borderId="16" xfId="2112" applyFont="1" applyFill="1"/>
    <xf numFmtId="9" fontId="10" fillId="0" borderId="0" xfId="2282" applyFont="1" applyFill="1"/>
    <xf numFmtId="0" fontId="126" fillId="76" borderId="77" xfId="2284" applyFont="1" applyFill="1" applyBorder="1" applyAlignment="1">
      <alignment horizontal="center" vertical="center" wrapText="1"/>
    </xf>
    <xf numFmtId="0" fontId="125" fillId="78" borderId="78" xfId="2284" applyFont="1" applyFill="1" applyBorder="1" applyAlignment="1">
      <alignment vertical="center" wrapText="1"/>
    </xf>
    <xf numFmtId="0" fontId="127" fillId="78" borderId="79" xfId="2112" applyFont="1" applyFill="1" applyBorder="1"/>
    <xf numFmtId="0" fontId="40" fillId="0" borderId="0" xfId="2260" applyFont="1"/>
    <xf numFmtId="0" fontId="128" fillId="78" borderId="79" xfId="445" quotePrefix="1" applyFont="1" applyFill="1" applyBorder="1"/>
    <xf numFmtId="0" fontId="109" fillId="78" borderId="79" xfId="445" quotePrefix="1" applyFont="1" applyFill="1" applyBorder="1"/>
    <xf numFmtId="0" fontId="114" fillId="78" borderId="79" xfId="445" quotePrefix="1" applyFont="1" applyFill="1" applyBorder="1"/>
    <xf numFmtId="0" fontId="5" fillId="0" borderId="50" xfId="2279" applyBorder="1"/>
    <xf numFmtId="201" fontId="0" fillId="0" borderId="50" xfId="2281" applyNumberFormat="1" applyFont="1" applyBorder="1"/>
    <xf numFmtId="201" fontId="5" fillId="0" borderId="50" xfId="2279" applyNumberFormat="1" applyBorder="1"/>
    <xf numFmtId="44" fontId="5" fillId="0" borderId="50" xfId="2279" applyNumberFormat="1" applyBorder="1"/>
    <xf numFmtId="0" fontId="5" fillId="0" borderId="80" xfId="2279" applyBorder="1"/>
    <xf numFmtId="0" fontId="35" fillId="0" borderId="80" xfId="2279" applyFont="1" applyBorder="1"/>
    <xf numFmtId="201" fontId="35" fillId="0" borderId="80" xfId="2281" applyNumberFormat="1" applyFont="1" applyBorder="1"/>
    <xf numFmtId="201" fontId="35" fillId="0" borderId="80" xfId="2279" applyNumberFormat="1" applyFont="1" applyBorder="1"/>
    <xf numFmtId="201" fontId="0" fillId="0" borderId="78" xfId="2281" applyNumberFormat="1" applyFont="1" applyBorder="1"/>
    <xf numFmtId="0" fontId="127" fillId="78" borderId="81" xfId="2112" applyFont="1" applyFill="1" applyBorder="1"/>
    <xf numFmtId="0" fontId="127" fillId="78" borderId="82" xfId="2112" applyFont="1" applyFill="1" applyBorder="1"/>
    <xf numFmtId="0" fontId="127" fillId="78" borderId="83" xfId="2112" applyFont="1" applyFill="1" applyBorder="1"/>
    <xf numFmtId="0" fontId="127" fillId="78" borderId="84" xfId="2112" applyFont="1" applyFill="1" applyBorder="1"/>
    <xf numFmtId="201" fontId="0" fillId="0" borderId="0" xfId="2281" applyNumberFormat="1" applyFont="1" applyBorder="1"/>
    <xf numFmtId="201" fontId="0" fillId="0" borderId="85" xfId="2281" applyNumberFormat="1" applyFont="1" applyBorder="1"/>
    <xf numFmtId="0" fontId="127" fillId="78" borderId="87" xfId="2112" applyFont="1" applyFill="1" applyBorder="1"/>
    <xf numFmtId="201" fontId="0" fillId="0" borderId="88" xfId="2281" applyNumberFormat="1" applyFont="1" applyBorder="1"/>
    <xf numFmtId="201" fontId="0" fillId="0" borderId="87" xfId="2281" applyNumberFormat="1" applyFont="1" applyBorder="1"/>
    <xf numFmtId="201" fontId="129" fillId="0" borderId="0" xfId="2281" applyNumberFormat="1" applyFont="1" applyBorder="1"/>
    <xf numFmtId="201" fontId="129" fillId="0" borderId="85" xfId="2281" applyNumberFormat="1" applyFont="1" applyBorder="1"/>
    <xf numFmtId="201" fontId="71" fillId="0" borderId="0" xfId="2281" applyNumberFormat="1" applyFont="1" applyBorder="1"/>
    <xf numFmtId="201" fontId="71" fillId="0" borderId="85" xfId="2281" applyNumberFormat="1" applyFont="1" applyBorder="1"/>
    <xf numFmtId="201" fontId="129" fillId="0" borderId="78" xfId="2281" applyNumberFormat="1" applyFont="1" applyBorder="1"/>
    <xf numFmtId="201" fontId="129" fillId="0" borderId="86" xfId="2281" applyNumberFormat="1" applyFont="1" applyBorder="1"/>
    <xf numFmtId="0" fontId="0" fillId="78" borderId="0" xfId="0" applyFill="1"/>
    <xf numFmtId="0" fontId="33" fillId="78" borderId="0" xfId="0" applyFont="1" applyFill="1"/>
    <xf numFmtId="201" fontId="0" fillId="78" borderId="0" xfId="2281" applyNumberFormat="1" applyFont="1" applyFill="1"/>
    <xf numFmtId="0" fontId="77" fillId="78" borderId="0" xfId="0" applyFont="1" applyFill="1"/>
    <xf numFmtId="0" fontId="3" fillId="0" borderId="0" xfId="2261" applyFont="1" applyFill="1"/>
    <xf numFmtId="168" fontId="119" fillId="0" borderId="89" xfId="2274" applyNumberFormat="1" applyFont="1" applyBorder="1"/>
    <xf numFmtId="0" fontId="110" fillId="0" borderId="90" xfId="2112" applyFont="1" applyBorder="1"/>
    <xf numFmtId="0" fontId="110" fillId="0" borderId="91" xfId="2112" applyFont="1" applyBorder="1"/>
    <xf numFmtId="0" fontId="110" fillId="0" borderId="92" xfId="2112" applyFont="1" applyBorder="1"/>
    <xf numFmtId="0" fontId="9" fillId="0" borderId="93" xfId="2262" applyBorder="1"/>
    <xf numFmtId="0" fontId="9" fillId="0" borderId="94" xfId="2262" applyBorder="1"/>
    <xf numFmtId="0" fontId="9" fillId="0" borderId="95" xfId="2262" applyBorder="1"/>
    <xf numFmtId="0" fontId="9" fillId="0" borderId="96" xfId="2262" applyBorder="1"/>
    <xf numFmtId="0" fontId="9" fillId="0" borderId="97" xfId="2262" applyBorder="1"/>
    <xf numFmtId="0" fontId="9" fillId="0" borderId="98" xfId="2262" applyBorder="1"/>
    <xf numFmtId="0" fontId="8" fillId="0" borderId="41" xfId="2271" applyFill="1" applyBorder="1"/>
    <xf numFmtId="165" fontId="0" fillId="0" borderId="41" xfId="2273" applyNumberFormat="1" applyFont="1" applyFill="1" applyBorder="1"/>
    <xf numFmtId="0" fontId="8" fillId="0" borderId="99" xfId="2271" applyFill="1" applyBorder="1"/>
    <xf numFmtId="165" fontId="0" fillId="0" borderId="99" xfId="2273" applyNumberFormat="1" applyFont="1" applyFill="1" applyBorder="1"/>
    <xf numFmtId="0" fontId="35" fillId="0" borderId="99" xfId="2271" applyFont="1" applyFill="1" applyBorder="1"/>
    <xf numFmtId="165" fontId="33" fillId="0" borderId="99" xfId="2273" applyNumberFormat="1" applyFont="1" applyFill="1" applyBorder="1"/>
    <xf numFmtId="165" fontId="119" fillId="0" borderId="89" xfId="1" applyNumberFormat="1" applyFont="1" applyBorder="1"/>
    <xf numFmtId="0" fontId="126" fillId="77" borderId="76" xfId="2284" quotePrefix="1" applyFont="1" applyFill="1" applyBorder="1" applyAlignment="1">
      <alignment vertical="center" wrapText="1"/>
    </xf>
    <xf numFmtId="0" fontId="7" fillId="78" borderId="0" xfId="2277" applyFill="1"/>
    <xf numFmtId="0" fontId="121" fillId="78" borderId="0" xfId="2277" applyFont="1" applyFill="1" applyAlignment="1">
      <alignment horizontal="centerContinuous"/>
    </xf>
    <xf numFmtId="0" fontId="121" fillId="78" borderId="0" xfId="2277" applyFont="1" applyFill="1" applyAlignment="1">
      <alignment horizontal="center"/>
    </xf>
    <xf numFmtId="0" fontId="130" fillId="76" borderId="77" xfId="2284" applyFont="1" applyFill="1" applyBorder="1" applyAlignment="1">
      <alignment horizontal="center" vertical="center" wrapText="1"/>
    </xf>
    <xf numFmtId="0" fontId="130" fillId="77" borderId="76" xfId="2284" applyFont="1" applyFill="1" applyBorder="1" applyAlignment="1">
      <alignment horizontal="center" vertical="center" wrapText="1"/>
    </xf>
    <xf numFmtId="0" fontId="131" fillId="77" borderId="76" xfId="2284" applyFont="1" applyFill="1" applyBorder="1" applyAlignment="1">
      <alignment horizontal="center" vertical="center" wrapText="1"/>
    </xf>
    <xf numFmtId="0" fontId="110" fillId="0" borderId="16" xfId="2112" applyFont="1" applyAlignment="1">
      <alignment horizontal="center"/>
    </xf>
    <xf numFmtId="0" fontId="7" fillId="0" borderId="0" xfId="2277" applyBorder="1"/>
    <xf numFmtId="198" fontId="7" fillId="0" borderId="0" xfId="2277" applyNumberFormat="1" applyBorder="1" applyAlignment="1">
      <alignment horizontal="center"/>
    </xf>
    <xf numFmtId="203" fontId="7" fillId="0" borderId="0" xfId="2277" applyNumberFormat="1" applyBorder="1"/>
    <xf numFmtId="9" fontId="7" fillId="0" borderId="0" xfId="2277" applyNumberFormat="1" applyBorder="1"/>
    <xf numFmtId="0" fontId="7" fillId="0" borderId="100" xfId="2277" applyBorder="1"/>
    <xf numFmtId="0" fontId="7" fillId="0" borderId="101" xfId="2277" applyBorder="1"/>
    <xf numFmtId="203" fontId="7" fillId="0" borderId="101" xfId="2277" applyNumberFormat="1" applyBorder="1"/>
    <xf numFmtId="203" fontId="7" fillId="0" borderId="103" xfId="2277" applyNumberFormat="1" applyBorder="1"/>
    <xf numFmtId="9" fontId="7" fillId="0" borderId="103" xfId="2277" applyNumberFormat="1" applyBorder="1"/>
    <xf numFmtId="0" fontId="7" fillId="0" borderId="103" xfId="2277" applyBorder="1"/>
    <xf numFmtId="0" fontId="7" fillId="0" borderId="104" xfId="2277" applyBorder="1"/>
    <xf numFmtId="0" fontId="110" fillId="0" borderId="105" xfId="2112" applyFont="1" applyBorder="1"/>
    <xf numFmtId="0" fontId="110" fillId="0" borderId="108" xfId="2112" applyFont="1" applyBorder="1"/>
    <xf numFmtId="0" fontId="7" fillId="0" borderId="105" xfId="2277" applyBorder="1"/>
    <xf numFmtId="9" fontId="7" fillId="0" borderId="106" xfId="2282" applyFont="1" applyBorder="1" applyAlignment="1">
      <alignment horizontal="center"/>
    </xf>
    <xf numFmtId="9" fontId="7" fillId="0" borderId="107" xfId="2282" applyFont="1" applyBorder="1" applyAlignment="1">
      <alignment horizontal="center"/>
    </xf>
    <xf numFmtId="0" fontId="7" fillId="0" borderId="102" xfId="2277" applyBorder="1"/>
    <xf numFmtId="9" fontId="7" fillId="0" borderId="103" xfId="2282" applyFont="1" applyBorder="1" applyAlignment="1">
      <alignment horizontal="center"/>
    </xf>
    <xf numFmtId="9" fontId="7" fillId="0" borderId="104" xfId="2282" applyFont="1" applyBorder="1" applyAlignment="1">
      <alignment horizontal="center"/>
    </xf>
    <xf numFmtId="0" fontId="110" fillId="0" borderId="109" xfId="2112" applyFont="1" applyBorder="1" applyAlignment="1">
      <alignment horizontal="center"/>
    </xf>
    <xf numFmtId="0" fontId="110" fillId="0" borderId="110" xfId="2112" applyFont="1" applyBorder="1" applyAlignment="1">
      <alignment horizontal="center"/>
    </xf>
    <xf numFmtId="198" fontId="7" fillId="0" borderId="106" xfId="2277" applyNumberFormat="1" applyBorder="1" applyAlignment="1">
      <alignment horizontal="center"/>
    </xf>
    <xf numFmtId="0" fontId="7" fillId="0" borderId="106" xfId="2277" applyBorder="1"/>
    <xf numFmtId="0" fontId="7" fillId="0" borderId="107" xfId="2277" applyBorder="1"/>
    <xf numFmtId="198" fontId="7" fillId="0" borderId="103" xfId="2277" applyNumberFormat="1" applyBorder="1" applyAlignment="1">
      <alignment horizontal="center"/>
    </xf>
    <xf numFmtId="0" fontId="35" fillId="0" borderId="0" xfId="2277" applyFont="1" applyBorder="1"/>
    <xf numFmtId="0" fontId="35" fillId="0" borderId="100" xfId="2261" applyFont="1" applyFill="1" applyBorder="1"/>
    <xf numFmtId="0" fontId="35" fillId="0" borderId="102" xfId="2261" applyFont="1" applyFill="1" applyBorder="1"/>
    <xf numFmtId="0" fontId="35" fillId="0" borderId="105" xfId="2277" applyFont="1" applyBorder="1"/>
    <xf numFmtId="0" fontId="35" fillId="0" borderId="100" xfId="2277" applyFont="1" applyBorder="1"/>
    <xf numFmtId="0" fontId="35" fillId="0" borderId="102" xfId="2277" applyFont="1" applyBorder="1"/>
    <xf numFmtId="0" fontId="7" fillId="0" borderId="108" xfId="2277" applyBorder="1"/>
    <xf numFmtId="9" fontId="7" fillId="0" borderId="109" xfId="2282" applyFont="1" applyBorder="1" applyAlignment="1">
      <alignment horizontal="center"/>
    </xf>
    <xf numFmtId="9" fontId="7" fillId="0" borderId="110" xfId="2282" applyFont="1" applyBorder="1" applyAlignment="1">
      <alignment horizontal="center"/>
    </xf>
    <xf numFmtId="165" fontId="119" fillId="0" borderId="50" xfId="1" applyNumberFormat="1" applyFont="1" applyBorder="1"/>
    <xf numFmtId="0" fontId="44" fillId="0" borderId="0" xfId="105" applyBorder="1" applyAlignment="1">
      <alignment horizontal="left"/>
    </xf>
    <xf numFmtId="43" fontId="119" fillId="0" borderId="89" xfId="1" applyNumberFormat="1" applyFont="1" applyBorder="1"/>
    <xf numFmtId="171" fontId="119" fillId="0" borderId="89" xfId="1" applyNumberFormat="1" applyFont="1" applyBorder="1"/>
    <xf numFmtId="165" fontId="44" fillId="0" borderId="111" xfId="2257" applyNumberFormat="1" applyFont="1" applyBorder="1"/>
    <xf numFmtId="165" fontId="44" fillId="0" borderId="112" xfId="2257" applyNumberFormat="1" applyFont="1" applyBorder="1"/>
    <xf numFmtId="165" fontId="119" fillId="0" borderId="113" xfId="1" applyNumberFormat="1" applyFont="1" applyBorder="1"/>
    <xf numFmtId="171" fontId="119" fillId="0" borderId="114" xfId="1" applyNumberFormat="1" applyFont="1" applyBorder="1"/>
    <xf numFmtId="3" fontId="44" fillId="0" borderId="112" xfId="105" applyNumberFormat="1" applyBorder="1"/>
    <xf numFmtId="166" fontId="110" fillId="0" borderId="16" xfId="2112" applyNumberFormat="1" applyFont="1"/>
    <xf numFmtId="0" fontId="2" fillId="0" borderId="0" xfId="2261" applyFont="1" applyFill="1"/>
    <xf numFmtId="0" fontId="126" fillId="77" borderId="76" xfId="2284" applyFont="1" applyFill="1" applyBorder="1" applyAlignment="1">
      <alignment horizontal="center" vertical="center" wrapText="1"/>
    </xf>
    <xf numFmtId="0" fontId="131" fillId="76" borderId="76" xfId="2284" applyFont="1" applyFill="1" applyBorder="1" applyAlignment="1">
      <alignment vertical="center" wrapText="1"/>
    </xf>
    <xf numFmtId="0" fontId="76" fillId="2" borderId="1" xfId="1600"/>
    <xf numFmtId="0" fontId="71" fillId="0" borderId="16" xfId="2112" applyFont="1"/>
    <xf numFmtId="0" fontId="126" fillId="76" borderId="76" xfId="2284" applyFont="1" applyFill="1" applyBorder="1" applyAlignment="1">
      <alignment horizontal="left" vertical="center" wrapText="1" indent="1"/>
    </xf>
    <xf numFmtId="0" fontId="126" fillId="76" borderId="76" xfId="2284" applyFont="1" applyFill="1" applyBorder="1" applyAlignment="1">
      <alignment horizontal="left" vertical="center" wrapText="1"/>
    </xf>
    <xf numFmtId="0" fontId="131" fillId="76" borderId="76" xfId="2284" applyFont="1" applyFill="1" applyBorder="1" applyAlignment="1">
      <alignment horizontal="left" vertical="center" wrapText="1"/>
    </xf>
    <xf numFmtId="0" fontId="126" fillId="76" borderId="76" xfId="2284" applyFont="1" applyFill="1" applyBorder="1" applyAlignment="1">
      <alignment horizontal="left" vertical="center"/>
    </xf>
    <xf numFmtId="0" fontId="131" fillId="76" borderId="0" xfId="2284" applyFont="1" applyFill="1" applyBorder="1" applyAlignment="1">
      <alignment vertical="center" wrapText="1"/>
    </xf>
    <xf numFmtId="0" fontId="126" fillId="76" borderId="0" xfId="2284" applyFont="1" applyFill="1" applyBorder="1" applyAlignment="1">
      <alignment horizontal="left" vertical="center" wrapText="1" indent="1"/>
    </xf>
    <xf numFmtId="0" fontId="10" fillId="0" borderId="0" xfId="2261" applyFill="1" applyProtection="1">
      <protection hidden="1"/>
    </xf>
    <xf numFmtId="165" fontId="6" fillId="0" borderId="0" xfId="1" applyNumberFormat="1" applyFont="1" applyFill="1" applyProtection="1">
      <protection hidden="1"/>
    </xf>
    <xf numFmtId="38" fontId="10" fillId="0" borderId="0" xfId="2261" applyNumberFormat="1" applyFill="1" applyProtection="1">
      <protection hidden="1"/>
    </xf>
    <xf numFmtId="0" fontId="10" fillId="0" borderId="50" xfId="2261" applyFill="1" applyBorder="1" applyProtection="1">
      <protection hidden="1"/>
    </xf>
    <xf numFmtId="165" fontId="6" fillId="0" borderId="50" xfId="1" applyNumberFormat="1" applyFont="1" applyFill="1" applyBorder="1" applyProtection="1">
      <protection hidden="1"/>
    </xf>
    <xf numFmtId="38" fontId="10" fillId="0" borderId="50" xfId="2261" applyNumberFormat="1" applyFill="1" applyBorder="1" applyProtection="1">
      <protection hidden="1"/>
    </xf>
    <xf numFmtId="0" fontId="6" fillId="0" borderId="51" xfId="2261" applyFont="1" applyFill="1" applyBorder="1" applyProtection="1">
      <protection hidden="1"/>
    </xf>
    <xf numFmtId="0" fontId="10" fillId="0" borderId="51" xfId="2261" applyFill="1" applyBorder="1" applyProtection="1">
      <protection hidden="1"/>
    </xf>
    <xf numFmtId="165" fontId="6" fillId="0" borderId="51" xfId="1" applyNumberFormat="1" applyFont="1" applyFill="1" applyBorder="1" applyProtection="1">
      <protection hidden="1"/>
    </xf>
    <xf numFmtId="38" fontId="10" fillId="0" borderId="51" xfId="2261" applyNumberFormat="1" applyFill="1" applyBorder="1" applyProtection="1">
      <protection hidden="1"/>
    </xf>
    <xf numFmtId="0" fontId="6" fillId="0" borderId="0" xfId="2261" applyFont="1" applyFill="1" applyProtection="1">
      <protection hidden="1"/>
    </xf>
    <xf numFmtId="0" fontId="6" fillId="0" borderId="50" xfId="2261" applyFont="1" applyFill="1" applyBorder="1" applyProtection="1">
      <protection hidden="1"/>
    </xf>
    <xf numFmtId="0" fontId="132" fillId="75" borderId="0" xfId="2286" applyFont="1" applyFill="1"/>
    <xf numFmtId="0" fontId="133" fillId="75" borderId="0" xfId="2286" applyFont="1" applyFill="1"/>
    <xf numFmtId="0" fontId="47" fillId="75" borderId="0" xfId="2286" applyFont="1" applyFill="1"/>
    <xf numFmtId="0" fontId="134" fillId="75" borderId="0" xfId="2286" applyFont="1" applyFill="1"/>
    <xf numFmtId="0" fontId="124" fillId="78" borderId="78" xfId="2284" applyFont="1" applyFill="1" applyBorder="1" applyAlignment="1">
      <alignment horizontal="left" vertical="center" wrapText="1"/>
    </xf>
    <xf numFmtId="0" fontId="116" fillId="73" borderId="8" xfId="2277" applyFont="1" applyFill="1" applyBorder="1" applyAlignment="1">
      <alignment horizontal="center" vertical="center"/>
    </xf>
    <xf numFmtId="0" fontId="116" fillId="73" borderId="0" xfId="2277" applyFont="1" applyFill="1" applyAlignment="1">
      <alignment horizontal="center" vertical="center"/>
    </xf>
    <xf numFmtId="0" fontId="116" fillId="64" borderId="57" xfId="2277" applyFont="1" applyFill="1" applyBorder="1" applyAlignment="1">
      <alignment horizontal="center" vertical="center"/>
    </xf>
    <xf numFmtId="0" fontId="116" fillId="64" borderId="58" xfId="2277" applyFont="1" applyFill="1" applyBorder="1" applyAlignment="1">
      <alignment horizontal="center" vertical="center"/>
    </xf>
    <xf numFmtId="0" fontId="116" fillId="64" borderId="59" xfId="2277" applyFont="1" applyFill="1" applyBorder="1" applyAlignment="1">
      <alignment horizontal="center" vertical="center"/>
    </xf>
    <xf numFmtId="0" fontId="116" fillId="73" borderId="70" xfId="2277" applyFont="1" applyFill="1" applyBorder="1" applyAlignment="1">
      <alignment horizontal="center" vertical="center"/>
    </xf>
    <xf numFmtId="0" fontId="116" fillId="73" borderId="58" xfId="2277" applyFont="1" applyFill="1" applyBorder="1" applyAlignment="1">
      <alignment horizontal="center" vertical="center"/>
    </xf>
    <xf numFmtId="0" fontId="116" fillId="64" borderId="70" xfId="2277" applyFont="1" applyFill="1" applyBorder="1" applyAlignment="1">
      <alignment horizontal="center" vertical="center"/>
    </xf>
    <xf numFmtId="0" fontId="120" fillId="71" borderId="11" xfId="2274" applyFont="1" applyFill="1" applyBorder="1" applyAlignment="1">
      <alignment horizontal="center" vertical="center"/>
    </xf>
    <xf numFmtId="0" fontId="120" fillId="71" borderId="56" xfId="2274" applyFont="1" applyFill="1" applyBorder="1" applyAlignment="1">
      <alignment horizontal="center" vertical="center"/>
    </xf>
    <xf numFmtId="0" fontId="45" fillId="72" borderId="53" xfId="2274" applyFont="1" applyFill="1" applyBorder="1" applyAlignment="1">
      <alignment horizontal="center"/>
    </xf>
    <xf numFmtId="0" fontId="45" fillId="72" borderId="54" xfId="2274" applyFont="1" applyFill="1" applyBorder="1" applyAlignment="1">
      <alignment horizontal="center"/>
    </xf>
    <xf numFmtId="0" fontId="45" fillId="72" borderId="55" xfId="2274" applyFont="1" applyFill="1" applyBorder="1" applyAlignment="1">
      <alignment horizontal="center"/>
    </xf>
    <xf numFmtId="0" fontId="45" fillId="72" borderId="12" xfId="2274" applyFont="1" applyFill="1" applyBorder="1" applyAlignment="1">
      <alignment horizontal="center"/>
    </xf>
    <xf numFmtId="0" fontId="45" fillId="72" borderId="13" xfId="2274" applyFont="1" applyFill="1" applyBorder="1" applyAlignment="1">
      <alignment horizontal="center"/>
    </xf>
    <xf numFmtId="0" fontId="110" fillId="0" borderId="106" xfId="2112" applyFont="1" applyBorder="1" applyAlignment="1">
      <alignment horizontal="center"/>
    </xf>
    <xf numFmtId="0" fontId="110" fillId="0" borderId="107" xfId="2112" applyFont="1" applyBorder="1" applyAlignment="1">
      <alignment horizontal="center"/>
    </xf>
    <xf numFmtId="0" fontId="110" fillId="0" borderId="16" xfId="2112" applyFont="1" applyAlignment="1">
      <alignment horizontal="center"/>
    </xf>
  </cellXfs>
  <cellStyles count="2287">
    <cellStyle name="%" xfId="2060" xr:uid="{00000000-0005-0000-0000-000000000000}"/>
    <cellStyle name="0/1 as OK or ERROR" xfId="2061" xr:uid="{00000000-0005-0000-0000-000001000000}"/>
    <cellStyle name="0/1 as Yes No" xfId="2062" xr:uid="{00000000-0005-0000-0000-000002000000}"/>
    <cellStyle name="20% - Accent1" xfId="2126" builtinId="30" customBuiltin="1"/>
    <cellStyle name="20% - Accent1 2" xfId="2155" xr:uid="{43010139-F9C5-4DB6-B17C-0BB6941F8E6B}"/>
    <cellStyle name="20% - Accent1 3" xfId="2227" xr:uid="{1124CEB2-EE53-4703-893D-8D1B1F1C4FDD}"/>
    <cellStyle name="20% - Accent2" xfId="2130" builtinId="34" customBuiltin="1"/>
    <cellStyle name="20% - Accent2 2" xfId="2158" xr:uid="{04CE5A7C-C986-40AE-94B7-9CB2D9E1BE57}"/>
    <cellStyle name="20% - Accent2 3" xfId="2228" xr:uid="{EF499EF1-0838-4392-AED1-ECBDD125E31F}"/>
    <cellStyle name="20% - Accent2 4" xfId="2261" xr:uid="{B2BD1703-E9FF-4AE9-8E47-597D29FA6220}"/>
    <cellStyle name="20% - Accent3" xfId="2134" builtinId="38" customBuiltin="1"/>
    <cellStyle name="20% - Accent3 2" xfId="2161" xr:uid="{6B37AA61-9CBD-4774-998C-2A6CEBA322C0}"/>
    <cellStyle name="20% - Accent3 3" xfId="2229" xr:uid="{53C8425A-9D85-4D27-97AB-92D153A66999}"/>
    <cellStyle name="20% - Accent4" xfId="2138" builtinId="42" customBuiltin="1"/>
    <cellStyle name="20% - Accent4 2" xfId="2058" xr:uid="{00000000-0005-0000-0000-000007000000}"/>
    <cellStyle name="20% - Accent4 3" xfId="2164" xr:uid="{91A7FCEC-DFD2-4E27-94BF-1A5E57CA1DBE}"/>
    <cellStyle name="20% - Accent4 4" xfId="2230" xr:uid="{AE32CDFF-3286-4750-8EFD-2C3810DFAE84}"/>
    <cellStyle name="20% - Accent5" xfId="2142" builtinId="46" customBuiltin="1"/>
    <cellStyle name="20% - Accent5 2" xfId="2167" xr:uid="{BA1752BB-FCBA-465D-A8EC-20F2B3AF4585}"/>
    <cellStyle name="20% - Accent5 3" xfId="2231" xr:uid="{7CDDDA8B-DDC0-4FEF-ABEB-CB4F358F98E0}"/>
    <cellStyle name="20% - Accent6" xfId="2146" builtinId="50" customBuiltin="1"/>
    <cellStyle name="20% - Accent6 2" xfId="2059" xr:uid="{00000000-0005-0000-0000-00000A000000}"/>
    <cellStyle name="20% - Accent6 3" xfId="2170" xr:uid="{DEC5D9CD-5D11-4132-BE5B-D2EB44E008D2}"/>
    <cellStyle name="20% - Accent6 4" xfId="2232" xr:uid="{0F6E577E-11DB-45AF-9BC4-7E3164FA045A}"/>
    <cellStyle name="40% - Accent1" xfId="2127" builtinId="31" customBuiltin="1"/>
    <cellStyle name="40% - Accent1 2" xfId="7" xr:uid="{00000000-0005-0000-0000-00000C000000}"/>
    <cellStyle name="40% - Accent1 2 2" xfId="2008" xr:uid="{00000000-0005-0000-0000-00000D000000}"/>
    <cellStyle name="40% - Accent1 3" xfId="2156" xr:uid="{31446834-2ED2-4DB7-B4D7-AC5F8F470AA1}"/>
    <cellStyle name="40% - Accent1 4" xfId="2233" xr:uid="{6A9BC542-0C5A-40D9-AAB7-618F9A56D408}"/>
    <cellStyle name="40% - Accent2" xfId="2131" builtinId="35" customBuiltin="1"/>
    <cellStyle name="40% - Accent2 2" xfId="2159" xr:uid="{E50D5A5C-DAE5-4013-B44D-8ACB4C9E8367}"/>
    <cellStyle name="40% - Accent2 3" xfId="2234" xr:uid="{B17060A6-E30C-43B9-94B6-BC4618C7C918}"/>
    <cellStyle name="40% - Accent3" xfId="2135" builtinId="39" customBuiltin="1"/>
    <cellStyle name="40% - Accent3 2" xfId="2162" xr:uid="{B867D44A-6103-41D4-A3CA-62DB4B8B99CA}"/>
    <cellStyle name="40% - Accent3 3" xfId="2235" xr:uid="{07EA8BAB-FD02-484E-97D8-193A4B13ABBD}"/>
    <cellStyle name="40% - Accent4" xfId="2139" builtinId="43" customBuiltin="1"/>
    <cellStyle name="40% - Accent4 2" xfId="2165" xr:uid="{324471E6-5C94-4BD8-8EDA-0978431D7732}"/>
    <cellStyle name="40% - Accent4 3" xfId="2236" xr:uid="{FB201506-9C0E-47F2-B4DA-7C0DF1A990A2}"/>
    <cellStyle name="40% - Accent5" xfId="2143" builtinId="47" customBuiltin="1"/>
    <cellStyle name="40% - Accent5 2" xfId="2168" xr:uid="{D039E991-86A7-45EC-B644-9E82212F1466}"/>
    <cellStyle name="40% - Accent5 3" xfId="2237" xr:uid="{5E488ACA-9BF6-4879-912C-D9FD25BA1BD0}"/>
    <cellStyle name="40% - Accent6" xfId="2147" builtinId="51" customBuiltin="1"/>
    <cellStyle name="40% - Accent6 2" xfId="2171" xr:uid="{79311B79-0CC0-4A1B-ACF1-83774135225B}"/>
    <cellStyle name="40% - Accent6 3" xfId="2238" xr:uid="{8F63D6F3-9927-43B6-B18C-E25D6B566FC9}"/>
    <cellStyle name="60% - Accent1" xfId="2128" builtinId="32" customBuiltin="1"/>
    <cellStyle name="60% - Accent1 2" xfId="8" xr:uid="{00000000-0005-0000-0000-000014000000}"/>
    <cellStyle name="60% - Accent1 3" xfId="2157" xr:uid="{1596DAB3-3E67-40A5-BFEE-CDE681D0F290}"/>
    <cellStyle name="60% - Accent2" xfId="2132" builtinId="36" customBuiltin="1"/>
    <cellStyle name="60% - Accent2 2" xfId="2160" xr:uid="{12386EAD-8A10-494D-99AF-0C68E020E12E}"/>
    <cellStyle name="60% - Accent2 3" xfId="2176" xr:uid="{15C906FA-1E68-4B65-9271-4FE62347D002}"/>
    <cellStyle name="60% - Accent3" xfId="2136" builtinId="40" customBuiltin="1"/>
    <cellStyle name="60% - Accent3 2" xfId="2163" xr:uid="{289634CC-DA82-4752-A00F-0C9B4341BAB7}"/>
    <cellStyle name="60% - Accent3 3" xfId="2177" xr:uid="{3BD2027E-EAF0-4094-891B-9C9F8D6F6072}"/>
    <cellStyle name="60% - Accent4" xfId="2140" builtinId="44" customBuiltin="1"/>
    <cellStyle name="60% - Accent4 2" xfId="2166" xr:uid="{9FCC7E96-BDB9-4B0E-9DA2-2A6226DE3FEF}"/>
    <cellStyle name="60% - Accent4 3" xfId="2178" xr:uid="{9344296B-1C2C-4917-93CC-9F04D35A2734}"/>
    <cellStyle name="60% - Accent5" xfId="2144" builtinId="48" customBuiltin="1"/>
    <cellStyle name="60% - Accent5 2" xfId="2169" xr:uid="{1D2066CD-40DB-41DE-9A46-6AF41D8F27EA}"/>
    <cellStyle name="60% - Accent5 3" xfId="2179" xr:uid="{5E104C23-D2C8-499A-91CC-DE044046DAA8}"/>
    <cellStyle name="60% - Accent6" xfId="2148" builtinId="52" customBuiltin="1"/>
    <cellStyle name="60% - Accent6 2" xfId="2172" xr:uid="{C8B11C92-8009-46CC-96CA-A6C16C146B25}"/>
    <cellStyle name="60% - Accent6 3" xfId="2180" xr:uid="{2E717BFD-7B94-4A46-8DD0-3F8E5A7BBC01}"/>
    <cellStyle name="Accent1" xfId="2125" builtinId="29" customBuiltin="1"/>
    <cellStyle name="Accent1 2" xfId="9" xr:uid="{00000000-0005-0000-0000-00001B000000}"/>
    <cellStyle name="Accent2" xfId="2129" builtinId="33" customBuiltin="1"/>
    <cellStyle name="Accent2 2" xfId="10" xr:uid="{00000000-0005-0000-0000-00001D000000}"/>
    <cellStyle name="Accent3" xfId="2133" builtinId="37" customBuiltin="1"/>
    <cellStyle name="Accent4" xfId="2137" builtinId="41" customBuiltin="1"/>
    <cellStyle name="Accent5" xfId="2141" builtinId="45" customBuiltin="1"/>
    <cellStyle name="Accent6" xfId="2145" builtinId="49" customBuiltin="1"/>
    <cellStyle name="AEM_Heading3" xfId="11" xr:uid="{00000000-0005-0000-0000-000022000000}"/>
    <cellStyle name="AssumptionsHeader" xfId="2063" xr:uid="{00000000-0005-0000-0000-000023000000}"/>
    <cellStyle name="Bad 2" xfId="1965" xr:uid="{00000000-0005-0000-0000-000025000000}"/>
    <cellStyle name="Bad 2 2" xfId="2105" xr:uid="{00000000-0005-0000-0000-000026000000}"/>
    <cellStyle name="Bad 3" xfId="2150" xr:uid="{00000000-0005-0000-0000-000027000000}"/>
    <cellStyle name="Calculation" xfId="2119" builtinId="22" customBuiltin="1"/>
    <cellStyle name="Calculation 2" xfId="12" xr:uid="{00000000-0005-0000-0000-000029000000}"/>
    <cellStyle name="Calculation 3" xfId="13" xr:uid="{00000000-0005-0000-0000-00002A000000}"/>
    <cellStyle name="Calculation 4" xfId="14" xr:uid="{00000000-0005-0000-0000-00002B000000}"/>
    <cellStyle name="cells" xfId="15" xr:uid="{00000000-0005-0000-0000-00002C000000}"/>
    <cellStyle name="Check" xfId="2064" xr:uid="{00000000-0005-0000-0000-00002D000000}"/>
    <cellStyle name="Check Cell" xfId="2121" builtinId="23" customBuiltin="1"/>
    <cellStyle name="Check Cell 2" xfId="16" xr:uid="{00000000-0005-0000-0000-00002F000000}"/>
    <cellStyle name="column field" xfId="17" xr:uid="{00000000-0005-0000-0000-000030000000}"/>
    <cellStyle name="Comma" xfId="1" builtinId="3"/>
    <cellStyle name="Comma 10" xfId="1882" xr:uid="{00000000-0005-0000-0000-000032000000}"/>
    <cellStyle name="Comma 10 2" xfId="2052" xr:uid="{00000000-0005-0000-0000-000033000000}"/>
    <cellStyle name="Comma 11" xfId="2103" xr:uid="{00000000-0005-0000-0000-000034000000}"/>
    <cellStyle name="Comma 12" xfId="2005" xr:uid="{00000000-0005-0000-0000-000035000000}"/>
    <cellStyle name="Comma 13" xfId="2239" xr:uid="{D7A3FF96-C2C6-4F58-BDFA-745C33E87BE3}"/>
    <cellStyle name="Comma 14" xfId="2256" xr:uid="{88D35D46-D732-4452-845C-EFAC14A3B6C6}"/>
    <cellStyle name="Comma 15" xfId="2263" xr:uid="{3AC56828-0E34-4A59-8977-FF6BF21F2BC9}"/>
    <cellStyle name="Comma 16" xfId="2273" xr:uid="{772EA80B-C65A-40EB-BB35-D9845D75F419}"/>
    <cellStyle name="Comma 17" xfId="2276" xr:uid="{3A289FD1-1642-4593-B63C-F7FC09EE1761}"/>
    <cellStyle name="Comma 18" xfId="2285" xr:uid="{575D63DF-4D86-4486-8D2D-7CD1703D0C78}"/>
    <cellStyle name="Comma 2" xfId="5" xr:uid="{00000000-0005-0000-0000-000036000000}"/>
    <cellStyle name="Comma 2 2" xfId="18" xr:uid="{00000000-0005-0000-0000-000037000000}"/>
    <cellStyle name="Comma 2 2 2" xfId="512" xr:uid="{00000000-0005-0000-0000-000038000000}"/>
    <cellStyle name="Comma 2 2 2 2" xfId="2047" xr:uid="{00000000-0005-0000-0000-000039000000}"/>
    <cellStyle name="Comma 2 2 3" xfId="2010" xr:uid="{00000000-0005-0000-0000-00003A000000}"/>
    <cellStyle name="Comma 2 3" xfId="19" xr:uid="{00000000-0005-0000-0000-00003B000000}"/>
    <cellStyle name="Comma 2 3 2" xfId="2011" xr:uid="{00000000-0005-0000-0000-00003C000000}"/>
    <cellStyle name="Comma 2 4" xfId="2006" xr:uid="{00000000-0005-0000-0000-00003D000000}"/>
    <cellStyle name="Comma 2 5" xfId="2257" xr:uid="{9F5D74FE-522F-4FFD-9A00-19692BE80016}"/>
    <cellStyle name="Comma 3" xfId="20" xr:uid="{00000000-0005-0000-0000-00003E000000}"/>
    <cellStyle name="Comma 3 2" xfId="21" xr:uid="{00000000-0005-0000-0000-00003F000000}"/>
    <cellStyle name="Comma 3 2 2" xfId="2013" xr:uid="{00000000-0005-0000-0000-000040000000}"/>
    <cellStyle name="Comma 3 3" xfId="22" xr:uid="{00000000-0005-0000-0000-000041000000}"/>
    <cellStyle name="Comma 3 4" xfId="2012" xr:uid="{00000000-0005-0000-0000-000042000000}"/>
    <cellStyle name="Comma 4" xfId="23" xr:uid="{00000000-0005-0000-0000-000043000000}"/>
    <cellStyle name="Comma 4 2" xfId="24" xr:uid="{00000000-0005-0000-0000-000044000000}"/>
    <cellStyle name="Comma 4 2 2" xfId="25" xr:uid="{00000000-0005-0000-0000-000045000000}"/>
    <cellStyle name="Comma 4 2 2 2" xfId="2016" xr:uid="{00000000-0005-0000-0000-000046000000}"/>
    <cellStyle name="Comma 4 2 3" xfId="2015" xr:uid="{00000000-0005-0000-0000-000047000000}"/>
    <cellStyle name="Comma 4 3" xfId="26" xr:uid="{00000000-0005-0000-0000-000048000000}"/>
    <cellStyle name="Comma 4 3 2" xfId="2017" xr:uid="{00000000-0005-0000-0000-000049000000}"/>
    <cellStyle name="Comma 4 4" xfId="2014" xr:uid="{00000000-0005-0000-0000-00004A000000}"/>
    <cellStyle name="Comma 5" xfId="27" xr:uid="{00000000-0005-0000-0000-00004B000000}"/>
    <cellStyle name="Comma 5 2" xfId="28" xr:uid="{00000000-0005-0000-0000-00004C000000}"/>
    <cellStyle name="Comma 5 2 2" xfId="2019" xr:uid="{00000000-0005-0000-0000-00004D000000}"/>
    <cellStyle name="Comma 5 3" xfId="2018" xr:uid="{00000000-0005-0000-0000-00004E000000}"/>
    <cellStyle name="Comma 6" xfId="29" xr:uid="{00000000-0005-0000-0000-00004F000000}"/>
    <cellStyle name="Comma 6 2" xfId="30" xr:uid="{00000000-0005-0000-0000-000050000000}"/>
    <cellStyle name="Comma 6 2 2" xfId="2021" xr:uid="{00000000-0005-0000-0000-000051000000}"/>
    <cellStyle name="Comma 6 3" xfId="2020" xr:uid="{00000000-0005-0000-0000-000052000000}"/>
    <cellStyle name="Comma 7" xfId="31" xr:uid="{00000000-0005-0000-0000-000053000000}"/>
    <cellStyle name="Comma 7 2" xfId="2022" xr:uid="{00000000-0005-0000-0000-000054000000}"/>
    <cellStyle name="Comma 8" xfId="32" xr:uid="{00000000-0005-0000-0000-000055000000}"/>
    <cellStyle name="Comma 8 2" xfId="513" xr:uid="{00000000-0005-0000-0000-000056000000}"/>
    <cellStyle name="Comma 8 2 2" xfId="1967" xr:uid="{00000000-0005-0000-0000-000057000000}"/>
    <cellStyle name="Comma 8 2 2 2" xfId="2106" xr:uid="{00000000-0005-0000-0000-000058000000}"/>
    <cellStyle name="Comma 8 2 3" xfId="2048" xr:uid="{00000000-0005-0000-0000-000059000000}"/>
    <cellStyle name="Comma 8 3" xfId="1884" xr:uid="{00000000-0005-0000-0000-00005A000000}"/>
    <cellStyle name="Comma 8 3 2" xfId="2051" xr:uid="{00000000-0005-0000-0000-00005B000000}"/>
    <cellStyle name="Comma 8 4" xfId="2023" xr:uid="{00000000-0005-0000-0000-00005C000000}"/>
    <cellStyle name="Comma 9" xfId="511" xr:uid="{00000000-0005-0000-0000-00005D000000}"/>
    <cellStyle name="Comma 9 2" xfId="1269" xr:uid="{00000000-0005-0000-0000-00005E000000}"/>
    <cellStyle name="Comma 9 2 2" xfId="1974" xr:uid="{00000000-0005-0000-0000-00005F000000}"/>
    <cellStyle name="Comma 9 2 2 2" xfId="2107" xr:uid="{00000000-0005-0000-0000-000060000000}"/>
    <cellStyle name="Comma 9 2 3" xfId="2050" xr:uid="{00000000-0005-0000-0000-000061000000}"/>
    <cellStyle name="Comma 9 3" xfId="1966" xr:uid="{00000000-0005-0000-0000-000062000000}"/>
    <cellStyle name="Comma 9 3 2" xfId="2108" xr:uid="{00000000-0005-0000-0000-000063000000}"/>
    <cellStyle name="Comma 9 4" xfId="2046" xr:uid="{00000000-0005-0000-0000-000064000000}"/>
    <cellStyle name="Constant" xfId="2065" xr:uid="{00000000-0005-0000-0000-000065000000}"/>
    <cellStyle name="Constraint" xfId="2267" xr:uid="{F8A7E8CC-616F-4618-9724-AA1C1A09F9F2}"/>
    <cellStyle name="CovenantPassed" xfId="2066" xr:uid="{00000000-0005-0000-0000-000066000000}"/>
    <cellStyle name="Currency 2" xfId="33" xr:uid="{00000000-0005-0000-0000-000067000000}"/>
    <cellStyle name="Currency 2 2" xfId="2024" xr:uid="{00000000-0005-0000-0000-000068000000}"/>
    <cellStyle name="Currency 3" xfId="34" xr:uid="{00000000-0005-0000-0000-000069000000}"/>
    <cellStyle name="Currency 3 2" xfId="514" xr:uid="{00000000-0005-0000-0000-00006A000000}"/>
    <cellStyle name="Currency 3 2 2" xfId="1968" xr:uid="{00000000-0005-0000-0000-00006B000000}"/>
    <cellStyle name="Currency 3 2 2 2" xfId="2109" xr:uid="{00000000-0005-0000-0000-00006C000000}"/>
    <cellStyle name="Currency 3 2 3" xfId="2049" xr:uid="{00000000-0005-0000-0000-00006D000000}"/>
    <cellStyle name="Currency 3 3" xfId="1960" xr:uid="{00000000-0005-0000-0000-00006E000000}"/>
    <cellStyle name="Currency 3 3 2" xfId="2110" xr:uid="{00000000-0005-0000-0000-00006F000000}"/>
    <cellStyle name="Currency 3 4" xfId="2025" xr:uid="{00000000-0005-0000-0000-000070000000}"/>
    <cellStyle name="Currency 4" xfId="2255" xr:uid="{0CB10DC4-11AC-4124-978B-7D838805575C}"/>
    <cellStyle name="Currency 5" xfId="2278" xr:uid="{DFE444AE-B0DD-4849-9492-EDF5F0FECBE7}"/>
    <cellStyle name="Currency 6" xfId="2281" xr:uid="{9BD054D6-4E95-4DB2-B4F6-E1E263EDF21C}"/>
    <cellStyle name="Data Colour" xfId="2067" xr:uid="{00000000-0005-0000-0000-000071000000}"/>
    <cellStyle name="Data Source" xfId="2068" xr:uid="{00000000-0005-0000-0000-000072000000}"/>
    <cellStyle name="Date mmm yyyy" xfId="2069" xr:uid="{00000000-0005-0000-0000-000073000000}"/>
    <cellStyle name="dd/mm/yy" xfId="2070" xr:uid="{00000000-0005-0000-0000-000074000000}"/>
    <cellStyle name="Deliberately Empty" xfId="2071" xr:uid="{00000000-0005-0000-0000-000075000000}"/>
    <cellStyle name="Do Not Change" xfId="35" xr:uid="{00000000-0005-0000-0000-000076000000}"/>
    <cellStyle name="EndAnchor" xfId="1885" xr:uid="{00000000-0005-0000-0000-000077000000}"/>
    <cellStyle name="Explanatory Text" xfId="2123" builtinId="53" customBuiltin="1"/>
    <cellStyle name="Explanatory Text 2" xfId="36" xr:uid="{00000000-0005-0000-0000-000079000000}"/>
    <cellStyle name="Explanatory Text 3" xfId="2057" xr:uid="{00000000-0005-0000-0000-00007A000000}"/>
    <cellStyle name="field" xfId="37" xr:uid="{00000000-0005-0000-0000-00007B000000}"/>
    <cellStyle name="field names" xfId="38" xr:uid="{00000000-0005-0000-0000-00007C000000}"/>
    <cellStyle name="Followed Hyperlink" xfId="673" builtinId="9" hidden="1"/>
    <cellStyle name="Followed Hyperlink" xfId="677" builtinId="9" hidden="1"/>
    <cellStyle name="Followed Hyperlink" xfId="681" builtinId="9" hidden="1"/>
    <cellStyle name="Followed Hyperlink" xfId="685" builtinId="9" hidden="1"/>
    <cellStyle name="Followed Hyperlink" xfId="689" builtinId="9" hidden="1"/>
    <cellStyle name="Followed Hyperlink" xfId="693" builtinId="9" hidden="1"/>
    <cellStyle name="Followed Hyperlink" xfId="697" builtinId="9" hidden="1"/>
    <cellStyle name="Followed Hyperlink" xfId="701" builtinId="9" hidden="1"/>
    <cellStyle name="Followed Hyperlink" xfId="705" builtinId="9" hidden="1"/>
    <cellStyle name="Followed Hyperlink" xfId="709" builtinId="9" hidden="1"/>
    <cellStyle name="Followed Hyperlink" xfId="713" builtinId="9" hidden="1"/>
    <cellStyle name="Followed Hyperlink" xfId="717" builtinId="9" hidden="1"/>
    <cellStyle name="Followed Hyperlink" xfId="721" builtinId="9" hidden="1"/>
    <cellStyle name="Followed Hyperlink" xfId="725" builtinId="9" hidden="1"/>
    <cellStyle name="Followed Hyperlink" xfId="729" builtinId="9" hidden="1"/>
    <cellStyle name="Followed Hyperlink" xfId="733" builtinId="9" hidden="1"/>
    <cellStyle name="Followed Hyperlink" xfId="737" builtinId="9" hidden="1"/>
    <cellStyle name="Followed Hyperlink" xfId="741" builtinId="9" hidden="1"/>
    <cellStyle name="Followed Hyperlink" xfId="745" builtinId="9" hidden="1"/>
    <cellStyle name="Followed Hyperlink" xfId="749" builtinId="9" hidden="1"/>
    <cellStyle name="Followed Hyperlink" xfId="753" builtinId="9" hidden="1"/>
    <cellStyle name="Followed Hyperlink" xfId="757" builtinId="9" hidden="1"/>
    <cellStyle name="Followed Hyperlink" xfId="761" builtinId="9" hidden="1"/>
    <cellStyle name="Followed Hyperlink" xfId="765" builtinId="9" hidden="1"/>
    <cellStyle name="Followed Hyperlink" xfId="769" builtinId="9" hidden="1"/>
    <cellStyle name="Followed Hyperlink" xfId="773" builtinId="9" hidden="1"/>
    <cellStyle name="Followed Hyperlink" xfId="777" builtinId="9" hidden="1"/>
    <cellStyle name="Followed Hyperlink" xfId="781" builtinId="9" hidden="1"/>
    <cellStyle name="Followed Hyperlink" xfId="785" builtinId="9" hidden="1"/>
    <cellStyle name="Followed Hyperlink" xfId="789" builtinId="9" hidden="1"/>
    <cellStyle name="Followed Hyperlink" xfId="793" builtinId="9" hidden="1"/>
    <cellStyle name="Followed Hyperlink" xfId="797" builtinId="9" hidden="1"/>
    <cellStyle name="Followed Hyperlink" xfId="801" builtinId="9" hidden="1"/>
    <cellStyle name="Followed Hyperlink" xfId="805" builtinId="9" hidden="1"/>
    <cellStyle name="Followed Hyperlink" xfId="809" builtinId="9" hidden="1"/>
    <cellStyle name="Followed Hyperlink" xfId="813" builtinId="9" hidden="1"/>
    <cellStyle name="Followed Hyperlink" xfId="817" builtinId="9" hidden="1"/>
    <cellStyle name="Followed Hyperlink" xfId="821" builtinId="9" hidden="1"/>
    <cellStyle name="Followed Hyperlink" xfId="825" builtinId="9" hidden="1"/>
    <cellStyle name="Followed Hyperlink" xfId="829" builtinId="9" hidden="1"/>
    <cellStyle name="Followed Hyperlink" xfId="833" builtinId="9" hidden="1"/>
    <cellStyle name="Followed Hyperlink" xfId="837" builtinId="9" hidden="1"/>
    <cellStyle name="Followed Hyperlink" xfId="841" builtinId="9" hidden="1"/>
    <cellStyle name="Followed Hyperlink" xfId="845" builtinId="9" hidden="1"/>
    <cellStyle name="Followed Hyperlink" xfId="849" builtinId="9" hidden="1"/>
    <cellStyle name="Followed Hyperlink" xfId="853" builtinId="9" hidden="1"/>
    <cellStyle name="Followed Hyperlink" xfId="857" builtinId="9" hidden="1"/>
    <cellStyle name="Followed Hyperlink" xfId="861" builtinId="9" hidden="1"/>
    <cellStyle name="Followed Hyperlink" xfId="865" builtinId="9" hidden="1"/>
    <cellStyle name="Followed Hyperlink" xfId="869" builtinId="9" hidden="1"/>
    <cellStyle name="Followed Hyperlink" xfId="873" builtinId="9" hidden="1"/>
    <cellStyle name="Followed Hyperlink" xfId="877" builtinId="9" hidden="1"/>
    <cellStyle name="Followed Hyperlink" xfId="881" builtinId="9" hidden="1"/>
    <cellStyle name="Followed Hyperlink" xfId="885" builtinId="9" hidden="1"/>
    <cellStyle name="Followed Hyperlink" xfId="889" builtinId="9" hidden="1"/>
    <cellStyle name="Followed Hyperlink" xfId="893" builtinId="9" hidden="1"/>
    <cellStyle name="Followed Hyperlink" xfId="897" builtinId="9" hidden="1"/>
    <cellStyle name="Followed Hyperlink" xfId="901" builtinId="9" hidden="1"/>
    <cellStyle name="Followed Hyperlink" xfId="905" builtinId="9" hidden="1"/>
    <cellStyle name="Followed Hyperlink" xfId="909" builtinId="9" hidden="1"/>
    <cellStyle name="Followed Hyperlink" xfId="913" builtinId="9" hidden="1"/>
    <cellStyle name="Followed Hyperlink" xfId="917" builtinId="9" hidden="1"/>
    <cellStyle name="Followed Hyperlink" xfId="921" builtinId="9" hidden="1"/>
    <cellStyle name="Followed Hyperlink" xfId="925" builtinId="9" hidden="1"/>
    <cellStyle name="Followed Hyperlink" xfId="929" builtinId="9" hidden="1"/>
    <cellStyle name="Followed Hyperlink" xfId="933" builtinId="9" hidden="1"/>
    <cellStyle name="Followed Hyperlink" xfId="937" builtinId="9" hidden="1"/>
    <cellStyle name="Followed Hyperlink" xfId="941" builtinId="9" hidden="1"/>
    <cellStyle name="Followed Hyperlink" xfId="945" builtinId="9" hidden="1"/>
    <cellStyle name="Followed Hyperlink" xfId="949" builtinId="9" hidden="1"/>
    <cellStyle name="Followed Hyperlink" xfId="953" builtinId="9" hidden="1"/>
    <cellStyle name="Followed Hyperlink" xfId="957" builtinId="9" hidden="1"/>
    <cellStyle name="Followed Hyperlink" xfId="961" builtinId="9" hidden="1"/>
    <cellStyle name="Followed Hyperlink" xfId="965" builtinId="9" hidden="1"/>
    <cellStyle name="Followed Hyperlink" xfId="969" builtinId="9" hidden="1"/>
    <cellStyle name="Followed Hyperlink" xfId="973" builtinId="9" hidden="1"/>
    <cellStyle name="Followed Hyperlink" xfId="977" builtinId="9" hidden="1"/>
    <cellStyle name="Followed Hyperlink" xfId="981" builtinId="9" hidden="1"/>
    <cellStyle name="Followed Hyperlink" xfId="985" builtinId="9" hidden="1"/>
    <cellStyle name="Followed Hyperlink" xfId="989" builtinId="9" hidden="1"/>
    <cellStyle name="Followed Hyperlink" xfId="993" builtinId="9" hidden="1"/>
    <cellStyle name="Followed Hyperlink" xfId="997" builtinId="9" hidden="1"/>
    <cellStyle name="Followed Hyperlink" xfId="1001" builtinId="9" hidden="1"/>
    <cellStyle name="Followed Hyperlink" xfId="1005" builtinId="9" hidden="1"/>
    <cellStyle name="Followed Hyperlink" xfId="1009" builtinId="9" hidden="1"/>
    <cellStyle name="Followed Hyperlink" xfId="1013" builtinId="9" hidden="1"/>
    <cellStyle name="Followed Hyperlink" xfId="1017" builtinId="9" hidden="1"/>
    <cellStyle name="Followed Hyperlink" xfId="1021" builtinId="9" hidden="1"/>
    <cellStyle name="Followed Hyperlink" xfId="1025" builtinId="9" hidden="1"/>
    <cellStyle name="Followed Hyperlink" xfId="1029" builtinId="9" hidden="1"/>
    <cellStyle name="Followed Hyperlink" xfId="1033" builtinId="9" hidden="1"/>
    <cellStyle name="Followed Hyperlink" xfId="1037" builtinId="9" hidden="1"/>
    <cellStyle name="Followed Hyperlink" xfId="1041" builtinId="9" hidden="1"/>
    <cellStyle name="Followed Hyperlink" xfId="1045" builtinId="9" hidden="1"/>
    <cellStyle name="Followed Hyperlink" xfId="1049" builtinId="9" hidden="1"/>
    <cellStyle name="Followed Hyperlink" xfId="1053" builtinId="9" hidden="1"/>
    <cellStyle name="Followed Hyperlink" xfId="1057" builtinId="9" hidden="1"/>
    <cellStyle name="Followed Hyperlink" xfId="1061" builtinId="9" hidden="1"/>
    <cellStyle name="Followed Hyperlink" xfId="1065" builtinId="9" hidden="1"/>
    <cellStyle name="Followed Hyperlink" xfId="1069" builtinId="9" hidden="1"/>
    <cellStyle name="Followed Hyperlink" xfId="1073" builtinId="9" hidden="1"/>
    <cellStyle name="Followed Hyperlink" xfId="1077" builtinId="9" hidden="1"/>
    <cellStyle name="Followed Hyperlink" xfId="1081" builtinId="9" hidden="1"/>
    <cellStyle name="Followed Hyperlink" xfId="1085" builtinId="9" hidden="1"/>
    <cellStyle name="Followed Hyperlink" xfId="1089" builtinId="9" hidden="1"/>
    <cellStyle name="Followed Hyperlink" xfId="1093" builtinId="9" hidden="1"/>
    <cellStyle name="Followed Hyperlink" xfId="1097" builtinId="9" hidden="1"/>
    <cellStyle name="Followed Hyperlink" xfId="1101" builtinId="9" hidden="1"/>
    <cellStyle name="Followed Hyperlink" xfId="1105" builtinId="9" hidden="1"/>
    <cellStyle name="Followed Hyperlink" xfId="1109" builtinId="9" hidden="1"/>
    <cellStyle name="Followed Hyperlink" xfId="1113" builtinId="9" hidden="1"/>
    <cellStyle name="Followed Hyperlink" xfId="1117" builtinId="9" hidden="1"/>
    <cellStyle name="Followed Hyperlink" xfId="1121" builtinId="9" hidden="1"/>
    <cellStyle name="Followed Hyperlink" xfId="1125" builtinId="9" hidden="1"/>
    <cellStyle name="Followed Hyperlink" xfId="1129" builtinId="9" hidden="1"/>
    <cellStyle name="Followed Hyperlink" xfId="1133" builtinId="9" hidden="1"/>
    <cellStyle name="Followed Hyperlink" xfId="1137" builtinId="9" hidden="1"/>
    <cellStyle name="Followed Hyperlink" xfId="1141" builtinId="9" hidden="1"/>
    <cellStyle name="Followed Hyperlink" xfId="1145" builtinId="9" hidden="1"/>
    <cellStyle name="Followed Hyperlink" xfId="1149" builtinId="9" hidden="1"/>
    <cellStyle name="Followed Hyperlink" xfId="1153" builtinId="9" hidden="1"/>
    <cellStyle name="Followed Hyperlink" xfId="1157" builtinId="9" hidden="1"/>
    <cellStyle name="Followed Hyperlink" xfId="1161" builtinId="9" hidden="1"/>
    <cellStyle name="Followed Hyperlink" xfId="1165" builtinId="9" hidden="1"/>
    <cellStyle name="Followed Hyperlink" xfId="1169" builtinId="9" hidden="1"/>
    <cellStyle name="Followed Hyperlink" xfId="1173" builtinId="9" hidden="1"/>
    <cellStyle name="Followed Hyperlink" xfId="1177" builtinId="9" hidden="1"/>
    <cellStyle name="Followed Hyperlink" xfId="1181" builtinId="9" hidden="1"/>
    <cellStyle name="Followed Hyperlink" xfId="1185" builtinId="9" hidden="1"/>
    <cellStyle name="Followed Hyperlink" xfId="1189" builtinId="9" hidden="1"/>
    <cellStyle name="Followed Hyperlink" xfId="1193" builtinId="9" hidden="1"/>
    <cellStyle name="Followed Hyperlink" xfId="1197" builtinId="9" hidden="1"/>
    <cellStyle name="Followed Hyperlink" xfId="1201" builtinId="9" hidden="1"/>
    <cellStyle name="Followed Hyperlink" xfId="1205" builtinId="9" hidden="1"/>
    <cellStyle name="Followed Hyperlink" xfId="1209" builtinId="9" hidden="1"/>
    <cellStyle name="Followed Hyperlink" xfId="1213" builtinId="9" hidden="1"/>
    <cellStyle name="Followed Hyperlink" xfId="1217" builtinId="9" hidden="1"/>
    <cellStyle name="Followed Hyperlink" xfId="1221" builtinId="9" hidden="1"/>
    <cellStyle name="Followed Hyperlink" xfId="1225" builtinId="9" hidden="1"/>
    <cellStyle name="Followed Hyperlink" xfId="1229" builtinId="9" hidden="1"/>
    <cellStyle name="Followed Hyperlink" xfId="1233" builtinId="9" hidden="1"/>
    <cellStyle name="Followed Hyperlink" xfId="1237" builtinId="9" hidden="1"/>
    <cellStyle name="Followed Hyperlink" xfId="1241" builtinId="9" hidden="1"/>
    <cellStyle name="Followed Hyperlink" xfId="1245" builtinId="9" hidden="1"/>
    <cellStyle name="Followed Hyperlink" xfId="1249" builtinId="9" hidden="1"/>
    <cellStyle name="Followed Hyperlink" xfId="1253" builtinId="9" hidden="1"/>
    <cellStyle name="Followed Hyperlink" xfId="1257" builtinId="9" hidden="1"/>
    <cellStyle name="Followed Hyperlink" xfId="1261" builtinId="9" hidden="1"/>
    <cellStyle name="Followed Hyperlink" xfId="1265" builtinId="9" hidden="1"/>
    <cellStyle name="Followed Hyperlink" xfId="1270" builtinId="9" hidden="1"/>
    <cellStyle name="Followed Hyperlink" xfId="1274" builtinId="9" hidden="1"/>
    <cellStyle name="Followed Hyperlink" xfId="1278" builtinId="9" hidden="1"/>
    <cellStyle name="Followed Hyperlink" xfId="1282" builtinId="9" hidden="1"/>
    <cellStyle name="Followed Hyperlink" xfId="1286" builtinId="9" hidden="1"/>
    <cellStyle name="Followed Hyperlink" xfId="1290" builtinId="9" hidden="1"/>
    <cellStyle name="Followed Hyperlink" xfId="1294" builtinId="9" hidden="1"/>
    <cellStyle name="Followed Hyperlink" xfId="1298" builtinId="9" hidden="1"/>
    <cellStyle name="Followed Hyperlink" xfId="1302" builtinId="9" hidden="1"/>
    <cellStyle name="Followed Hyperlink" xfId="1306" builtinId="9" hidden="1"/>
    <cellStyle name="Followed Hyperlink" xfId="1310" builtinId="9" hidden="1"/>
    <cellStyle name="Followed Hyperlink" xfId="1314" builtinId="9" hidden="1"/>
    <cellStyle name="Followed Hyperlink" xfId="1318" builtinId="9" hidden="1"/>
    <cellStyle name="Followed Hyperlink" xfId="1322" builtinId="9" hidden="1"/>
    <cellStyle name="Followed Hyperlink" xfId="1326" builtinId="9" hidden="1"/>
    <cellStyle name="Followed Hyperlink" xfId="1330" builtinId="9" hidden="1"/>
    <cellStyle name="Followed Hyperlink" xfId="1334" builtinId="9" hidden="1"/>
    <cellStyle name="Followed Hyperlink" xfId="1338" builtinId="9" hidden="1"/>
    <cellStyle name="Followed Hyperlink" xfId="1342" builtinId="9" hidden="1"/>
    <cellStyle name="Followed Hyperlink" xfId="1346" builtinId="9" hidden="1"/>
    <cellStyle name="Followed Hyperlink" xfId="1350" builtinId="9" hidden="1"/>
    <cellStyle name="Followed Hyperlink" xfId="1354" builtinId="9" hidden="1"/>
    <cellStyle name="Followed Hyperlink" xfId="1358" builtinId="9" hidden="1"/>
    <cellStyle name="Followed Hyperlink" xfId="1362" builtinId="9" hidden="1"/>
    <cellStyle name="Followed Hyperlink" xfId="1366" builtinId="9" hidden="1"/>
    <cellStyle name="Followed Hyperlink" xfId="1370" builtinId="9" hidden="1"/>
    <cellStyle name="Followed Hyperlink" xfId="1374" builtinId="9" hidden="1"/>
    <cellStyle name="Followed Hyperlink" xfId="1378" builtinId="9" hidden="1"/>
    <cellStyle name="Followed Hyperlink" xfId="1382" builtinId="9" hidden="1"/>
    <cellStyle name="Followed Hyperlink" xfId="1386" builtinId="9" hidden="1"/>
    <cellStyle name="Followed Hyperlink" xfId="1390" builtinId="9" hidden="1"/>
    <cellStyle name="Followed Hyperlink" xfId="1394" builtinId="9" hidden="1"/>
    <cellStyle name="Followed Hyperlink" xfId="1398" builtinId="9" hidden="1"/>
    <cellStyle name="Followed Hyperlink" xfId="1402" builtinId="9" hidden="1"/>
    <cellStyle name="Followed Hyperlink" xfId="1406" builtinId="9" hidden="1"/>
    <cellStyle name="Followed Hyperlink" xfId="1410" builtinId="9" hidden="1"/>
    <cellStyle name="Followed Hyperlink" xfId="1414" builtinId="9" hidden="1"/>
    <cellStyle name="Followed Hyperlink" xfId="1418" builtinId="9" hidden="1"/>
    <cellStyle name="Followed Hyperlink" xfId="1422" builtinId="9" hidden="1"/>
    <cellStyle name="Followed Hyperlink" xfId="1426" builtinId="9" hidden="1"/>
    <cellStyle name="Followed Hyperlink" xfId="1430" builtinId="9" hidden="1"/>
    <cellStyle name="Followed Hyperlink" xfId="1434" builtinId="9" hidden="1"/>
    <cellStyle name="Followed Hyperlink" xfId="1438" builtinId="9" hidden="1"/>
    <cellStyle name="Followed Hyperlink" xfId="1442" builtinId="9" hidden="1"/>
    <cellStyle name="Followed Hyperlink" xfId="1446" builtinId="9" hidden="1"/>
    <cellStyle name="Followed Hyperlink" xfId="1450" builtinId="9" hidden="1"/>
    <cellStyle name="Followed Hyperlink" xfId="1454" builtinId="9" hidden="1"/>
    <cellStyle name="Followed Hyperlink" xfId="1458" builtinId="9" hidden="1"/>
    <cellStyle name="Followed Hyperlink" xfId="1462" builtinId="9" hidden="1"/>
    <cellStyle name="Followed Hyperlink" xfId="1466" builtinId="9" hidden="1"/>
    <cellStyle name="Followed Hyperlink" xfId="1470" builtinId="9" hidden="1"/>
    <cellStyle name="Followed Hyperlink" xfId="1474" builtinId="9" hidden="1"/>
    <cellStyle name="Followed Hyperlink" xfId="1478" builtinId="9" hidden="1"/>
    <cellStyle name="Followed Hyperlink" xfId="1482" builtinId="9" hidden="1"/>
    <cellStyle name="Followed Hyperlink" xfId="1486" builtinId="9" hidden="1"/>
    <cellStyle name="Followed Hyperlink" xfId="1490" builtinId="9" hidden="1"/>
    <cellStyle name="Followed Hyperlink" xfId="1494" builtinId="9" hidden="1"/>
    <cellStyle name="Followed Hyperlink" xfId="1498" builtinId="9" hidden="1"/>
    <cellStyle name="Followed Hyperlink" xfId="1502" builtinId="9" hidden="1"/>
    <cellStyle name="Followed Hyperlink" xfId="1506" builtinId="9" hidden="1"/>
    <cellStyle name="Followed Hyperlink" xfId="1510" builtinId="9" hidden="1"/>
    <cellStyle name="Followed Hyperlink" xfId="1514" builtinId="9" hidden="1"/>
    <cellStyle name="Followed Hyperlink" xfId="1518" builtinId="9" hidden="1"/>
    <cellStyle name="Followed Hyperlink" xfId="1522" builtinId="9" hidden="1"/>
    <cellStyle name="Followed Hyperlink" xfId="1526" builtinId="9" hidden="1"/>
    <cellStyle name="Followed Hyperlink" xfId="1530" builtinId="9" hidden="1"/>
    <cellStyle name="Followed Hyperlink" xfId="1534" builtinId="9" hidden="1"/>
    <cellStyle name="Followed Hyperlink" xfId="1538" builtinId="9" hidden="1"/>
    <cellStyle name="Followed Hyperlink" xfId="1542" builtinId="9" hidden="1"/>
    <cellStyle name="Followed Hyperlink" xfId="1546" builtinId="9" hidden="1"/>
    <cellStyle name="Followed Hyperlink" xfId="1550" builtinId="9" hidden="1"/>
    <cellStyle name="Followed Hyperlink" xfId="1554" builtinId="9" hidden="1"/>
    <cellStyle name="Followed Hyperlink" xfId="1558" builtinId="9" hidden="1"/>
    <cellStyle name="Followed Hyperlink" xfId="1562" builtinId="9" hidden="1"/>
    <cellStyle name="Followed Hyperlink" xfId="1566" builtinId="9" hidden="1"/>
    <cellStyle name="Followed Hyperlink" xfId="1570" builtinId="9" hidden="1"/>
    <cellStyle name="Followed Hyperlink" xfId="1574" builtinId="9" hidden="1"/>
    <cellStyle name="Followed Hyperlink" xfId="1578" builtinId="9" hidden="1"/>
    <cellStyle name="Followed Hyperlink" xfId="1582" builtinId="9" hidden="1"/>
    <cellStyle name="Followed Hyperlink" xfId="1586" builtinId="9" hidden="1"/>
    <cellStyle name="Followed Hyperlink" xfId="1590" builtinId="9" hidden="1"/>
    <cellStyle name="Followed Hyperlink" xfId="1594" builtinId="9" hidden="1"/>
    <cellStyle name="Followed Hyperlink" xfId="1598" builtinId="9" hidden="1"/>
    <cellStyle name="Followed Hyperlink" xfId="1603" builtinId="9" hidden="1"/>
    <cellStyle name="Followed Hyperlink" xfId="1607" builtinId="9" hidden="1"/>
    <cellStyle name="Followed Hyperlink" xfId="1611" builtinId="9" hidden="1"/>
    <cellStyle name="Followed Hyperlink" xfId="1615" builtinId="9" hidden="1"/>
    <cellStyle name="Followed Hyperlink" xfId="1619" builtinId="9" hidden="1"/>
    <cellStyle name="Followed Hyperlink" xfId="1623" builtinId="9" hidden="1"/>
    <cellStyle name="Followed Hyperlink" xfId="1627" builtinId="9" hidden="1"/>
    <cellStyle name="Followed Hyperlink" xfId="1631" builtinId="9" hidden="1"/>
    <cellStyle name="Followed Hyperlink" xfId="1635" builtinId="9" hidden="1"/>
    <cellStyle name="Followed Hyperlink" xfId="1639" builtinId="9" hidden="1"/>
    <cellStyle name="Followed Hyperlink" xfId="1643" builtinId="9" hidden="1"/>
    <cellStyle name="Followed Hyperlink" xfId="1647" builtinId="9" hidden="1"/>
    <cellStyle name="Followed Hyperlink" xfId="1651" builtinId="9" hidden="1"/>
    <cellStyle name="Followed Hyperlink" xfId="1655" builtinId="9" hidden="1"/>
    <cellStyle name="Followed Hyperlink" xfId="1659" builtinId="9" hidden="1"/>
    <cellStyle name="Followed Hyperlink" xfId="1663" builtinId="9" hidden="1"/>
    <cellStyle name="Followed Hyperlink" xfId="1667" builtinId="9" hidden="1"/>
    <cellStyle name="Followed Hyperlink" xfId="1671" builtinId="9" hidden="1"/>
    <cellStyle name="Followed Hyperlink" xfId="1675" builtinId="9" hidden="1"/>
    <cellStyle name="Followed Hyperlink" xfId="1679" builtinId="9" hidden="1"/>
    <cellStyle name="Followed Hyperlink" xfId="1683" builtinId="9" hidden="1"/>
    <cellStyle name="Followed Hyperlink" xfId="1687" builtinId="9" hidden="1"/>
    <cellStyle name="Followed Hyperlink" xfId="1691" builtinId="9" hidden="1"/>
    <cellStyle name="Followed Hyperlink" xfId="1695" builtinId="9" hidden="1"/>
    <cellStyle name="Followed Hyperlink" xfId="1699" builtinId="9" hidden="1"/>
    <cellStyle name="Followed Hyperlink" xfId="1703" builtinId="9" hidden="1"/>
    <cellStyle name="Followed Hyperlink" xfId="1707" builtinId="9" hidden="1"/>
    <cellStyle name="Followed Hyperlink" xfId="1711" builtinId="9" hidden="1"/>
    <cellStyle name="Followed Hyperlink" xfId="1715" builtinId="9" hidden="1"/>
    <cellStyle name="Followed Hyperlink" xfId="1719" builtinId="9" hidden="1"/>
    <cellStyle name="Followed Hyperlink" xfId="1723" builtinId="9" hidden="1"/>
    <cellStyle name="Followed Hyperlink" xfId="1727" builtinId="9" hidden="1"/>
    <cellStyle name="Followed Hyperlink" xfId="1731" builtinId="9" hidden="1"/>
    <cellStyle name="Followed Hyperlink" xfId="1735" builtinId="9" hidden="1"/>
    <cellStyle name="Followed Hyperlink" xfId="1739" builtinId="9" hidden="1"/>
    <cellStyle name="Followed Hyperlink" xfId="1743" builtinId="9" hidden="1"/>
    <cellStyle name="Followed Hyperlink" xfId="1747" builtinId="9" hidden="1"/>
    <cellStyle name="Followed Hyperlink" xfId="1751" builtinId="9" hidden="1"/>
    <cellStyle name="Followed Hyperlink" xfId="1755" builtinId="9" hidden="1"/>
    <cellStyle name="Followed Hyperlink" xfId="1759" builtinId="9" hidden="1"/>
    <cellStyle name="Followed Hyperlink" xfId="1763" builtinId="9" hidden="1"/>
    <cellStyle name="Followed Hyperlink" xfId="1767" builtinId="9" hidden="1"/>
    <cellStyle name="Followed Hyperlink" xfId="1771" builtinId="9" hidden="1"/>
    <cellStyle name="Followed Hyperlink" xfId="1775" builtinId="9" hidden="1"/>
    <cellStyle name="Followed Hyperlink" xfId="1779" builtinId="9" hidden="1"/>
    <cellStyle name="Followed Hyperlink" xfId="1783" builtinId="9" hidden="1"/>
    <cellStyle name="Followed Hyperlink" xfId="1787" builtinId="9" hidden="1"/>
    <cellStyle name="Followed Hyperlink" xfId="1791" builtinId="9" hidden="1"/>
    <cellStyle name="Followed Hyperlink" xfId="1795" builtinId="9" hidden="1"/>
    <cellStyle name="Followed Hyperlink" xfId="1799" builtinId="9" hidden="1"/>
    <cellStyle name="Followed Hyperlink" xfId="1803" builtinId="9" hidden="1"/>
    <cellStyle name="Followed Hyperlink" xfId="1807" builtinId="9" hidden="1"/>
    <cellStyle name="Followed Hyperlink" xfId="1811" builtinId="9" hidden="1"/>
    <cellStyle name="Followed Hyperlink" xfId="1815" builtinId="9" hidden="1"/>
    <cellStyle name="Followed Hyperlink" xfId="1819" builtinId="9" hidden="1"/>
    <cellStyle name="Followed Hyperlink" xfId="1823" builtinId="9" hidden="1"/>
    <cellStyle name="Followed Hyperlink" xfId="1827" builtinId="9" hidden="1"/>
    <cellStyle name="Followed Hyperlink" xfId="1831" builtinId="9" hidden="1"/>
    <cellStyle name="Followed Hyperlink" xfId="1835" builtinId="9" hidden="1"/>
    <cellStyle name="Followed Hyperlink" xfId="1839" builtinId="9" hidden="1"/>
    <cellStyle name="Followed Hyperlink" xfId="1843" builtinId="9" hidden="1"/>
    <cellStyle name="Followed Hyperlink" xfId="1847" builtinId="9" hidden="1"/>
    <cellStyle name="Followed Hyperlink" xfId="1851" builtinId="9" hidden="1"/>
    <cellStyle name="Followed Hyperlink" xfId="1855" builtinId="9" hidden="1"/>
    <cellStyle name="Followed Hyperlink" xfId="1859" builtinId="9" hidden="1"/>
    <cellStyle name="Followed Hyperlink" xfId="1863" builtinId="9" hidden="1"/>
    <cellStyle name="Followed Hyperlink" xfId="1867" builtinId="9" hidden="1"/>
    <cellStyle name="Followed Hyperlink" xfId="1871" builtinId="9" hidden="1"/>
    <cellStyle name="Followed Hyperlink" xfId="1875" builtinId="9" hidden="1"/>
    <cellStyle name="Followed Hyperlink" xfId="1879" builtinId="9" hidden="1"/>
    <cellStyle name="Followed Hyperlink" xfId="1898" builtinId="9" hidden="1"/>
    <cellStyle name="Followed Hyperlink" xfId="1902" builtinId="9" hidden="1"/>
    <cellStyle name="Followed Hyperlink" xfId="1906" builtinId="9" hidden="1"/>
    <cellStyle name="Followed Hyperlink" xfId="1910" builtinId="9" hidden="1"/>
    <cellStyle name="Followed Hyperlink" xfId="1914" builtinId="9" hidden="1"/>
    <cellStyle name="Followed Hyperlink" xfId="1918" builtinId="9" hidden="1"/>
    <cellStyle name="Followed Hyperlink" xfId="1922" builtinId="9" hidden="1"/>
    <cellStyle name="Followed Hyperlink" xfId="1926" builtinId="9" hidden="1"/>
    <cellStyle name="Followed Hyperlink" xfId="1930" builtinId="9" hidden="1"/>
    <cellStyle name="Followed Hyperlink" xfId="1934" builtinId="9" hidden="1"/>
    <cellStyle name="Followed Hyperlink" xfId="1938" builtinId="9" hidden="1"/>
    <cellStyle name="Followed Hyperlink" xfId="1942" builtinId="9" hidden="1"/>
    <cellStyle name="Followed Hyperlink" xfId="1946" builtinId="9" hidden="1"/>
    <cellStyle name="Followed Hyperlink" xfId="1950" builtinId="9" hidden="1"/>
    <cellStyle name="Followed Hyperlink" xfId="1954" builtinId="9" hidden="1"/>
    <cellStyle name="Followed Hyperlink" xfId="1958" builtinId="9" hidden="1"/>
    <cellStyle name="Followed Hyperlink" xfId="1977" builtinId="9" hidden="1"/>
    <cellStyle name="Followed Hyperlink" xfId="1981" builtinId="9" hidden="1"/>
    <cellStyle name="Followed Hyperlink" xfId="1985" builtinId="9" hidden="1"/>
    <cellStyle name="Followed Hyperlink" xfId="1989" builtinId="9" hidden="1"/>
    <cellStyle name="Followed Hyperlink" xfId="1993" builtinId="9" hidden="1"/>
    <cellStyle name="Followed Hyperlink" xfId="1997" builtinId="9" hidden="1"/>
    <cellStyle name="Followed Hyperlink" xfId="2001" builtinId="9" hidden="1"/>
    <cellStyle name="Followed Hyperlink" xfId="2002" builtinId="9" hidden="1"/>
    <cellStyle name="Followed Hyperlink" xfId="1998" builtinId="9" hidden="1"/>
    <cellStyle name="Followed Hyperlink" xfId="1994" builtinId="9" hidden="1"/>
    <cellStyle name="Followed Hyperlink" xfId="1990" builtinId="9" hidden="1"/>
    <cellStyle name="Followed Hyperlink" xfId="1986" builtinId="9" hidden="1"/>
    <cellStyle name="Followed Hyperlink" xfId="1982" builtinId="9" hidden="1"/>
    <cellStyle name="Followed Hyperlink" xfId="1978" builtinId="9" hidden="1"/>
    <cellStyle name="Followed Hyperlink" xfId="1959" builtinId="9" hidden="1"/>
    <cellStyle name="Followed Hyperlink" xfId="1955" builtinId="9" hidden="1"/>
    <cellStyle name="Followed Hyperlink" xfId="1951" builtinId="9" hidden="1"/>
    <cellStyle name="Followed Hyperlink" xfId="1947" builtinId="9" hidden="1"/>
    <cellStyle name="Followed Hyperlink" xfId="1943" builtinId="9" hidden="1"/>
    <cellStyle name="Followed Hyperlink" xfId="1939" builtinId="9" hidden="1"/>
    <cellStyle name="Followed Hyperlink" xfId="1935" builtinId="9" hidden="1"/>
    <cellStyle name="Followed Hyperlink" xfId="1931" builtinId="9" hidden="1"/>
    <cellStyle name="Followed Hyperlink" xfId="1927" builtinId="9" hidden="1"/>
    <cellStyle name="Followed Hyperlink" xfId="1923" builtinId="9" hidden="1"/>
    <cellStyle name="Followed Hyperlink" xfId="1919" builtinId="9" hidden="1"/>
    <cellStyle name="Followed Hyperlink" xfId="1915" builtinId="9" hidden="1"/>
    <cellStyle name="Followed Hyperlink" xfId="1911" builtinId="9" hidden="1"/>
    <cellStyle name="Followed Hyperlink" xfId="1907" builtinId="9" hidden="1"/>
    <cellStyle name="Followed Hyperlink" xfId="1903" builtinId="9" hidden="1"/>
    <cellStyle name="Followed Hyperlink" xfId="1899" builtinId="9" hidden="1"/>
    <cellStyle name="Followed Hyperlink" xfId="1895" builtinId="9" hidden="1"/>
    <cellStyle name="Followed Hyperlink" xfId="1876" builtinId="9" hidden="1"/>
    <cellStyle name="Followed Hyperlink" xfId="1872" builtinId="9" hidden="1"/>
    <cellStyle name="Followed Hyperlink" xfId="1868" builtinId="9" hidden="1"/>
    <cellStyle name="Followed Hyperlink" xfId="1864" builtinId="9" hidden="1"/>
    <cellStyle name="Followed Hyperlink" xfId="1860" builtinId="9" hidden="1"/>
    <cellStyle name="Followed Hyperlink" xfId="1856" builtinId="9" hidden="1"/>
    <cellStyle name="Followed Hyperlink" xfId="1852" builtinId="9" hidden="1"/>
    <cellStyle name="Followed Hyperlink" xfId="1848" builtinId="9" hidden="1"/>
    <cellStyle name="Followed Hyperlink" xfId="1844" builtinId="9" hidden="1"/>
    <cellStyle name="Followed Hyperlink" xfId="1840" builtinId="9" hidden="1"/>
    <cellStyle name="Followed Hyperlink" xfId="1836" builtinId="9" hidden="1"/>
    <cellStyle name="Followed Hyperlink" xfId="1832" builtinId="9" hidden="1"/>
    <cellStyle name="Followed Hyperlink" xfId="1828" builtinId="9" hidden="1"/>
    <cellStyle name="Followed Hyperlink" xfId="1824" builtinId="9" hidden="1"/>
    <cellStyle name="Followed Hyperlink" xfId="1820" builtinId="9" hidden="1"/>
    <cellStyle name="Followed Hyperlink" xfId="1816" builtinId="9" hidden="1"/>
    <cellStyle name="Followed Hyperlink" xfId="1812" builtinId="9" hidden="1"/>
    <cellStyle name="Followed Hyperlink" xfId="1808" builtinId="9" hidden="1"/>
    <cellStyle name="Followed Hyperlink" xfId="1804" builtinId="9" hidden="1"/>
    <cellStyle name="Followed Hyperlink" xfId="1800" builtinId="9" hidden="1"/>
    <cellStyle name="Followed Hyperlink" xfId="1796" builtinId="9" hidden="1"/>
    <cellStyle name="Followed Hyperlink" xfId="1792" builtinId="9" hidden="1"/>
    <cellStyle name="Followed Hyperlink" xfId="1788" builtinId="9" hidden="1"/>
    <cellStyle name="Followed Hyperlink" xfId="1784" builtinId="9" hidden="1"/>
    <cellStyle name="Followed Hyperlink" xfId="1780" builtinId="9" hidden="1"/>
    <cellStyle name="Followed Hyperlink" xfId="1776" builtinId="9" hidden="1"/>
    <cellStyle name="Followed Hyperlink" xfId="1772" builtinId="9" hidden="1"/>
    <cellStyle name="Followed Hyperlink" xfId="1768" builtinId="9" hidden="1"/>
    <cellStyle name="Followed Hyperlink" xfId="1764" builtinId="9" hidden="1"/>
    <cellStyle name="Followed Hyperlink" xfId="1760" builtinId="9" hidden="1"/>
    <cellStyle name="Followed Hyperlink" xfId="1756" builtinId="9" hidden="1"/>
    <cellStyle name="Followed Hyperlink" xfId="1752" builtinId="9" hidden="1"/>
    <cellStyle name="Followed Hyperlink" xfId="1748" builtinId="9" hidden="1"/>
    <cellStyle name="Followed Hyperlink" xfId="1744" builtinId="9" hidden="1"/>
    <cellStyle name="Followed Hyperlink" xfId="1740" builtinId="9" hidden="1"/>
    <cellStyle name="Followed Hyperlink" xfId="1736" builtinId="9" hidden="1"/>
    <cellStyle name="Followed Hyperlink" xfId="1732" builtinId="9" hidden="1"/>
    <cellStyle name="Followed Hyperlink" xfId="1728" builtinId="9" hidden="1"/>
    <cellStyle name="Followed Hyperlink" xfId="1724" builtinId="9" hidden="1"/>
    <cellStyle name="Followed Hyperlink" xfId="1720" builtinId="9" hidden="1"/>
    <cellStyle name="Followed Hyperlink" xfId="1716" builtinId="9" hidden="1"/>
    <cellStyle name="Followed Hyperlink" xfId="1712" builtinId="9" hidden="1"/>
    <cellStyle name="Followed Hyperlink" xfId="1708" builtinId="9" hidden="1"/>
    <cellStyle name="Followed Hyperlink" xfId="1704" builtinId="9" hidden="1"/>
    <cellStyle name="Followed Hyperlink" xfId="1700" builtinId="9" hidden="1"/>
    <cellStyle name="Followed Hyperlink" xfId="1696" builtinId="9" hidden="1"/>
    <cellStyle name="Followed Hyperlink" xfId="1692" builtinId="9" hidden="1"/>
    <cellStyle name="Followed Hyperlink" xfId="1688" builtinId="9" hidden="1"/>
    <cellStyle name="Followed Hyperlink" xfId="1684" builtinId="9" hidden="1"/>
    <cellStyle name="Followed Hyperlink" xfId="1680" builtinId="9" hidden="1"/>
    <cellStyle name="Followed Hyperlink" xfId="1676" builtinId="9" hidden="1"/>
    <cellStyle name="Followed Hyperlink" xfId="1672" builtinId="9" hidden="1"/>
    <cellStyle name="Followed Hyperlink" xfId="1668" builtinId="9" hidden="1"/>
    <cellStyle name="Followed Hyperlink" xfId="1664" builtinId="9" hidden="1"/>
    <cellStyle name="Followed Hyperlink" xfId="1660" builtinId="9" hidden="1"/>
    <cellStyle name="Followed Hyperlink" xfId="1656" builtinId="9" hidden="1"/>
    <cellStyle name="Followed Hyperlink" xfId="1652" builtinId="9" hidden="1"/>
    <cellStyle name="Followed Hyperlink" xfId="1648" builtinId="9" hidden="1"/>
    <cellStyle name="Followed Hyperlink" xfId="1644" builtinId="9" hidden="1"/>
    <cellStyle name="Followed Hyperlink" xfId="1640" builtinId="9" hidden="1"/>
    <cellStyle name="Followed Hyperlink" xfId="1636" builtinId="9" hidden="1"/>
    <cellStyle name="Followed Hyperlink" xfId="1632" builtinId="9" hidden="1"/>
    <cellStyle name="Followed Hyperlink" xfId="1628" builtinId="9" hidden="1"/>
    <cellStyle name="Followed Hyperlink" xfId="1624" builtinId="9" hidden="1"/>
    <cellStyle name="Followed Hyperlink" xfId="1620" builtinId="9" hidden="1"/>
    <cellStyle name="Followed Hyperlink" xfId="1616" builtinId="9" hidden="1"/>
    <cellStyle name="Followed Hyperlink" xfId="1612" builtinId="9" hidden="1"/>
    <cellStyle name="Followed Hyperlink" xfId="1608" builtinId="9" hidden="1"/>
    <cellStyle name="Followed Hyperlink" xfId="1604" builtinId="9" hidden="1"/>
    <cellStyle name="Followed Hyperlink" xfId="1599" builtinId="9" hidden="1"/>
    <cellStyle name="Followed Hyperlink" xfId="1595" builtinId="9" hidden="1"/>
    <cellStyle name="Followed Hyperlink" xfId="1591" builtinId="9" hidden="1"/>
    <cellStyle name="Followed Hyperlink" xfId="1587" builtinId="9" hidden="1"/>
    <cellStyle name="Followed Hyperlink" xfId="1583" builtinId="9" hidden="1"/>
    <cellStyle name="Followed Hyperlink" xfId="1579" builtinId="9" hidden="1"/>
    <cellStyle name="Followed Hyperlink" xfId="1575" builtinId="9" hidden="1"/>
    <cellStyle name="Followed Hyperlink" xfId="1571" builtinId="9" hidden="1"/>
    <cellStyle name="Followed Hyperlink" xfId="1567" builtinId="9" hidden="1"/>
    <cellStyle name="Followed Hyperlink" xfId="1563" builtinId="9" hidden="1"/>
    <cellStyle name="Followed Hyperlink" xfId="1559" builtinId="9" hidden="1"/>
    <cellStyle name="Followed Hyperlink" xfId="1555" builtinId="9" hidden="1"/>
    <cellStyle name="Followed Hyperlink" xfId="1551" builtinId="9" hidden="1"/>
    <cellStyle name="Followed Hyperlink" xfId="1547" builtinId="9" hidden="1"/>
    <cellStyle name="Followed Hyperlink" xfId="1543" builtinId="9" hidden="1"/>
    <cellStyle name="Followed Hyperlink" xfId="1539" builtinId="9" hidden="1"/>
    <cellStyle name="Followed Hyperlink" xfId="1535" builtinId="9" hidden="1"/>
    <cellStyle name="Followed Hyperlink" xfId="1531" builtinId="9" hidden="1"/>
    <cellStyle name="Followed Hyperlink" xfId="1527" builtinId="9" hidden="1"/>
    <cellStyle name="Followed Hyperlink" xfId="1523" builtinId="9" hidden="1"/>
    <cellStyle name="Followed Hyperlink" xfId="1519" builtinId="9" hidden="1"/>
    <cellStyle name="Followed Hyperlink" xfId="1515" builtinId="9" hidden="1"/>
    <cellStyle name="Followed Hyperlink" xfId="1511" builtinId="9" hidden="1"/>
    <cellStyle name="Followed Hyperlink" xfId="1507" builtinId="9" hidden="1"/>
    <cellStyle name="Followed Hyperlink" xfId="1503" builtinId="9" hidden="1"/>
    <cellStyle name="Followed Hyperlink" xfId="1499" builtinId="9" hidden="1"/>
    <cellStyle name="Followed Hyperlink" xfId="1495" builtinId="9" hidden="1"/>
    <cellStyle name="Followed Hyperlink" xfId="1491" builtinId="9" hidden="1"/>
    <cellStyle name="Followed Hyperlink" xfId="1487" builtinId="9" hidden="1"/>
    <cellStyle name="Followed Hyperlink" xfId="1483" builtinId="9" hidden="1"/>
    <cellStyle name="Followed Hyperlink" xfId="1479" builtinId="9" hidden="1"/>
    <cellStyle name="Followed Hyperlink" xfId="1475" builtinId="9" hidden="1"/>
    <cellStyle name="Followed Hyperlink" xfId="1471" builtinId="9" hidden="1"/>
    <cellStyle name="Followed Hyperlink" xfId="1467" builtinId="9" hidden="1"/>
    <cellStyle name="Followed Hyperlink" xfId="1463" builtinId="9" hidden="1"/>
    <cellStyle name="Followed Hyperlink" xfId="1459" builtinId="9" hidden="1"/>
    <cellStyle name="Followed Hyperlink" xfId="1455" builtinId="9" hidden="1"/>
    <cellStyle name="Followed Hyperlink" xfId="1451" builtinId="9" hidden="1"/>
    <cellStyle name="Followed Hyperlink" xfId="1447" builtinId="9" hidden="1"/>
    <cellStyle name="Followed Hyperlink" xfId="1443" builtinId="9" hidden="1"/>
    <cellStyle name="Followed Hyperlink" xfId="1439" builtinId="9" hidden="1"/>
    <cellStyle name="Followed Hyperlink" xfId="1435" builtinId="9" hidden="1"/>
    <cellStyle name="Followed Hyperlink" xfId="1431" builtinId="9" hidden="1"/>
    <cellStyle name="Followed Hyperlink" xfId="1427" builtinId="9" hidden="1"/>
    <cellStyle name="Followed Hyperlink" xfId="1423" builtinId="9" hidden="1"/>
    <cellStyle name="Followed Hyperlink" xfId="1419" builtinId="9" hidden="1"/>
    <cellStyle name="Followed Hyperlink" xfId="1415" builtinId="9" hidden="1"/>
    <cellStyle name="Followed Hyperlink" xfId="1411" builtinId="9" hidden="1"/>
    <cellStyle name="Followed Hyperlink" xfId="1407" builtinId="9" hidden="1"/>
    <cellStyle name="Followed Hyperlink" xfId="1403" builtinId="9" hidden="1"/>
    <cellStyle name="Followed Hyperlink" xfId="1399" builtinId="9" hidden="1"/>
    <cellStyle name="Followed Hyperlink" xfId="1395" builtinId="9" hidden="1"/>
    <cellStyle name="Followed Hyperlink" xfId="1391" builtinId="9" hidden="1"/>
    <cellStyle name="Followed Hyperlink" xfId="1387" builtinId="9" hidden="1"/>
    <cellStyle name="Followed Hyperlink" xfId="1383" builtinId="9" hidden="1"/>
    <cellStyle name="Followed Hyperlink" xfId="1379" builtinId="9" hidden="1"/>
    <cellStyle name="Followed Hyperlink" xfId="1375" builtinId="9" hidden="1"/>
    <cellStyle name="Followed Hyperlink" xfId="1371" builtinId="9" hidden="1"/>
    <cellStyle name="Followed Hyperlink" xfId="1367" builtinId="9" hidden="1"/>
    <cellStyle name="Followed Hyperlink" xfId="1363" builtinId="9" hidden="1"/>
    <cellStyle name="Followed Hyperlink" xfId="1359" builtinId="9" hidden="1"/>
    <cellStyle name="Followed Hyperlink" xfId="1355" builtinId="9" hidden="1"/>
    <cellStyle name="Followed Hyperlink" xfId="1351" builtinId="9" hidden="1"/>
    <cellStyle name="Followed Hyperlink" xfId="1347" builtinId="9" hidden="1"/>
    <cellStyle name="Followed Hyperlink" xfId="1343" builtinId="9" hidden="1"/>
    <cellStyle name="Followed Hyperlink" xfId="1339" builtinId="9" hidden="1"/>
    <cellStyle name="Followed Hyperlink" xfId="1335" builtinId="9" hidden="1"/>
    <cellStyle name="Followed Hyperlink" xfId="1331" builtinId="9" hidden="1"/>
    <cellStyle name="Followed Hyperlink" xfId="1327" builtinId="9" hidden="1"/>
    <cellStyle name="Followed Hyperlink" xfId="1323" builtinId="9" hidden="1"/>
    <cellStyle name="Followed Hyperlink" xfId="1319" builtinId="9" hidden="1"/>
    <cellStyle name="Followed Hyperlink" xfId="1315" builtinId="9" hidden="1"/>
    <cellStyle name="Followed Hyperlink" xfId="1311" builtinId="9" hidden="1"/>
    <cellStyle name="Followed Hyperlink" xfId="1307" builtinId="9" hidden="1"/>
    <cellStyle name="Followed Hyperlink" xfId="1303" builtinId="9" hidden="1"/>
    <cellStyle name="Followed Hyperlink" xfId="1299" builtinId="9" hidden="1"/>
    <cellStyle name="Followed Hyperlink" xfId="1295" builtinId="9" hidden="1"/>
    <cellStyle name="Followed Hyperlink" xfId="1291" builtinId="9" hidden="1"/>
    <cellStyle name="Followed Hyperlink" xfId="1287" builtinId="9" hidden="1"/>
    <cellStyle name="Followed Hyperlink" xfId="1283" builtinId="9" hidden="1"/>
    <cellStyle name="Followed Hyperlink" xfId="1279" builtinId="9" hidden="1"/>
    <cellStyle name="Followed Hyperlink" xfId="1275" builtinId="9" hidden="1"/>
    <cellStyle name="Followed Hyperlink" xfId="1271" builtinId="9" hidden="1"/>
    <cellStyle name="Followed Hyperlink" xfId="1266" builtinId="9" hidden="1"/>
    <cellStyle name="Followed Hyperlink" xfId="1262" builtinId="9" hidden="1"/>
    <cellStyle name="Followed Hyperlink" xfId="1258" builtinId="9" hidden="1"/>
    <cellStyle name="Followed Hyperlink" xfId="1254" builtinId="9" hidden="1"/>
    <cellStyle name="Followed Hyperlink" xfId="1250" builtinId="9" hidden="1"/>
    <cellStyle name="Followed Hyperlink" xfId="1246" builtinId="9" hidden="1"/>
    <cellStyle name="Followed Hyperlink" xfId="1242" builtinId="9" hidden="1"/>
    <cellStyle name="Followed Hyperlink" xfId="1238" builtinId="9" hidden="1"/>
    <cellStyle name="Followed Hyperlink" xfId="1234" builtinId="9" hidden="1"/>
    <cellStyle name="Followed Hyperlink" xfId="1230" builtinId="9" hidden="1"/>
    <cellStyle name="Followed Hyperlink" xfId="1226" builtinId="9" hidden="1"/>
    <cellStyle name="Followed Hyperlink" xfId="1222" builtinId="9" hidden="1"/>
    <cellStyle name="Followed Hyperlink" xfId="1218" builtinId="9" hidden="1"/>
    <cellStyle name="Followed Hyperlink" xfId="1214" builtinId="9" hidden="1"/>
    <cellStyle name="Followed Hyperlink" xfId="1210" builtinId="9" hidden="1"/>
    <cellStyle name="Followed Hyperlink" xfId="1206" builtinId="9" hidden="1"/>
    <cellStyle name="Followed Hyperlink" xfId="1202" builtinId="9" hidden="1"/>
    <cellStyle name="Followed Hyperlink" xfId="1198" builtinId="9" hidden="1"/>
    <cellStyle name="Followed Hyperlink" xfId="1194" builtinId="9" hidden="1"/>
    <cellStyle name="Followed Hyperlink" xfId="1190" builtinId="9" hidden="1"/>
    <cellStyle name="Followed Hyperlink" xfId="1186" builtinId="9" hidden="1"/>
    <cellStyle name="Followed Hyperlink" xfId="1182" builtinId="9" hidden="1"/>
    <cellStyle name="Followed Hyperlink" xfId="1178" builtinId="9" hidden="1"/>
    <cellStyle name="Followed Hyperlink" xfId="1174" builtinId="9" hidden="1"/>
    <cellStyle name="Followed Hyperlink" xfId="1170" builtinId="9" hidden="1"/>
    <cellStyle name="Followed Hyperlink" xfId="1166" builtinId="9" hidden="1"/>
    <cellStyle name="Followed Hyperlink" xfId="1162" builtinId="9" hidden="1"/>
    <cellStyle name="Followed Hyperlink" xfId="1158" builtinId="9" hidden="1"/>
    <cellStyle name="Followed Hyperlink" xfId="1154" builtinId="9" hidden="1"/>
    <cellStyle name="Followed Hyperlink" xfId="1150" builtinId="9" hidden="1"/>
    <cellStyle name="Followed Hyperlink" xfId="1146" builtinId="9" hidden="1"/>
    <cellStyle name="Followed Hyperlink" xfId="1142" builtinId="9" hidden="1"/>
    <cellStyle name="Followed Hyperlink" xfId="1138" builtinId="9" hidden="1"/>
    <cellStyle name="Followed Hyperlink" xfId="1134" builtinId="9" hidden="1"/>
    <cellStyle name="Followed Hyperlink" xfId="1130" builtinId="9" hidden="1"/>
    <cellStyle name="Followed Hyperlink" xfId="1126" builtinId="9" hidden="1"/>
    <cellStyle name="Followed Hyperlink" xfId="1122" builtinId="9" hidden="1"/>
    <cellStyle name="Followed Hyperlink" xfId="1118" builtinId="9" hidden="1"/>
    <cellStyle name="Followed Hyperlink" xfId="1114" builtinId="9" hidden="1"/>
    <cellStyle name="Followed Hyperlink" xfId="1110" builtinId="9" hidden="1"/>
    <cellStyle name="Followed Hyperlink" xfId="1106" builtinId="9" hidden="1"/>
    <cellStyle name="Followed Hyperlink" xfId="1102" builtinId="9" hidden="1"/>
    <cellStyle name="Followed Hyperlink" xfId="1098" builtinId="9" hidden="1"/>
    <cellStyle name="Followed Hyperlink" xfId="1094" builtinId="9" hidden="1"/>
    <cellStyle name="Followed Hyperlink" xfId="1090" builtinId="9" hidden="1"/>
    <cellStyle name="Followed Hyperlink" xfId="1086" builtinId="9" hidden="1"/>
    <cellStyle name="Followed Hyperlink" xfId="1082" builtinId="9" hidden="1"/>
    <cellStyle name="Followed Hyperlink" xfId="1078" builtinId="9" hidden="1"/>
    <cellStyle name="Followed Hyperlink" xfId="1074" builtinId="9" hidden="1"/>
    <cellStyle name="Followed Hyperlink" xfId="1070" builtinId="9" hidden="1"/>
    <cellStyle name="Followed Hyperlink" xfId="1066" builtinId="9" hidden="1"/>
    <cellStyle name="Followed Hyperlink" xfId="1062" builtinId="9" hidden="1"/>
    <cellStyle name="Followed Hyperlink" xfId="1058" builtinId="9" hidden="1"/>
    <cellStyle name="Followed Hyperlink" xfId="1054" builtinId="9" hidden="1"/>
    <cellStyle name="Followed Hyperlink" xfId="1050" builtinId="9" hidden="1"/>
    <cellStyle name="Followed Hyperlink" xfId="1046" builtinId="9" hidden="1"/>
    <cellStyle name="Followed Hyperlink" xfId="1042" builtinId="9" hidden="1"/>
    <cellStyle name="Followed Hyperlink" xfId="1038" builtinId="9" hidden="1"/>
    <cellStyle name="Followed Hyperlink" xfId="1034" builtinId="9" hidden="1"/>
    <cellStyle name="Followed Hyperlink" xfId="1030" builtinId="9" hidden="1"/>
    <cellStyle name="Followed Hyperlink" xfId="1026" builtinId="9" hidden="1"/>
    <cellStyle name="Followed Hyperlink" xfId="1022" builtinId="9" hidden="1"/>
    <cellStyle name="Followed Hyperlink" xfId="1018" builtinId="9" hidden="1"/>
    <cellStyle name="Followed Hyperlink" xfId="1014" builtinId="9" hidden="1"/>
    <cellStyle name="Followed Hyperlink" xfId="1010" builtinId="9" hidden="1"/>
    <cellStyle name="Followed Hyperlink" xfId="1006" builtinId="9" hidden="1"/>
    <cellStyle name="Followed Hyperlink" xfId="1002" builtinId="9" hidden="1"/>
    <cellStyle name="Followed Hyperlink" xfId="998" builtinId="9" hidden="1"/>
    <cellStyle name="Followed Hyperlink" xfId="994" builtinId="9" hidden="1"/>
    <cellStyle name="Followed Hyperlink" xfId="990" builtinId="9" hidden="1"/>
    <cellStyle name="Followed Hyperlink" xfId="986" builtinId="9" hidden="1"/>
    <cellStyle name="Followed Hyperlink" xfId="982" builtinId="9" hidden="1"/>
    <cellStyle name="Followed Hyperlink" xfId="978" builtinId="9" hidden="1"/>
    <cellStyle name="Followed Hyperlink" xfId="974" builtinId="9" hidden="1"/>
    <cellStyle name="Followed Hyperlink" xfId="970" builtinId="9" hidden="1"/>
    <cellStyle name="Followed Hyperlink" xfId="966" builtinId="9" hidden="1"/>
    <cellStyle name="Followed Hyperlink" xfId="962" builtinId="9" hidden="1"/>
    <cellStyle name="Followed Hyperlink" xfId="958" builtinId="9" hidden="1"/>
    <cellStyle name="Followed Hyperlink" xfId="954" builtinId="9" hidden="1"/>
    <cellStyle name="Followed Hyperlink" xfId="950" builtinId="9" hidden="1"/>
    <cellStyle name="Followed Hyperlink" xfId="946" builtinId="9" hidden="1"/>
    <cellStyle name="Followed Hyperlink" xfId="942" builtinId="9" hidden="1"/>
    <cellStyle name="Followed Hyperlink" xfId="938" builtinId="9" hidden="1"/>
    <cellStyle name="Followed Hyperlink" xfId="934" builtinId="9" hidden="1"/>
    <cellStyle name="Followed Hyperlink" xfId="930" builtinId="9" hidden="1"/>
    <cellStyle name="Followed Hyperlink" xfId="926" builtinId="9" hidden="1"/>
    <cellStyle name="Followed Hyperlink" xfId="922" builtinId="9" hidden="1"/>
    <cellStyle name="Followed Hyperlink" xfId="918" builtinId="9" hidden="1"/>
    <cellStyle name="Followed Hyperlink" xfId="914" builtinId="9" hidden="1"/>
    <cellStyle name="Followed Hyperlink" xfId="910" builtinId="9" hidden="1"/>
    <cellStyle name="Followed Hyperlink" xfId="906" builtinId="9" hidden="1"/>
    <cellStyle name="Followed Hyperlink" xfId="902" builtinId="9" hidden="1"/>
    <cellStyle name="Followed Hyperlink" xfId="898" builtinId="9" hidden="1"/>
    <cellStyle name="Followed Hyperlink" xfId="894" builtinId="9" hidden="1"/>
    <cellStyle name="Followed Hyperlink" xfId="890" builtinId="9" hidden="1"/>
    <cellStyle name="Followed Hyperlink" xfId="886" builtinId="9" hidden="1"/>
    <cellStyle name="Followed Hyperlink" xfId="882" builtinId="9" hidden="1"/>
    <cellStyle name="Followed Hyperlink" xfId="878" builtinId="9" hidden="1"/>
    <cellStyle name="Followed Hyperlink" xfId="874" builtinId="9" hidden="1"/>
    <cellStyle name="Followed Hyperlink" xfId="870" builtinId="9" hidden="1"/>
    <cellStyle name="Followed Hyperlink" xfId="866" builtinId="9" hidden="1"/>
    <cellStyle name="Followed Hyperlink" xfId="862" builtinId="9" hidden="1"/>
    <cellStyle name="Followed Hyperlink" xfId="858" builtinId="9" hidden="1"/>
    <cellStyle name="Followed Hyperlink" xfId="854" builtinId="9" hidden="1"/>
    <cellStyle name="Followed Hyperlink" xfId="850" builtinId="9" hidden="1"/>
    <cellStyle name="Followed Hyperlink" xfId="846" builtinId="9" hidden="1"/>
    <cellStyle name="Followed Hyperlink" xfId="842" builtinId="9" hidden="1"/>
    <cellStyle name="Followed Hyperlink" xfId="838" builtinId="9" hidden="1"/>
    <cellStyle name="Followed Hyperlink" xfId="834" builtinId="9" hidden="1"/>
    <cellStyle name="Followed Hyperlink" xfId="830" builtinId="9" hidden="1"/>
    <cellStyle name="Followed Hyperlink" xfId="826" builtinId="9" hidden="1"/>
    <cellStyle name="Followed Hyperlink" xfId="822" builtinId="9" hidden="1"/>
    <cellStyle name="Followed Hyperlink" xfId="818" builtinId="9" hidden="1"/>
    <cellStyle name="Followed Hyperlink" xfId="814" builtinId="9" hidden="1"/>
    <cellStyle name="Followed Hyperlink" xfId="810" builtinId="9" hidden="1"/>
    <cellStyle name="Followed Hyperlink" xfId="806" builtinId="9" hidden="1"/>
    <cellStyle name="Followed Hyperlink" xfId="802" builtinId="9" hidden="1"/>
    <cellStyle name="Followed Hyperlink" xfId="798" builtinId="9" hidden="1"/>
    <cellStyle name="Followed Hyperlink" xfId="794" builtinId="9" hidden="1"/>
    <cellStyle name="Followed Hyperlink" xfId="790" builtinId="9" hidden="1"/>
    <cellStyle name="Followed Hyperlink" xfId="786" builtinId="9" hidden="1"/>
    <cellStyle name="Followed Hyperlink" xfId="782" builtinId="9" hidden="1"/>
    <cellStyle name="Followed Hyperlink" xfId="778" builtinId="9" hidden="1"/>
    <cellStyle name="Followed Hyperlink" xfId="774" builtinId="9" hidden="1"/>
    <cellStyle name="Followed Hyperlink" xfId="770" builtinId="9" hidden="1"/>
    <cellStyle name="Followed Hyperlink" xfId="766" builtinId="9" hidden="1"/>
    <cellStyle name="Followed Hyperlink" xfId="762" builtinId="9" hidden="1"/>
    <cellStyle name="Followed Hyperlink" xfId="758" builtinId="9" hidden="1"/>
    <cellStyle name="Followed Hyperlink" xfId="754" builtinId="9" hidden="1"/>
    <cellStyle name="Followed Hyperlink" xfId="750" builtinId="9" hidden="1"/>
    <cellStyle name="Followed Hyperlink" xfId="746" builtinId="9" hidden="1"/>
    <cellStyle name="Followed Hyperlink" xfId="742" builtinId="9" hidden="1"/>
    <cellStyle name="Followed Hyperlink" xfId="738" builtinId="9" hidden="1"/>
    <cellStyle name="Followed Hyperlink" xfId="734" builtinId="9" hidden="1"/>
    <cellStyle name="Followed Hyperlink" xfId="730" builtinId="9" hidden="1"/>
    <cellStyle name="Followed Hyperlink" xfId="726" builtinId="9" hidden="1"/>
    <cellStyle name="Followed Hyperlink" xfId="722" builtinId="9" hidden="1"/>
    <cellStyle name="Followed Hyperlink" xfId="718" builtinId="9" hidden="1"/>
    <cellStyle name="Followed Hyperlink" xfId="714" builtinId="9" hidden="1"/>
    <cellStyle name="Followed Hyperlink" xfId="710" builtinId="9" hidden="1"/>
    <cellStyle name="Followed Hyperlink" xfId="706" builtinId="9" hidden="1"/>
    <cellStyle name="Followed Hyperlink" xfId="702" builtinId="9" hidden="1"/>
    <cellStyle name="Followed Hyperlink" xfId="698" builtinId="9" hidden="1"/>
    <cellStyle name="Followed Hyperlink" xfId="694" builtinId="9" hidden="1"/>
    <cellStyle name="Followed Hyperlink" xfId="690" builtinId="9" hidden="1"/>
    <cellStyle name="Followed Hyperlink" xfId="686" builtinId="9" hidden="1"/>
    <cellStyle name="Followed Hyperlink" xfId="682" builtinId="9" hidden="1"/>
    <cellStyle name="Followed Hyperlink" xfId="678" builtinId="9" hidden="1"/>
    <cellStyle name="Followed Hyperlink" xfId="674" builtinId="9" hidden="1"/>
    <cellStyle name="Followed Hyperlink" xfId="670" builtinId="9" hidden="1"/>
    <cellStyle name="Followed Hyperlink" xfId="666" builtinId="9" hidden="1"/>
    <cellStyle name="Followed Hyperlink" xfId="662" builtinId="9" hidden="1"/>
    <cellStyle name="Followed Hyperlink" xfId="658" builtinId="9" hidden="1"/>
    <cellStyle name="Followed Hyperlink" xfId="654" builtinId="9" hidden="1"/>
    <cellStyle name="Followed Hyperlink" xfId="650" builtinId="9" hidden="1"/>
    <cellStyle name="Followed Hyperlink" xfId="646" builtinId="9" hidden="1"/>
    <cellStyle name="Followed Hyperlink" xfId="642" builtinId="9" hidden="1"/>
    <cellStyle name="Followed Hyperlink" xfId="638" builtinId="9" hidden="1"/>
    <cellStyle name="Followed Hyperlink" xfId="634" builtinId="9" hidden="1"/>
    <cellStyle name="Followed Hyperlink" xfId="630" builtinId="9" hidden="1"/>
    <cellStyle name="Followed Hyperlink" xfId="626" builtinId="9" hidden="1"/>
    <cellStyle name="Followed Hyperlink" xfId="622" builtinId="9" hidden="1"/>
    <cellStyle name="Followed Hyperlink" xfId="618" builtinId="9" hidden="1"/>
    <cellStyle name="Followed Hyperlink" xfId="614" builtinId="9" hidden="1"/>
    <cellStyle name="Followed Hyperlink" xfId="610" builtinId="9" hidden="1"/>
    <cellStyle name="Followed Hyperlink" xfId="606" builtinId="9" hidden="1"/>
    <cellStyle name="Followed Hyperlink" xfId="602" builtinId="9" hidden="1"/>
    <cellStyle name="Followed Hyperlink" xfId="598" builtinId="9" hidden="1"/>
    <cellStyle name="Followed Hyperlink" xfId="594" builtinId="9" hidden="1"/>
    <cellStyle name="Followed Hyperlink" xfId="590" builtinId="9" hidden="1"/>
    <cellStyle name="Followed Hyperlink" xfId="586" builtinId="9" hidden="1"/>
    <cellStyle name="Followed Hyperlink" xfId="582" builtinId="9" hidden="1"/>
    <cellStyle name="Followed Hyperlink" xfId="578" builtinId="9" hidden="1"/>
    <cellStyle name="Followed Hyperlink" xfId="574" builtinId="9" hidden="1"/>
    <cellStyle name="Followed Hyperlink" xfId="570" builtinId="9" hidden="1"/>
    <cellStyle name="Followed Hyperlink" xfId="566" builtinId="9" hidden="1"/>
    <cellStyle name="Followed Hyperlink" xfId="562" builtinId="9" hidden="1"/>
    <cellStyle name="Followed Hyperlink" xfId="558" builtinId="9" hidden="1"/>
    <cellStyle name="Followed Hyperlink" xfId="554" builtinId="9" hidden="1"/>
    <cellStyle name="Followed Hyperlink" xfId="550" builtinId="9" hidden="1"/>
    <cellStyle name="Followed Hyperlink" xfId="546" builtinId="9" hidden="1"/>
    <cellStyle name="Followed Hyperlink" xfId="542" builtinId="9" hidden="1"/>
    <cellStyle name="Followed Hyperlink" xfId="538" builtinId="9" hidden="1"/>
    <cellStyle name="Followed Hyperlink" xfId="534" builtinId="9" hidden="1"/>
    <cellStyle name="Followed Hyperlink" xfId="530" builtinId="9" hidden="1"/>
    <cellStyle name="Followed Hyperlink" xfId="526" builtinId="9" hidden="1"/>
    <cellStyle name="Followed Hyperlink" xfId="522" builtinId="9" hidden="1"/>
    <cellStyle name="Followed Hyperlink" xfId="507" builtinId="9" hidden="1"/>
    <cellStyle name="Followed Hyperlink" xfId="503"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49" builtinId="9" hidden="1"/>
    <cellStyle name="Followed Hyperlink" xfId="444" builtinId="9" hidden="1"/>
    <cellStyle name="Followed Hyperlink" xfId="440" builtinId="9" hidden="1"/>
    <cellStyle name="Followed Hyperlink" xfId="436" builtinId="9" hidden="1"/>
    <cellStyle name="Followed Hyperlink" xfId="432" builtinId="9" hidden="1"/>
    <cellStyle name="Followed Hyperlink" xfId="428" builtinId="9" hidden="1"/>
    <cellStyle name="Followed Hyperlink" xfId="424" builtinId="9" hidden="1"/>
    <cellStyle name="Followed Hyperlink" xfId="420" builtinId="9" hidden="1"/>
    <cellStyle name="Followed Hyperlink" xfId="416" builtinId="9" hidden="1"/>
    <cellStyle name="Followed Hyperlink" xfId="412" builtinId="9" hidden="1"/>
    <cellStyle name="Followed Hyperlink" xfId="408" builtinId="9" hidden="1"/>
    <cellStyle name="Followed Hyperlink" xfId="404" builtinId="9" hidden="1"/>
    <cellStyle name="Followed Hyperlink" xfId="400" builtinId="9" hidden="1"/>
    <cellStyle name="Followed Hyperlink" xfId="396" builtinId="9" hidden="1"/>
    <cellStyle name="Followed Hyperlink" xfId="392" builtinId="9" hidden="1"/>
    <cellStyle name="Followed Hyperlink" xfId="388" builtinId="9" hidden="1"/>
    <cellStyle name="Followed Hyperlink" xfId="384" builtinId="9" hidden="1"/>
    <cellStyle name="Followed Hyperlink" xfId="380" builtinId="9" hidden="1"/>
    <cellStyle name="Followed Hyperlink" xfId="376" builtinId="9" hidden="1"/>
    <cellStyle name="Followed Hyperlink" xfId="372" builtinId="9" hidden="1"/>
    <cellStyle name="Followed Hyperlink" xfId="368" builtinId="9" hidden="1"/>
    <cellStyle name="Followed Hyperlink" xfId="364" builtinId="9" hidden="1"/>
    <cellStyle name="Followed Hyperlink" xfId="360" builtinId="9" hidden="1"/>
    <cellStyle name="Followed Hyperlink" xfId="356" builtinId="9" hidden="1"/>
    <cellStyle name="Followed Hyperlink" xfId="352" builtinId="9" hidden="1"/>
    <cellStyle name="Followed Hyperlink" xfId="348" builtinId="9" hidden="1"/>
    <cellStyle name="Followed Hyperlink" xfId="344" builtinId="9" hidden="1"/>
    <cellStyle name="Followed Hyperlink" xfId="340" builtinId="9" hidden="1"/>
    <cellStyle name="Followed Hyperlink" xfId="336" builtinId="9" hidden="1"/>
    <cellStyle name="Followed Hyperlink" xfId="332" builtinId="9" hidden="1"/>
    <cellStyle name="Followed Hyperlink" xfId="328" builtinId="9" hidden="1"/>
    <cellStyle name="Followed Hyperlink" xfId="324" builtinId="9" hidden="1"/>
    <cellStyle name="Followed Hyperlink" xfId="320" builtinId="9" hidden="1"/>
    <cellStyle name="Followed Hyperlink" xfId="316" builtinId="9" hidden="1"/>
    <cellStyle name="Followed Hyperlink" xfId="312" builtinId="9" hidden="1"/>
    <cellStyle name="Followed Hyperlink" xfId="199" builtinId="9" hidden="1"/>
    <cellStyle name="Followed Hyperlink" xfId="201" builtinId="9" hidden="1"/>
    <cellStyle name="Followed Hyperlink" xfId="204" builtinId="9" hidden="1"/>
    <cellStyle name="Followed Hyperlink" xfId="207" builtinId="9" hidden="1"/>
    <cellStyle name="Followed Hyperlink" xfId="209" builtinId="9" hidden="1"/>
    <cellStyle name="Followed Hyperlink" xfId="212" builtinId="9" hidden="1"/>
    <cellStyle name="Followed Hyperlink" xfId="215" builtinId="9" hidden="1"/>
    <cellStyle name="Followed Hyperlink" xfId="217" builtinId="9" hidden="1"/>
    <cellStyle name="Followed Hyperlink" xfId="220" builtinId="9" hidden="1"/>
    <cellStyle name="Followed Hyperlink" xfId="223" builtinId="9" hidden="1"/>
    <cellStyle name="Followed Hyperlink" xfId="225" builtinId="9" hidden="1"/>
    <cellStyle name="Followed Hyperlink" xfId="228" builtinId="9" hidden="1"/>
    <cellStyle name="Followed Hyperlink" xfId="231" builtinId="9" hidden="1"/>
    <cellStyle name="Followed Hyperlink" xfId="233" builtinId="9" hidden="1"/>
    <cellStyle name="Followed Hyperlink" xfId="236" builtinId="9" hidden="1"/>
    <cellStyle name="Followed Hyperlink" xfId="239" builtinId="9" hidden="1"/>
    <cellStyle name="Followed Hyperlink" xfId="241" builtinId="9" hidden="1"/>
    <cellStyle name="Followed Hyperlink" xfId="244" builtinId="9" hidden="1"/>
    <cellStyle name="Followed Hyperlink" xfId="247" builtinId="9" hidden="1"/>
    <cellStyle name="Followed Hyperlink" xfId="249" builtinId="9" hidden="1"/>
    <cellStyle name="Followed Hyperlink" xfId="252" builtinId="9" hidden="1"/>
    <cellStyle name="Followed Hyperlink" xfId="255" builtinId="9" hidden="1"/>
    <cellStyle name="Followed Hyperlink" xfId="257" builtinId="9" hidden="1"/>
    <cellStyle name="Followed Hyperlink" xfId="260" builtinId="9" hidden="1"/>
    <cellStyle name="Followed Hyperlink" xfId="263" builtinId="9" hidden="1"/>
    <cellStyle name="Followed Hyperlink" xfId="265" builtinId="9" hidden="1"/>
    <cellStyle name="Followed Hyperlink" xfId="268" builtinId="9" hidden="1"/>
    <cellStyle name="Followed Hyperlink" xfId="271" builtinId="9" hidden="1"/>
    <cellStyle name="Followed Hyperlink" xfId="273" builtinId="9" hidden="1"/>
    <cellStyle name="Followed Hyperlink" xfId="276" builtinId="9" hidden="1"/>
    <cellStyle name="Followed Hyperlink" xfId="279" builtinId="9" hidden="1"/>
    <cellStyle name="Followed Hyperlink" xfId="281" builtinId="9" hidden="1"/>
    <cellStyle name="Followed Hyperlink" xfId="284" builtinId="9" hidden="1"/>
    <cellStyle name="Followed Hyperlink" xfId="287" builtinId="9" hidden="1"/>
    <cellStyle name="Followed Hyperlink" xfId="289" builtinId="9" hidden="1"/>
    <cellStyle name="Followed Hyperlink" xfId="292" builtinId="9" hidden="1"/>
    <cellStyle name="Followed Hyperlink" xfId="295" builtinId="9" hidden="1"/>
    <cellStyle name="Followed Hyperlink" xfId="297" builtinId="9" hidden="1"/>
    <cellStyle name="Followed Hyperlink" xfId="300" builtinId="9" hidden="1"/>
    <cellStyle name="Followed Hyperlink" xfId="303" builtinId="9" hidden="1"/>
    <cellStyle name="Followed Hyperlink" xfId="305" builtinId="9" hidden="1"/>
    <cellStyle name="Followed Hyperlink" xfId="308" builtinId="9" hidden="1"/>
    <cellStyle name="Followed Hyperlink" xfId="306" builtinId="9" hidden="1"/>
    <cellStyle name="Followed Hyperlink" xfId="298" builtinId="9" hidden="1"/>
    <cellStyle name="Followed Hyperlink" xfId="290" builtinId="9" hidden="1"/>
    <cellStyle name="Followed Hyperlink" xfId="282" builtinId="9" hidden="1"/>
    <cellStyle name="Followed Hyperlink" xfId="274" builtinId="9" hidden="1"/>
    <cellStyle name="Followed Hyperlink" xfId="266" builtinId="9" hidden="1"/>
    <cellStyle name="Followed Hyperlink" xfId="258" builtinId="9" hidden="1"/>
    <cellStyle name="Followed Hyperlink" xfId="250" builtinId="9" hidden="1"/>
    <cellStyle name="Followed Hyperlink" xfId="242" builtinId="9" hidden="1"/>
    <cellStyle name="Followed Hyperlink" xfId="234" builtinId="9" hidden="1"/>
    <cellStyle name="Followed Hyperlink" xfId="226" builtinId="9" hidden="1"/>
    <cellStyle name="Followed Hyperlink" xfId="218" builtinId="9" hidden="1"/>
    <cellStyle name="Followed Hyperlink" xfId="210" builtinId="9" hidden="1"/>
    <cellStyle name="Followed Hyperlink" xfId="202"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6" builtinId="9" hidden="1"/>
    <cellStyle name="Followed Hyperlink" xfId="178" builtinId="9" hidden="1"/>
    <cellStyle name="Followed Hyperlink" xfId="180"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2" builtinId="9" hidden="1"/>
    <cellStyle name="Followed Hyperlink" xfId="194" builtinId="9" hidden="1"/>
    <cellStyle name="Followed Hyperlink" xfId="196" builtinId="9" hidden="1"/>
    <cellStyle name="Followed Hyperlink" xfId="190" builtinId="9" hidden="1"/>
    <cellStyle name="Followed Hyperlink" xfId="174"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48" builtinId="9" hidden="1"/>
    <cellStyle name="Followed Hyperlink" xfId="150" builtinId="9" hidden="1"/>
    <cellStyle name="Followed Hyperlink" xfId="152" builtinId="9" hidden="1"/>
    <cellStyle name="Followed Hyperlink" xfId="145" builtinId="9" hidden="1"/>
    <cellStyle name="Followed Hyperlink" xfId="147" builtinId="9" hidden="1"/>
    <cellStyle name="Followed Hyperlink" xfId="143" builtinId="9" hidden="1"/>
    <cellStyle name="Followed Hyperlink" xfId="144" builtinId="9" hidden="1"/>
    <cellStyle name="Followed Hyperlink" xfId="146" builtinId="9" hidden="1"/>
    <cellStyle name="Followed Hyperlink" xfId="153" builtinId="9" hidden="1"/>
    <cellStyle name="Followed Hyperlink" xfId="151" builtinId="9" hidden="1"/>
    <cellStyle name="Followed Hyperlink" xfId="149" builtinId="9" hidden="1"/>
    <cellStyle name="Followed Hyperlink" xfId="165" builtinId="9" hidden="1"/>
    <cellStyle name="Followed Hyperlink" xfId="163" builtinId="9" hidden="1"/>
    <cellStyle name="Followed Hyperlink" xfId="161" builtinId="9" hidden="1"/>
    <cellStyle name="Followed Hyperlink" xfId="159" builtinId="9" hidden="1"/>
    <cellStyle name="Followed Hyperlink" xfId="157" builtinId="9" hidden="1"/>
    <cellStyle name="Followed Hyperlink" xfId="155" builtinId="9" hidden="1"/>
    <cellStyle name="Followed Hyperlink" xfId="166" builtinId="9" hidden="1"/>
    <cellStyle name="Followed Hyperlink" xfId="182" builtinId="9" hidden="1"/>
    <cellStyle name="Followed Hyperlink" xfId="197" builtinId="9" hidden="1"/>
    <cellStyle name="Followed Hyperlink" xfId="195" builtinId="9" hidden="1"/>
    <cellStyle name="Followed Hyperlink" xfId="193" builtinId="9" hidden="1"/>
    <cellStyle name="Followed Hyperlink" xfId="191" builtinId="9" hidden="1"/>
    <cellStyle name="Followed Hyperlink" xfId="188" builtinId="9" hidden="1"/>
    <cellStyle name="Followed Hyperlink" xfId="186" builtinId="9" hidden="1"/>
    <cellStyle name="Followed Hyperlink" xfId="184" builtinId="9" hidden="1"/>
    <cellStyle name="Followed Hyperlink" xfId="181" builtinId="9" hidden="1"/>
    <cellStyle name="Followed Hyperlink" xfId="179" builtinId="9" hidden="1"/>
    <cellStyle name="Followed Hyperlink" xfId="177" builtinId="9" hidden="1"/>
    <cellStyle name="Followed Hyperlink" xfId="175" builtinId="9" hidden="1"/>
    <cellStyle name="Followed Hyperlink" xfId="172" builtinId="9" hidden="1"/>
    <cellStyle name="Followed Hyperlink" xfId="170" builtinId="9" hidden="1"/>
    <cellStyle name="Followed Hyperlink" xfId="168" builtinId="9" hidden="1"/>
    <cellStyle name="Followed Hyperlink" xfId="198" builtinId="9" hidden="1"/>
    <cellStyle name="Followed Hyperlink" xfId="206" builtinId="9" hidden="1"/>
    <cellStyle name="Followed Hyperlink" xfId="214" builtinId="9" hidden="1"/>
    <cellStyle name="Followed Hyperlink" xfId="222" builtinId="9" hidden="1"/>
    <cellStyle name="Followed Hyperlink" xfId="230" builtinId="9" hidden="1"/>
    <cellStyle name="Followed Hyperlink" xfId="238" builtinId="9" hidden="1"/>
    <cellStyle name="Followed Hyperlink" xfId="246" builtinId="9" hidden="1"/>
    <cellStyle name="Followed Hyperlink" xfId="254" builtinId="9" hidden="1"/>
    <cellStyle name="Followed Hyperlink" xfId="262" builtinId="9" hidden="1"/>
    <cellStyle name="Followed Hyperlink" xfId="270" builtinId="9" hidden="1"/>
    <cellStyle name="Followed Hyperlink" xfId="278" builtinId="9" hidden="1"/>
    <cellStyle name="Followed Hyperlink" xfId="286" builtinId="9" hidden="1"/>
    <cellStyle name="Followed Hyperlink" xfId="294" builtinId="9" hidden="1"/>
    <cellStyle name="Followed Hyperlink" xfId="302" builtinId="9" hidden="1"/>
    <cellStyle name="Followed Hyperlink" xfId="309" builtinId="9" hidden="1"/>
    <cellStyle name="Followed Hyperlink" xfId="307" builtinId="9" hidden="1"/>
    <cellStyle name="Followed Hyperlink" xfId="304" builtinId="9" hidden="1"/>
    <cellStyle name="Followed Hyperlink" xfId="301" builtinId="9" hidden="1"/>
    <cellStyle name="Followed Hyperlink" xfId="299" builtinId="9" hidden="1"/>
    <cellStyle name="Followed Hyperlink" xfId="296" builtinId="9" hidden="1"/>
    <cellStyle name="Followed Hyperlink" xfId="293" builtinId="9" hidden="1"/>
    <cellStyle name="Followed Hyperlink" xfId="291" builtinId="9" hidden="1"/>
    <cellStyle name="Followed Hyperlink" xfId="288" builtinId="9" hidden="1"/>
    <cellStyle name="Followed Hyperlink" xfId="285" builtinId="9" hidden="1"/>
    <cellStyle name="Followed Hyperlink" xfId="283" builtinId="9" hidden="1"/>
    <cellStyle name="Followed Hyperlink" xfId="280" builtinId="9" hidden="1"/>
    <cellStyle name="Followed Hyperlink" xfId="277" builtinId="9" hidden="1"/>
    <cellStyle name="Followed Hyperlink" xfId="275" builtinId="9" hidden="1"/>
    <cellStyle name="Followed Hyperlink" xfId="272" builtinId="9" hidden="1"/>
    <cellStyle name="Followed Hyperlink" xfId="269" builtinId="9" hidden="1"/>
    <cellStyle name="Followed Hyperlink" xfId="267" builtinId="9" hidden="1"/>
    <cellStyle name="Followed Hyperlink" xfId="264" builtinId="9" hidden="1"/>
    <cellStyle name="Followed Hyperlink" xfId="261" builtinId="9" hidden="1"/>
    <cellStyle name="Followed Hyperlink" xfId="259" builtinId="9" hidden="1"/>
    <cellStyle name="Followed Hyperlink" xfId="256" builtinId="9" hidden="1"/>
    <cellStyle name="Followed Hyperlink" xfId="253" builtinId="9" hidden="1"/>
    <cellStyle name="Followed Hyperlink" xfId="251" builtinId="9" hidden="1"/>
    <cellStyle name="Followed Hyperlink" xfId="248" builtinId="9" hidden="1"/>
    <cellStyle name="Followed Hyperlink" xfId="245" builtinId="9" hidden="1"/>
    <cellStyle name="Followed Hyperlink" xfId="243" builtinId="9" hidden="1"/>
    <cellStyle name="Followed Hyperlink" xfId="240" builtinId="9" hidden="1"/>
    <cellStyle name="Followed Hyperlink" xfId="237" builtinId="9" hidden="1"/>
    <cellStyle name="Followed Hyperlink" xfId="235" builtinId="9" hidden="1"/>
    <cellStyle name="Followed Hyperlink" xfId="232" builtinId="9" hidden="1"/>
    <cellStyle name="Followed Hyperlink" xfId="229" builtinId="9" hidden="1"/>
    <cellStyle name="Followed Hyperlink" xfId="227" builtinId="9" hidden="1"/>
    <cellStyle name="Followed Hyperlink" xfId="224" builtinId="9" hidden="1"/>
    <cellStyle name="Followed Hyperlink" xfId="221" builtinId="9" hidden="1"/>
    <cellStyle name="Followed Hyperlink" xfId="219" builtinId="9" hidden="1"/>
    <cellStyle name="Followed Hyperlink" xfId="216" builtinId="9" hidden="1"/>
    <cellStyle name="Followed Hyperlink" xfId="213" builtinId="9" hidden="1"/>
    <cellStyle name="Followed Hyperlink" xfId="211" builtinId="9" hidden="1"/>
    <cellStyle name="Followed Hyperlink" xfId="208" builtinId="9" hidden="1"/>
    <cellStyle name="Followed Hyperlink" xfId="205" builtinId="9" hidden="1"/>
    <cellStyle name="Followed Hyperlink" xfId="203" builtinId="9" hidden="1"/>
    <cellStyle name="Followed Hyperlink" xfId="200" builtinId="9" hidden="1"/>
    <cellStyle name="Followed Hyperlink" xfId="310" builtinId="9" hidden="1"/>
    <cellStyle name="Followed Hyperlink" xfId="314" builtinId="9" hidden="1"/>
    <cellStyle name="Followed Hyperlink" xfId="318" builtinId="9" hidden="1"/>
    <cellStyle name="Followed Hyperlink" xfId="322" builtinId="9" hidden="1"/>
    <cellStyle name="Followed Hyperlink" xfId="326" builtinId="9" hidden="1"/>
    <cellStyle name="Followed Hyperlink" xfId="330" builtinId="9" hidden="1"/>
    <cellStyle name="Followed Hyperlink" xfId="334" builtinId="9" hidden="1"/>
    <cellStyle name="Followed Hyperlink" xfId="338" builtinId="9" hidden="1"/>
    <cellStyle name="Followed Hyperlink" xfId="342" builtinId="9" hidden="1"/>
    <cellStyle name="Followed Hyperlink" xfId="346" builtinId="9" hidden="1"/>
    <cellStyle name="Followed Hyperlink" xfId="350" builtinId="9" hidden="1"/>
    <cellStyle name="Followed Hyperlink" xfId="354" builtinId="9" hidden="1"/>
    <cellStyle name="Followed Hyperlink" xfId="358" builtinId="9" hidden="1"/>
    <cellStyle name="Followed Hyperlink" xfId="362" builtinId="9" hidden="1"/>
    <cellStyle name="Followed Hyperlink" xfId="366" builtinId="9" hidden="1"/>
    <cellStyle name="Followed Hyperlink" xfId="370" builtinId="9" hidden="1"/>
    <cellStyle name="Followed Hyperlink" xfId="374" builtinId="9" hidden="1"/>
    <cellStyle name="Followed Hyperlink" xfId="378" builtinId="9" hidden="1"/>
    <cellStyle name="Followed Hyperlink" xfId="382" builtinId="9" hidden="1"/>
    <cellStyle name="Followed Hyperlink" xfId="386" builtinId="9" hidden="1"/>
    <cellStyle name="Followed Hyperlink" xfId="390" builtinId="9" hidden="1"/>
    <cellStyle name="Followed Hyperlink" xfId="394" builtinId="9" hidden="1"/>
    <cellStyle name="Followed Hyperlink" xfId="398" builtinId="9" hidden="1"/>
    <cellStyle name="Followed Hyperlink" xfId="402" builtinId="9" hidden="1"/>
    <cellStyle name="Followed Hyperlink" xfId="406" builtinId="9" hidden="1"/>
    <cellStyle name="Followed Hyperlink" xfId="410" builtinId="9" hidden="1"/>
    <cellStyle name="Followed Hyperlink" xfId="414" builtinId="9" hidden="1"/>
    <cellStyle name="Followed Hyperlink" xfId="418" builtinId="9" hidden="1"/>
    <cellStyle name="Followed Hyperlink" xfId="422" builtinId="9" hidden="1"/>
    <cellStyle name="Followed Hyperlink" xfId="426" builtinId="9" hidden="1"/>
    <cellStyle name="Followed Hyperlink" xfId="430" builtinId="9" hidden="1"/>
    <cellStyle name="Followed Hyperlink" xfId="434" builtinId="9" hidden="1"/>
    <cellStyle name="Followed Hyperlink" xfId="438" builtinId="9" hidden="1"/>
    <cellStyle name="Followed Hyperlink" xfId="442" builtinId="9" hidden="1"/>
    <cellStyle name="Followed Hyperlink" xfId="447"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501" builtinId="9" hidden="1"/>
    <cellStyle name="Followed Hyperlink" xfId="505" builtinId="9" hidden="1"/>
    <cellStyle name="Followed Hyperlink" xfId="509" builtinId="9" hidden="1"/>
    <cellStyle name="Followed Hyperlink" xfId="524" builtinId="9" hidden="1"/>
    <cellStyle name="Followed Hyperlink" xfId="528" builtinId="9" hidden="1"/>
    <cellStyle name="Followed Hyperlink" xfId="532" builtinId="9" hidden="1"/>
    <cellStyle name="Followed Hyperlink" xfId="536" builtinId="9" hidden="1"/>
    <cellStyle name="Followed Hyperlink" xfId="540" builtinId="9" hidden="1"/>
    <cellStyle name="Followed Hyperlink" xfId="544" builtinId="9" hidden="1"/>
    <cellStyle name="Followed Hyperlink" xfId="548" builtinId="9" hidden="1"/>
    <cellStyle name="Followed Hyperlink" xfId="552" builtinId="9" hidden="1"/>
    <cellStyle name="Followed Hyperlink" xfId="556" builtinId="9" hidden="1"/>
    <cellStyle name="Followed Hyperlink" xfId="560" builtinId="9" hidden="1"/>
    <cellStyle name="Followed Hyperlink" xfId="564" builtinId="9" hidden="1"/>
    <cellStyle name="Followed Hyperlink" xfId="568" builtinId="9" hidden="1"/>
    <cellStyle name="Followed Hyperlink" xfId="572" builtinId="9" hidden="1"/>
    <cellStyle name="Followed Hyperlink" xfId="576" builtinId="9" hidden="1"/>
    <cellStyle name="Followed Hyperlink" xfId="580" builtinId="9" hidden="1"/>
    <cellStyle name="Followed Hyperlink" xfId="584" builtinId="9" hidden="1"/>
    <cellStyle name="Followed Hyperlink" xfId="588" builtinId="9" hidden="1"/>
    <cellStyle name="Followed Hyperlink" xfId="592" builtinId="9" hidden="1"/>
    <cellStyle name="Followed Hyperlink" xfId="596" builtinId="9" hidden="1"/>
    <cellStyle name="Followed Hyperlink" xfId="600" builtinId="9" hidden="1"/>
    <cellStyle name="Followed Hyperlink" xfId="604" builtinId="9" hidden="1"/>
    <cellStyle name="Followed Hyperlink" xfId="608" builtinId="9" hidden="1"/>
    <cellStyle name="Followed Hyperlink" xfId="612" builtinId="9" hidden="1"/>
    <cellStyle name="Followed Hyperlink" xfId="616" builtinId="9" hidden="1"/>
    <cellStyle name="Followed Hyperlink" xfId="620" builtinId="9" hidden="1"/>
    <cellStyle name="Followed Hyperlink" xfId="624" builtinId="9" hidden="1"/>
    <cellStyle name="Followed Hyperlink" xfId="628" builtinId="9" hidden="1"/>
    <cellStyle name="Followed Hyperlink" xfId="632" builtinId="9" hidden="1"/>
    <cellStyle name="Followed Hyperlink" xfId="636" builtinId="9" hidden="1"/>
    <cellStyle name="Followed Hyperlink" xfId="640" builtinId="9" hidden="1"/>
    <cellStyle name="Followed Hyperlink" xfId="644" builtinId="9" hidden="1"/>
    <cellStyle name="Followed Hyperlink" xfId="648" builtinId="9" hidden="1"/>
    <cellStyle name="Followed Hyperlink" xfId="652" builtinId="9" hidden="1"/>
    <cellStyle name="Followed Hyperlink" xfId="656" builtinId="9" hidden="1"/>
    <cellStyle name="Followed Hyperlink" xfId="660" builtinId="9" hidden="1"/>
    <cellStyle name="Followed Hyperlink" xfId="664" builtinId="9" hidden="1"/>
    <cellStyle name="Followed Hyperlink" xfId="668" builtinId="9" hidden="1"/>
    <cellStyle name="Followed Hyperlink" xfId="672" builtinId="9" hidden="1"/>
    <cellStyle name="Followed Hyperlink" xfId="676" builtinId="9" hidden="1"/>
    <cellStyle name="Followed Hyperlink" xfId="680" builtinId="9" hidden="1"/>
    <cellStyle name="Followed Hyperlink" xfId="684" builtinId="9" hidden="1"/>
    <cellStyle name="Followed Hyperlink" xfId="688" builtinId="9" hidden="1"/>
    <cellStyle name="Followed Hyperlink" xfId="692" builtinId="9" hidden="1"/>
    <cellStyle name="Followed Hyperlink" xfId="696" builtinId="9" hidden="1"/>
    <cellStyle name="Followed Hyperlink" xfId="700" builtinId="9" hidden="1"/>
    <cellStyle name="Followed Hyperlink" xfId="704" builtinId="9" hidden="1"/>
    <cellStyle name="Followed Hyperlink" xfId="708" builtinId="9" hidden="1"/>
    <cellStyle name="Followed Hyperlink" xfId="712" builtinId="9" hidden="1"/>
    <cellStyle name="Followed Hyperlink" xfId="716" builtinId="9" hidden="1"/>
    <cellStyle name="Followed Hyperlink" xfId="720" builtinId="9" hidden="1"/>
    <cellStyle name="Followed Hyperlink" xfId="724" builtinId="9" hidden="1"/>
    <cellStyle name="Followed Hyperlink" xfId="728" builtinId="9" hidden="1"/>
    <cellStyle name="Followed Hyperlink" xfId="732" builtinId="9" hidden="1"/>
    <cellStyle name="Followed Hyperlink" xfId="736" builtinId="9" hidden="1"/>
    <cellStyle name="Followed Hyperlink" xfId="740" builtinId="9" hidden="1"/>
    <cellStyle name="Followed Hyperlink" xfId="744" builtinId="9" hidden="1"/>
    <cellStyle name="Followed Hyperlink" xfId="748" builtinId="9" hidden="1"/>
    <cellStyle name="Followed Hyperlink" xfId="752" builtinId="9" hidden="1"/>
    <cellStyle name="Followed Hyperlink" xfId="756" builtinId="9" hidden="1"/>
    <cellStyle name="Followed Hyperlink" xfId="760" builtinId="9" hidden="1"/>
    <cellStyle name="Followed Hyperlink" xfId="764" builtinId="9" hidden="1"/>
    <cellStyle name="Followed Hyperlink" xfId="768" builtinId="9" hidden="1"/>
    <cellStyle name="Followed Hyperlink" xfId="772" builtinId="9" hidden="1"/>
    <cellStyle name="Followed Hyperlink" xfId="776" builtinId="9" hidden="1"/>
    <cellStyle name="Followed Hyperlink" xfId="780" builtinId="9" hidden="1"/>
    <cellStyle name="Followed Hyperlink" xfId="784" builtinId="9" hidden="1"/>
    <cellStyle name="Followed Hyperlink" xfId="788" builtinId="9" hidden="1"/>
    <cellStyle name="Followed Hyperlink" xfId="792" builtinId="9" hidden="1"/>
    <cellStyle name="Followed Hyperlink" xfId="796" builtinId="9" hidden="1"/>
    <cellStyle name="Followed Hyperlink" xfId="800" builtinId="9" hidden="1"/>
    <cellStyle name="Followed Hyperlink" xfId="804" builtinId="9" hidden="1"/>
    <cellStyle name="Followed Hyperlink" xfId="808" builtinId="9" hidden="1"/>
    <cellStyle name="Followed Hyperlink" xfId="812" builtinId="9" hidden="1"/>
    <cellStyle name="Followed Hyperlink" xfId="816" builtinId="9" hidden="1"/>
    <cellStyle name="Followed Hyperlink" xfId="820" builtinId="9" hidden="1"/>
    <cellStyle name="Followed Hyperlink" xfId="824" builtinId="9" hidden="1"/>
    <cellStyle name="Followed Hyperlink" xfId="828" builtinId="9" hidden="1"/>
    <cellStyle name="Followed Hyperlink" xfId="832" builtinId="9" hidden="1"/>
    <cellStyle name="Followed Hyperlink" xfId="836" builtinId="9" hidden="1"/>
    <cellStyle name="Followed Hyperlink" xfId="840" builtinId="9" hidden="1"/>
    <cellStyle name="Followed Hyperlink" xfId="844" builtinId="9" hidden="1"/>
    <cellStyle name="Followed Hyperlink" xfId="848" builtinId="9" hidden="1"/>
    <cellStyle name="Followed Hyperlink" xfId="852" builtinId="9" hidden="1"/>
    <cellStyle name="Followed Hyperlink" xfId="856" builtinId="9" hidden="1"/>
    <cellStyle name="Followed Hyperlink" xfId="860" builtinId="9" hidden="1"/>
    <cellStyle name="Followed Hyperlink" xfId="864" builtinId="9" hidden="1"/>
    <cellStyle name="Followed Hyperlink" xfId="868" builtinId="9" hidden="1"/>
    <cellStyle name="Followed Hyperlink" xfId="872" builtinId="9" hidden="1"/>
    <cellStyle name="Followed Hyperlink" xfId="876" builtinId="9" hidden="1"/>
    <cellStyle name="Followed Hyperlink" xfId="880" builtinId="9" hidden="1"/>
    <cellStyle name="Followed Hyperlink" xfId="884" builtinId="9" hidden="1"/>
    <cellStyle name="Followed Hyperlink" xfId="888" builtinId="9" hidden="1"/>
    <cellStyle name="Followed Hyperlink" xfId="892" builtinId="9" hidden="1"/>
    <cellStyle name="Followed Hyperlink" xfId="896" builtinId="9" hidden="1"/>
    <cellStyle name="Followed Hyperlink" xfId="900" builtinId="9" hidden="1"/>
    <cellStyle name="Followed Hyperlink" xfId="904" builtinId="9" hidden="1"/>
    <cellStyle name="Followed Hyperlink" xfId="908" builtinId="9" hidden="1"/>
    <cellStyle name="Followed Hyperlink" xfId="912" builtinId="9" hidden="1"/>
    <cellStyle name="Followed Hyperlink" xfId="916" builtinId="9" hidden="1"/>
    <cellStyle name="Followed Hyperlink" xfId="920" builtinId="9" hidden="1"/>
    <cellStyle name="Followed Hyperlink" xfId="924" builtinId="9" hidden="1"/>
    <cellStyle name="Followed Hyperlink" xfId="928" builtinId="9" hidden="1"/>
    <cellStyle name="Followed Hyperlink" xfId="932" builtinId="9" hidden="1"/>
    <cellStyle name="Followed Hyperlink" xfId="936" builtinId="9" hidden="1"/>
    <cellStyle name="Followed Hyperlink" xfId="940" builtinId="9" hidden="1"/>
    <cellStyle name="Followed Hyperlink" xfId="944" builtinId="9" hidden="1"/>
    <cellStyle name="Followed Hyperlink" xfId="948" builtinId="9" hidden="1"/>
    <cellStyle name="Followed Hyperlink" xfId="952" builtinId="9" hidden="1"/>
    <cellStyle name="Followed Hyperlink" xfId="956" builtinId="9" hidden="1"/>
    <cellStyle name="Followed Hyperlink" xfId="960" builtinId="9" hidden="1"/>
    <cellStyle name="Followed Hyperlink" xfId="964" builtinId="9" hidden="1"/>
    <cellStyle name="Followed Hyperlink" xfId="968" builtinId="9" hidden="1"/>
    <cellStyle name="Followed Hyperlink" xfId="972" builtinId="9" hidden="1"/>
    <cellStyle name="Followed Hyperlink" xfId="976" builtinId="9" hidden="1"/>
    <cellStyle name="Followed Hyperlink" xfId="980" builtinId="9" hidden="1"/>
    <cellStyle name="Followed Hyperlink" xfId="984" builtinId="9" hidden="1"/>
    <cellStyle name="Followed Hyperlink" xfId="988" builtinId="9" hidden="1"/>
    <cellStyle name="Followed Hyperlink" xfId="992" builtinId="9" hidden="1"/>
    <cellStyle name="Followed Hyperlink" xfId="996" builtinId="9" hidden="1"/>
    <cellStyle name="Followed Hyperlink" xfId="1000" builtinId="9" hidden="1"/>
    <cellStyle name="Followed Hyperlink" xfId="1004" builtinId="9" hidden="1"/>
    <cellStyle name="Followed Hyperlink" xfId="1008" builtinId="9" hidden="1"/>
    <cellStyle name="Followed Hyperlink" xfId="1012" builtinId="9" hidden="1"/>
    <cellStyle name="Followed Hyperlink" xfId="1016" builtinId="9" hidden="1"/>
    <cellStyle name="Followed Hyperlink" xfId="1020" builtinId="9" hidden="1"/>
    <cellStyle name="Followed Hyperlink" xfId="1024" builtinId="9" hidden="1"/>
    <cellStyle name="Followed Hyperlink" xfId="1028" builtinId="9" hidden="1"/>
    <cellStyle name="Followed Hyperlink" xfId="1032" builtinId="9" hidden="1"/>
    <cellStyle name="Followed Hyperlink" xfId="1036" builtinId="9" hidden="1"/>
    <cellStyle name="Followed Hyperlink" xfId="1040" builtinId="9" hidden="1"/>
    <cellStyle name="Followed Hyperlink" xfId="1044" builtinId="9" hidden="1"/>
    <cellStyle name="Followed Hyperlink" xfId="1048" builtinId="9" hidden="1"/>
    <cellStyle name="Followed Hyperlink" xfId="1052" builtinId="9" hidden="1"/>
    <cellStyle name="Followed Hyperlink" xfId="1056" builtinId="9" hidden="1"/>
    <cellStyle name="Followed Hyperlink" xfId="1060" builtinId="9" hidden="1"/>
    <cellStyle name="Followed Hyperlink" xfId="1064" builtinId="9" hidden="1"/>
    <cellStyle name="Followed Hyperlink" xfId="1068" builtinId="9" hidden="1"/>
    <cellStyle name="Followed Hyperlink" xfId="1072" builtinId="9" hidden="1"/>
    <cellStyle name="Followed Hyperlink" xfId="1076" builtinId="9" hidden="1"/>
    <cellStyle name="Followed Hyperlink" xfId="1080" builtinId="9" hidden="1"/>
    <cellStyle name="Followed Hyperlink" xfId="1084" builtinId="9" hidden="1"/>
    <cellStyle name="Followed Hyperlink" xfId="1088" builtinId="9" hidden="1"/>
    <cellStyle name="Followed Hyperlink" xfId="1092" builtinId="9" hidden="1"/>
    <cellStyle name="Followed Hyperlink" xfId="1096" builtinId="9" hidden="1"/>
    <cellStyle name="Followed Hyperlink" xfId="1100" builtinId="9" hidden="1"/>
    <cellStyle name="Followed Hyperlink" xfId="1104" builtinId="9" hidden="1"/>
    <cellStyle name="Followed Hyperlink" xfId="1108" builtinId="9" hidden="1"/>
    <cellStyle name="Followed Hyperlink" xfId="1112" builtinId="9" hidden="1"/>
    <cellStyle name="Followed Hyperlink" xfId="1116" builtinId="9" hidden="1"/>
    <cellStyle name="Followed Hyperlink" xfId="1120" builtinId="9" hidden="1"/>
    <cellStyle name="Followed Hyperlink" xfId="1124" builtinId="9" hidden="1"/>
    <cellStyle name="Followed Hyperlink" xfId="1128" builtinId="9" hidden="1"/>
    <cellStyle name="Followed Hyperlink" xfId="1132" builtinId="9" hidden="1"/>
    <cellStyle name="Followed Hyperlink" xfId="1136" builtinId="9" hidden="1"/>
    <cellStyle name="Followed Hyperlink" xfId="1140" builtinId="9" hidden="1"/>
    <cellStyle name="Followed Hyperlink" xfId="1144" builtinId="9" hidden="1"/>
    <cellStyle name="Followed Hyperlink" xfId="1148" builtinId="9" hidden="1"/>
    <cellStyle name="Followed Hyperlink" xfId="1152" builtinId="9" hidden="1"/>
    <cellStyle name="Followed Hyperlink" xfId="1156" builtinId="9" hidden="1"/>
    <cellStyle name="Followed Hyperlink" xfId="1160" builtinId="9" hidden="1"/>
    <cellStyle name="Followed Hyperlink" xfId="1164" builtinId="9" hidden="1"/>
    <cellStyle name="Followed Hyperlink" xfId="1168" builtinId="9" hidden="1"/>
    <cellStyle name="Followed Hyperlink" xfId="1172" builtinId="9" hidden="1"/>
    <cellStyle name="Followed Hyperlink" xfId="1176" builtinId="9" hidden="1"/>
    <cellStyle name="Followed Hyperlink" xfId="1180" builtinId="9" hidden="1"/>
    <cellStyle name="Followed Hyperlink" xfId="1184" builtinId="9" hidden="1"/>
    <cellStyle name="Followed Hyperlink" xfId="1188" builtinId="9" hidden="1"/>
    <cellStyle name="Followed Hyperlink" xfId="1192" builtinId="9" hidden="1"/>
    <cellStyle name="Followed Hyperlink" xfId="1196" builtinId="9" hidden="1"/>
    <cellStyle name="Followed Hyperlink" xfId="1200" builtinId="9" hidden="1"/>
    <cellStyle name="Followed Hyperlink" xfId="1204" builtinId="9" hidden="1"/>
    <cellStyle name="Followed Hyperlink" xfId="1208" builtinId="9" hidden="1"/>
    <cellStyle name="Followed Hyperlink" xfId="1212" builtinId="9" hidden="1"/>
    <cellStyle name="Followed Hyperlink" xfId="1216" builtinId="9" hidden="1"/>
    <cellStyle name="Followed Hyperlink" xfId="1220" builtinId="9" hidden="1"/>
    <cellStyle name="Followed Hyperlink" xfId="1224" builtinId="9" hidden="1"/>
    <cellStyle name="Followed Hyperlink" xfId="1228" builtinId="9" hidden="1"/>
    <cellStyle name="Followed Hyperlink" xfId="1232" builtinId="9" hidden="1"/>
    <cellStyle name="Followed Hyperlink" xfId="1236" builtinId="9" hidden="1"/>
    <cellStyle name="Followed Hyperlink" xfId="1240" builtinId="9" hidden="1"/>
    <cellStyle name="Followed Hyperlink" xfId="1244" builtinId="9" hidden="1"/>
    <cellStyle name="Followed Hyperlink" xfId="1248" builtinId="9" hidden="1"/>
    <cellStyle name="Followed Hyperlink" xfId="1252" builtinId="9" hidden="1"/>
    <cellStyle name="Followed Hyperlink" xfId="1256" builtinId="9" hidden="1"/>
    <cellStyle name="Followed Hyperlink" xfId="1260" builtinId="9" hidden="1"/>
    <cellStyle name="Followed Hyperlink" xfId="1264" builtinId="9" hidden="1"/>
    <cellStyle name="Followed Hyperlink" xfId="1268" builtinId="9" hidden="1"/>
    <cellStyle name="Followed Hyperlink" xfId="1273" builtinId="9" hidden="1"/>
    <cellStyle name="Followed Hyperlink" xfId="1277" builtinId="9" hidden="1"/>
    <cellStyle name="Followed Hyperlink" xfId="1281" builtinId="9" hidden="1"/>
    <cellStyle name="Followed Hyperlink" xfId="1285" builtinId="9" hidden="1"/>
    <cellStyle name="Followed Hyperlink" xfId="1289" builtinId="9" hidden="1"/>
    <cellStyle name="Followed Hyperlink" xfId="1293" builtinId="9" hidden="1"/>
    <cellStyle name="Followed Hyperlink" xfId="1297" builtinId="9" hidden="1"/>
    <cellStyle name="Followed Hyperlink" xfId="1301" builtinId="9" hidden="1"/>
    <cellStyle name="Followed Hyperlink" xfId="1305" builtinId="9" hidden="1"/>
    <cellStyle name="Followed Hyperlink" xfId="1309" builtinId="9" hidden="1"/>
    <cellStyle name="Followed Hyperlink" xfId="1313" builtinId="9" hidden="1"/>
    <cellStyle name="Followed Hyperlink" xfId="1317" builtinId="9" hidden="1"/>
    <cellStyle name="Followed Hyperlink" xfId="1321" builtinId="9" hidden="1"/>
    <cellStyle name="Followed Hyperlink" xfId="1325" builtinId="9" hidden="1"/>
    <cellStyle name="Followed Hyperlink" xfId="1329" builtinId="9" hidden="1"/>
    <cellStyle name="Followed Hyperlink" xfId="1333" builtinId="9" hidden="1"/>
    <cellStyle name="Followed Hyperlink" xfId="1337" builtinId="9" hidden="1"/>
    <cellStyle name="Followed Hyperlink" xfId="1341" builtinId="9" hidden="1"/>
    <cellStyle name="Followed Hyperlink" xfId="1345" builtinId="9" hidden="1"/>
    <cellStyle name="Followed Hyperlink" xfId="1349" builtinId="9" hidden="1"/>
    <cellStyle name="Followed Hyperlink" xfId="1353" builtinId="9" hidden="1"/>
    <cellStyle name="Followed Hyperlink" xfId="1357" builtinId="9" hidden="1"/>
    <cellStyle name="Followed Hyperlink" xfId="1361" builtinId="9" hidden="1"/>
    <cellStyle name="Followed Hyperlink" xfId="1365" builtinId="9" hidden="1"/>
    <cellStyle name="Followed Hyperlink" xfId="1369" builtinId="9" hidden="1"/>
    <cellStyle name="Followed Hyperlink" xfId="1373" builtinId="9" hidden="1"/>
    <cellStyle name="Followed Hyperlink" xfId="1377" builtinId="9" hidden="1"/>
    <cellStyle name="Followed Hyperlink" xfId="1381" builtinId="9" hidden="1"/>
    <cellStyle name="Followed Hyperlink" xfId="1385" builtinId="9" hidden="1"/>
    <cellStyle name="Followed Hyperlink" xfId="1389" builtinId="9" hidden="1"/>
    <cellStyle name="Followed Hyperlink" xfId="1393" builtinId="9" hidden="1"/>
    <cellStyle name="Followed Hyperlink" xfId="1397" builtinId="9" hidden="1"/>
    <cellStyle name="Followed Hyperlink" xfId="1401" builtinId="9" hidden="1"/>
    <cellStyle name="Followed Hyperlink" xfId="1405" builtinId="9" hidden="1"/>
    <cellStyle name="Followed Hyperlink" xfId="1409" builtinId="9" hidden="1"/>
    <cellStyle name="Followed Hyperlink" xfId="1413" builtinId="9" hidden="1"/>
    <cellStyle name="Followed Hyperlink" xfId="1417" builtinId="9" hidden="1"/>
    <cellStyle name="Followed Hyperlink" xfId="1421" builtinId="9" hidden="1"/>
    <cellStyle name="Followed Hyperlink" xfId="1425" builtinId="9" hidden="1"/>
    <cellStyle name="Followed Hyperlink" xfId="1429" builtinId="9" hidden="1"/>
    <cellStyle name="Followed Hyperlink" xfId="1433" builtinId="9" hidden="1"/>
    <cellStyle name="Followed Hyperlink" xfId="1437" builtinId="9" hidden="1"/>
    <cellStyle name="Followed Hyperlink" xfId="1441" builtinId="9" hidden="1"/>
    <cellStyle name="Followed Hyperlink" xfId="1445" builtinId="9" hidden="1"/>
    <cellStyle name="Followed Hyperlink" xfId="1449" builtinId="9" hidden="1"/>
    <cellStyle name="Followed Hyperlink" xfId="1453" builtinId="9" hidden="1"/>
    <cellStyle name="Followed Hyperlink" xfId="1457" builtinId="9" hidden="1"/>
    <cellStyle name="Followed Hyperlink" xfId="1461" builtinId="9" hidden="1"/>
    <cellStyle name="Followed Hyperlink" xfId="1465" builtinId="9" hidden="1"/>
    <cellStyle name="Followed Hyperlink" xfId="1469" builtinId="9" hidden="1"/>
    <cellStyle name="Followed Hyperlink" xfId="1473" builtinId="9" hidden="1"/>
    <cellStyle name="Followed Hyperlink" xfId="1477" builtinId="9" hidden="1"/>
    <cellStyle name="Followed Hyperlink" xfId="1481" builtinId="9" hidden="1"/>
    <cellStyle name="Followed Hyperlink" xfId="1485" builtinId="9" hidden="1"/>
    <cellStyle name="Followed Hyperlink" xfId="1489" builtinId="9" hidden="1"/>
    <cellStyle name="Followed Hyperlink" xfId="1493" builtinId="9" hidden="1"/>
    <cellStyle name="Followed Hyperlink" xfId="1497" builtinId="9" hidden="1"/>
    <cellStyle name="Followed Hyperlink" xfId="1501" builtinId="9" hidden="1"/>
    <cellStyle name="Followed Hyperlink" xfId="1505" builtinId="9" hidden="1"/>
    <cellStyle name="Followed Hyperlink" xfId="1509" builtinId="9" hidden="1"/>
    <cellStyle name="Followed Hyperlink" xfId="1513" builtinId="9" hidden="1"/>
    <cellStyle name="Followed Hyperlink" xfId="1517" builtinId="9" hidden="1"/>
    <cellStyle name="Followed Hyperlink" xfId="1521" builtinId="9" hidden="1"/>
    <cellStyle name="Followed Hyperlink" xfId="1525" builtinId="9" hidden="1"/>
    <cellStyle name="Followed Hyperlink" xfId="1529" builtinId="9" hidden="1"/>
    <cellStyle name="Followed Hyperlink" xfId="1533" builtinId="9" hidden="1"/>
    <cellStyle name="Followed Hyperlink" xfId="1537" builtinId="9" hidden="1"/>
    <cellStyle name="Followed Hyperlink" xfId="1541" builtinId="9" hidden="1"/>
    <cellStyle name="Followed Hyperlink" xfId="1545" builtinId="9" hidden="1"/>
    <cellStyle name="Followed Hyperlink" xfId="1549" builtinId="9" hidden="1"/>
    <cellStyle name="Followed Hyperlink" xfId="1553" builtinId="9" hidden="1"/>
    <cellStyle name="Followed Hyperlink" xfId="1557" builtinId="9" hidden="1"/>
    <cellStyle name="Followed Hyperlink" xfId="1561" builtinId="9" hidden="1"/>
    <cellStyle name="Followed Hyperlink" xfId="1565" builtinId="9" hidden="1"/>
    <cellStyle name="Followed Hyperlink" xfId="1569" builtinId="9" hidden="1"/>
    <cellStyle name="Followed Hyperlink" xfId="1573" builtinId="9" hidden="1"/>
    <cellStyle name="Followed Hyperlink" xfId="1577" builtinId="9" hidden="1"/>
    <cellStyle name="Followed Hyperlink" xfId="1581" builtinId="9" hidden="1"/>
    <cellStyle name="Followed Hyperlink" xfId="1585" builtinId="9" hidden="1"/>
    <cellStyle name="Followed Hyperlink" xfId="1589" builtinId="9" hidden="1"/>
    <cellStyle name="Followed Hyperlink" xfId="1593" builtinId="9" hidden="1"/>
    <cellStyle name="Followed Hyperlink" xfId="1597" builtinId="9" hidden="1"/>
    <cellStyle name="Followed Hyperlink" xfId="1602" builtinId="9" hidden="1"/>
    <cellStyle name="Followed Hyperlink" xfId="1606" builtinId="9" hidden="1"/>
    <cellStyle name="Followed Hyperlink" xfId="1610" builtinId="9" hidden="1"/>
    <cellStyle name="Followed Hyperlink" xfId="1614" builtinId="9" hidden="1"/>
    <cellStyle name="Followed Hyperlink" xfId="1618" builtinId="9" hidden="1"/>
    <cellStyle name="Followed Hyperlink" xfId="1622" builtinId="9" hidden="1"/>
    <cellStyle name="Followed Hyperlink" xfId="1626" builtinId="9" hidden="1"/>
    <cellStyle name="Followed Hyperlink" xfId="1630" builtinId="9" hidden="1"/>
    <cellStyle name="Followed Hyperlink" xfId="1634" builtinId="9" hidden="1"/>
    <cellStyle name="Followed Hyperlink" xfId="1638" builtinId="9" hidden="1"/>
    <cellStyle name="Followed Hyperlink" xfId="1642" builtinId="9" hidden="1"/>
    <cellStyle name="Followed Hyperlink" xfId="1646" builtinId="9" hidden="1"/>
    <cellStyle name="Followed Hyperlink" xfId="1650" builtinId="9" hidden="1"/>
    <cellStyle name="Followed Hyperlink" xfId="1654" builtinId="9" hidden="1"/>
    <cellStyle name="Followed Hyperlink" xfId="1658" builtinId="9" hidden="1"/>
    <cellStyle name="Followed Hyperlink" xfId="1662" builtinId="9" hidden="1"/>
    <cellStyle name="Followed Hyperlink" xfId="1666" builtinId="9" hidden="1"/>
    <cellStyle name="Followed Hyperlink" xfId="1670" builtinId="9" hidden="1"/>
    <cellStyle name="Followed Hyperlink" xfId="1674" builtinId="9" hidden="1"/>
    <cellStyle name="Followed Hyperlink" xfId="1678" builtinId="9" hidden="1"/>
    <cellStyle name="Followed Hyperlink" xfId="1682" builtinId="9" hidden="1"/>
    <cellStyle name="Followed Hyperlink" xfId="1686" builtinId="9" hidden="1"/>
    <cellStyle name="Followed Hyperlink" xfId="1690" builtinId="9" hidden="1"/>
    <cellStyle name="Followed Hyperlink" xfId="1694" builtinId="9" hidden="1"/>
    <cellStyle name="Followed Hyperlink" xfId="1698" builtinId="9" hidden="1"/>
    <cellStyle name="Followed Hyperlink" xfId="1702" builtinId="9" hidden="1"/>
    <cellStyle name="Followed Hyperlink" xfId="1706" builtinId="9" hidden="1"/>
    <cellStyle name="Followed Hyperlink" xfId="1710" builtinId="9" hidden="1"/>
    <cellStyle name="Followed Hyperlink" xfId="1714" builtinId="9" hidden="1"/>
    <cellStyle name="Followed Hyperlink" xfId="1718" builtinId="9" hidden="1"/>
    <cellStyle name="Followed Hyperlink" xfId="1722" builtinId="9" hidden="1"/>
    <cellStyle name="Followed Hyperlink" xfId="1726" builtinId="9" hidden="1"/>
    <cellStyle name="Followed Hyperlink" xfId="1730" builtinId="9" hidden="1"/>
    <cellStyle name="Followed Hyperlink" xfId="1734" builtinId="9" hidden="1"/>
    <cellStyle name="Followed Hyperlink" xfId="1738" builtinId="9" hidden="1"/>
    <cellStyle name="Followed Hyperlink" xfId="1742" builtinId="9" hidden="1"/>
    <cellStyle name="Followed Hyperlink" xfId="1746" builtinId="9" hidden="1"/>
    <cellStyle name="Followed Hyperlink" xfId="1750" builtinId="9" hidden="1"/>
    <cellStyle name="Followed Hyperlink" xfId="1754" builtinId="9" hidden="1"/>
    <cellStyle name="Followed Hyperlink" xfId="1758" builtinId="9" hidden="1"/>
    <cellStyle name="Followed Hyperlink" xfId="1762" builtinId="9" hidden="1"/>
    <cellStyle name="Followed Hyperlink" xfId="1766" builtinId="9" hidden="1"/>
    <cellStyle name="Followed Hyperlink" xfId="1770" builtinId="9" hidden="1"/>
    <cellStyle name="Followed Hyperlink" xfId="1774" builtinId="9" hidden="1"/>
    <cellStyle name="Followed Hyperlink" xfId="1778" builtinId="9" hidden="1"/>
    <cellStyle name="Followed Hyperlink" xfId="1782" builtinId="9" hidden="1"/>
    <cellStyle name="Followed Hyperlink" xfId="1786" builtinId="9" hidden="1"/>
    <cellStyle name="Followed Hyperlink" xfId="1790" builtinId="9" hidden="1"/>
    <cellStyle name="Followed Hyperlink" xfId="1794" builtinId="9" hidden="1"/>
    <cellStyle name="Followed Hyperlink" xfId="1798" builtinId="9" hidden="1"/>
    <cellStyle name="Followed Hyperlink" xfId="1802" builtinId="9" hidden="1"/>
    <cellStyle name="Followed Hyperlink" xfId="1806" builtinId="9" hidden="1"/>
    <cellStyle name="Followed Hyperlink" xfId="1810" builtinId="9" hidden="1"/>
    <cellStyle name="Followed Hyperlink" xfId="1814" builtinId="9" hidden="1"/>
    <cellStyle name="Followed Hyperlink" xfId="1818" builtinId="9" hidden="1"/>
    <cellStyle name="Followed Hyperlink" xfId="1822" builtinId="9" hidden="1"/>
    <cellStyle name="Followed Hyperlink" xfId="1826" builtinId="9" hidden="1"/>
    <cellStyle name="Followed Hyperlink" xfId="1830" builtinId="9" hidden="1"/>
    <cellStyle name="Followed Hyperlink" xfId="1834" builtinId="9" hidden="1"/>
    <cellStyle name="Followed Hyperlink" xfId="1838" builtinId="9" hidden="1"/>
    <cellStyle name="Followed Hyperlink" xfId="1842" builtinId="9" hidden="1"/>
    <cellStyle name="Followed Hyperlink" xfId="1846" builtinId="9" hidden="1"/>
    <cellStyle name="Followed Hyperlink" xfId="1850" builtinId="9" hidden="1"/>
    <cellStyle name="Followed Hyperlink" xfId="1854" builtinId="9" hidden="1"/>
    <cellStyle name="Followed Hyperlink" xfId="1858" builtinId="9" hidden="1"/>
    <cellStyle name="Followed Hyperlink" xfId="1862" builtinId="9" hidden="1"/>
    <cellStyle name="Followed Hyperlink" xfId="1866" builtinId="9" hidden="1"/>
    <cellStyle name="Followed Hyperlink" xfId="1870" builtinId="9" hidden="1"/>
    <cellStyle name="Followed Hyperlink" xfId="1874" builtinId="9" hidden="1"/>
    <cellStyle name="Followed Hyperlink" xfId="1878" builtinId="9" hidden="1"/>
    <cellStyle name="Followed Hyperlink" xfId="1897" builtinId="9" hidden="1"/>
    <cellStyle name="Followed Hyperlink" xfId="1901" builtinId="9" hidden="1"/>
    <cellStyle name="Followed Hyperlink" xfId="1905" builtinId="9" hidden="1"/>
    <cellStyle name="Followed Hyperlink" xfId="1909" builtinId="9" hidden="1"/>
    <cellStyle name="Followed Hyperlink" xfId="1913" builtinId="9" hidden="1"/>
    <cellStyle name="Followed Hyperlink" xfId="1917" builtinId="9" hidden="1"/>
    <cellStyle name="Followed Hyperlink" xfId="1921" builtinId="9" hidden="1"/>
    <cellStyle name="Followed Hyperlink" xfId="1925" builtinId="9" hidden="1"/>
    <cellStyle name="Followed Hyperlink" xfId="1929" builtinId="9" hidden="1"/>
    <cellStyle name="Followed Hyperlink" xfId="1933" builtinId="9" hidden="1"/>
    <cellStyle name="Followed Hyperlink" xfId="1937" builtinId="9" hidden="1"/>
    <cellStyle name="Followed Hyperlink" xfId="1941" builtinId="9" hidden="1"/>
    <cellStyle name="Followed Hyperlink" xfId="1945" builtinId="9" hidden="1"/>
    <cellStyle name="Followed Hyperlink" xfId="1949" builtinId="9" hidden="1"/>
    <cellStyle name="Followed Hyperlink" xfId="1953" builtinId="9" hidden="1"/>
    <cellStyle name="Followed Hyperlink" xfId="1957" builtinId="9" hidden="1"/>
    <cellStyle name="Followed Hyperlink" xfId="1976" builtinId="9" hidden="1"/>
    <cellStyle name="Followed Hyperlink" xfId="1980" builtinId="9" hidden="1"/>
    <cellStyle name="Followed Hyperlink" xfId="1984" builtinId="9" hidden="1"/>
    <cellStyle name="Followed Hyperlink" xfId="1988" builtinId="9" hidden="1"/>
    <cellStyle name="Followed Hyperlink" xfId="1992" builtinId="9" hidden="1"/>
    <cellStyle name="Followed Hyperlink" xfId="1996" builtinId="9" hidden="1"/>
    <cellStyle name="Followed Hyperlink" xfId="2000" builtinId="9" hidden="1"/>
    <cellStyle name="Followed Hyperlink" xfId="2003" builtinId="9" hidden="1"/>
    <cellStyle name="Followed Hyperlink" xfId="1999" builtinId="9" hidden="1"/>
    <cellStyle name="Followed Hyperlink" xfId="1995" builtinId="9" hidden="1"/>
    <cellStyle name="Followed Hyperlink" xfId="1991" builtinId="9" hidden="1"/>
    <cellStyle name="Followed Hyperlink" xfId="1987" builtinId="9" hidden="1"/>
    <cellStyle name="Followed Hyperlink" xfId="1983" builtinId="9" hidden="1"/>
    <cellStyle name="Followed Hyperlink" xfId="1979" builtinId="9" hidden="1"/>
    <cellStyle name="Followed Hyperlink" xfId="1975" builtinId="9" hidden="1"/>
    <cellStyle name="Followed Hyperlink" xfId="1956" builtinId="9" hidden="1"/>
    <cellStyle name="Followed Hyperlink" xfId="1952" builtinId="9" hidden="1"/>
    <cellStyle name="Followed Hyperlink" xfId="1948" builtinId="9" hidden="1"/>
    <cellStyle name="Followed Hyperlink" xfId="1944" builtinId="9" hidden="1"/>
    <cellStyle name="Followed Hyperlink" xfId="1940" builtinId="9" hidden="1"/>
    <cellStyle name="Followed Hyperlink" xfId="1936" builtinId="9" hidden="1"/>
    <cellStyle name="Followed Hyperlink" xfId="1932" builtinId="9" hidden="1"/>
    <cellStyle name="Followed Hyperlink" xfId="1928" builtinId="9" hidden="1"/>
    <cellStyle name="Followed Hyperlink" xfId="1924" builtinId="9" hidden="1"/>
    <cellStyle name="Followed Hyperlink" xfId="1920" builtinId="9" hidden="1"/>
    <cellStyle name="Followed Hyperlink" xfId="1916" builtinId="9" hidden="1"/>
    <cellStyle name="Followed Hyperlink" xfId="1912" builtinId="9" hidden="1"/>
    <cellStyle name="Followed Hyperlink" xfId="1908" builtinId="9" hidden="1"/>
    <cellStyle name="Followed Hyperlink" xfId="1904" builtinId="9" hidden="1"/>
    <cellStyle name="Followed Hyperlink" xfId="1900" builtinId="9" hidden="1"/>
    <cellStyle name="Followed Hyperlink" xfId="1896" builtinId="9" hidden="1"/>
    <cellStyle name="Followed Hyperlink" xfId="1877" builtinId="9" hidden="1"/>
    <cellStyle name="Followed Hyperlink" xfId="1873" builtinId="9" hidden="1"/>
    <cellStyle name="Followed Hyperlink" xfId="1869" builtinId="9" hidden="1"/>
    <cellStyle name="Followed Hyperlink" xfId="1865" builtinId="9" hidden="1"/>
    <cellStyle name="Followed Hyperlink" xfId="1861" builtinId="9" hidden="1"/>
    <cellStyle name="Followed Hyperlink" xfId="1857" builtinId="9" hidden="1"/>
    <cellStyle name="Followed Hyperlink" xfId="1853" builtinId="9" hidden="1"/>
    <cellStyle name="Followed Hyperlink" xfId="1849" builtinId="9" hidden="1"/>
    <cellStyle name="Followed Hyperlink" xfId="1845" builtinId="9" hidden="1"/>
    <cellStyle name="Followed Hyperlink" xfId="1841" builtinId="9" hidden="1"/>
    <cellStyle name="Followed Hyperlink" xfId="1837" builtinId="9" hidden="1"/>
    <cellStyle name="Followed Hyperlink" xfId="1833" builtinId="9" hidden="1"/>
    <cellStyle name="Followed Hyperlink" xfId="1829" builtinId="9" hidden="1"/>
    <cellStyle name="Followed Hyperlink" xfId="1825" builtinId="9" hidden="1"/>
    <cellStyle name="Followed Hyperlink" xfId="1821" builtinId="9" hidden="1"/>
    <cellStyle name="Followed Hyperlink" xfId="1817" builtinId="9" hidden="1"/>
    <cellStyle name="Followed Hyperlink" xfId="1813" builtinId="9" hidden="1"/>
    <cellStyle name="Followed Hyperlink" xfId="1809" builtinId="9" hidden="1"/>
    <cellStyle name="Followed Hyperlink" xfId="1805" builtinId="9" hidden="1"/>
    <cellStyle name="Followed Hyperlink" xfId="1801" builtinId="9" hidden="1"/>
    <cellStyle name="Followed Hyperlink" xfId="1797" builtinId="9" hidden="1"/>
    <cellStyle name="Followed Hyperlink" xfId="1793" builtinId="9" hidden="1"/>
    <cellStyle name="Followed Hyperlink" xfId="1789" builtinId="9" hidden="1"/>
    <cellStyle name="Followed Hyperlink" xfId="1785" builtinId="9" hidden="1"/>
    <cellStyle name="Followed Hyperlink" xfId="1781" builtinId="9" hidden="1"/>
    <cellStyle name="Followed Hyperlink" xfId="1777" builtinId="9" hidden="1"/>
    <cellStyle name="Followed Hyperlink" xfId="1773" builtinId="9" hidden="1"/>
    <cellStyle name="Followed Hyperlink" xfId="1769" builtinId="9" hidden="1"/>
    <cellStyle name="Followed Hyperlink" xfId="1765" builtinId="9" hidden="1"/>
    <cellStyle name="Followed Hyperlink" xfId="1761" builtinId="9" hidden="1"/>
    <cellStyle name="Followed Hyperlink" xfId="1757" builtinId="9" hidden="1"/>
    <cellStyle name="Followed Hyperlink" xfId="1753" builtinId="9" hidden="1"/>
    <cellStyle name="Followed Hyperlink" xfId="1749" builtinId="9" hidden="1"/>
    <cellStyle name="Followed Hyperlink" xfId="1745" builtinId="9" hidden="1"/>
    <cellStyle name="Followed Hyperlink" xfId="1741" builtinId="9" hidden="1"/>
    <cellStyle name="Followed Hyperlink" xfId="1737" builtinId="9" hidden="1"/>
    <cellStyle name="Followed Hyperlink" xfId="1733" builtinId="9" hidden="1"/>
    <cellStyle name="Followed Hyperlink" xfId="1729" builtinId="9" hidden="1"/>
    <cellStyle name="Followed Hyperlink" xfId="1725" builtinId="9" hidden="1"/>
    <cellStyle name="Followed Hyperlink" xfId="1721" builtinId="9" hidden="1"/>
    <cellStyle name="Followed Hyperlink" xfId="1717" builtinId="9" hidden="1"/>
    <cellStyle name="Followed Hyperlink" xfId="1713" builtinId="9" hidden="1"/>
    <cellStyle name="Followed Hyperlink" xfId="1709" builtinId="9" hidden="1"/>
    <cellStyle name="Followed Hyperlink" xfId="1705" builtinId="9" hidden="1"/>
    <cellStyle name="Followed Hyperlink" xfId="1701" builtinId="9" hidden="1"/>
    <cellStyle name="Followed Hyperlink" xfId="1697" builtinId="9" hidden="1"/>
    <cellStyle name="Followed Hyperlink" xfId="1693" builtinId="9" hidden="1"/>
    <cellStyle name="Followed Hyperlink" xfId="1689" builtinId="9" hidden="1"/>
    <cellStyle name="Followed Hyperlink" xfId="1685" builtinId="9" hidden="1"/>
    <cellStyle name="Followed Hyperlink" xfId="1681" builtinId="9" hidden="1"/>
    <cellStyle name="Followed Hyperlink" xfId="1677" builtinId="9" hidden="1"/>
    <cellStyle name="Followed Hyperlink" xfId="1673" builtinId="9" hidden="1"/>
    <cellStyle name="Followed Hyperlink" xfId="1669" builtinId="9" hidden="1"/>
    <cellStyle name="Followed Hyperlink" xfId="1665" builtinId="9" hidden="1"/>
    <cellStyle name="Followed Hyperlink" xfId="1661" builtinId="9" hidden="1"/>
    <cellStyle name="Followed Hyperlink" xfId="1657" builtinId="9" hidden="1"/>
    <cellStyle name="Followed Hyperlink" xfId="1653" builtinId="9" hidden="1"/>
    <cellStyle name="Followed Hyperlink" xfId="1649" builtinId="9" hidden="1"/>
    <cellStyle name="Followed Hyperlink" xfId="1645" builtinId="9" hidden="1"/>
    <cellStyle name="Followed Hyperlink" xfId="1641" builtinId="9" hidden="1"/>
    <cellStyle name="Followed Hyperlink" xfId="1637" builtinId="9" hidden="1"/>
    <cellStyle name="Followed Hyperlink" xfId="1633" builtinId="9" hidden="1"/>
    <cellStyle name="Followed Hyperlink" xfId="1629" builtinId="9" hidden="1"/>
    <cellStyle name="Followed Hyperlink" xfId="1625" builtinId="9" hidden="1"/>
    <cellStyle name="Followed Hyperlink" xfId="1621" builtinId="9" hidden="1"/>
    <cellStyle name="Followed Hyperlink" xfId="1617" builtinId="9" hidden="1"/>
    <cellStyle name="Followed Hyperlink" xfId="1613" builtinId="9" hidden="1"/>
    <cellStyle name="Followed Hyperlink" xfId="1609" builtinId="9" hidden="1"/>
    <cellStyle name="Followed Hyperlink" xfId="1605" builtinId="9" hidden="1"/>
    <cellStyle name="Followed Hyperlink" xfId="1601" builtinId="9" hidden="1"/>
    <cellStyle name="Followed Hyperlink" xfId="1596" builtinId="9" hidden="1"/>
    <cellStyle name="Followed Hyperlink" xfId="1592" builtinId="9" hidden="1"/>
    <cellStyle name="Followed Hyperlink" xfId="1588" builtinId="9" hidden="1"/>
    <cellStyle name="Followed Hyperlink" xfId="1584" builtinId="9" hidden="1"/>
    <cellStyle name="Followed Hyperlink" xfId="1580" builtinId="9" hidden="1"/>
    <cellStyle name="Followed Hyperlink" xfId="1576" builtinId="9" hidden="1"/>
    <cellStyle name="Followed Hyperlink" xfId="1572" builtinId="9" hidden="1"/>
    <cellStyle name="Followed Hyperlink" xfId="1568" builtinId="9" hidden="1"/>
    <cellStyle name="Followed Hyperlink" xfId="1564" builtinId="9" hidden="1"/>
    <cellStyle name="Followed Hyperlink" xfId="1560" builtinId="9" hidden="1"/>
    <cellStyle name="Followed Hyperlink" xfId="1556" builtinId="9" hidden="1"/>
    <cellStyle name="Followed Hyperlink" xfId="1552" builtinId="9" hidden="1"/>
    <cellStyle name="Followed Hyperlink" xfId="1548" builtinId="9" hidden="1"/>
    <cellStyle name="Followed Hyperlink" xfId="1544" builtinId="9" hidden="1"/>
    <cellStyle name="Followed Hyperlink" xfId="1540" builtinId="9" hidden="1"/>
    <cellStyle name="Followed Hyperlink" xfId="1536" builtinId="9" hidden="1"/>
    <cellStyle name="Followed Hyperlink" xfId="1532" builtinId="9" hidden="1"/>
    <cellStyle name="Followed Hyperlink" xfId="1528" builtinId="9" hidden="1"/>
    <cellStyle name="Followed Hyperlink" xfId="1524" builtinId="9" hidden="1"/>
    <cellStyle name="Followed Hyperlink" xfId="1520" builtinId="9" hidden="1"/>
    <cellStyle name="Followed Hyperlink" xfId="1516" builtinId="9" hidden="1"/>
    <cellStyle name="Followed Hyperlink" xfId="1512" builtinId="9" hidden="1"/>
    <cellStyle name="Followed Hyperlink" xfId="1508" builtinId="9" hidden="1"/>
    <cellStyle name="Followed Hyperlink" xfId="1504" builtinId="9" hidden="1"/>
    <cellStyle name="Followed Hyperlink" xfId="1500" builtinId="9" hidden="1"/>
    <cellStyle name="Followed Hyperlink" xfId="1496" builtinId="9" hidden="1"/>
    <cellStyle name="Followed Hyperlink" xfId="1492" builtinId="9" hidden="1"/>
    <cellStyle name="Followed Hyperlink" xfId="1488" builtinId="9" hidden="1"/>
    <cellStyle name="Followed Hyperlink" xfId="1484" builtinId="9" hidden="1"/>
    <cellStyle name="Followed Hyperlink" xfId="1480" builtinId="9" hidden="1"/>
    <cellStyle name="Followed Hyperlink" xfId="1476" builtinId="9" hidden="1"/>
    <cellStyle name="Followed Hyperlink" xfId="1472" builtinId="9" hidden="1"/>
    <cellStyle name="Followed Hyperlink" xfId="1468" builtinId="9" hidden="1"/>
    <cellStyle name="Followed Hyperlink" xfId="1464" builtinId="9" hidden="1"/>
    <cellStyle name="Followed Hyperlink" xfId="1460" builtinId="9" hidden="1"/>
    <cellStyle name="Followed Hyperlink" xfId="1456" builtinId="9" hidden="1"/>
    <cellStyle name="Followed Hyperlink" xfId="1452" builtinId="9" hidden="1"/>
    <cellStyle name="Followed Hyperlink" xfId="1448" builtinId="9" hidden="1"/>
    <cellStyle name="Followed Hyperlink" xfId="1444" builtinId="9" hidden="1"/>
    <cellStyle name="Followed Hyperlink" xfId="1440" builtinId="9" hidden="1"/>
    <cellStyle name="Followed Hyperlink" xfId="1436" builtinId="9" hidden="1"/>
    <cellStyle name="Followed Hyperlink" xfId="1432" builtinId="9" hidden="1"/>
    <cellStyle name="Followed Hyperlink" xfId="1428" builtinId="9" hidden="1"/>
    <cellStyle name="Followed Hyperlink" xfId="1424" builtinId="9" hidden="1"/>
    <cellStyle name="Followed Hyperlink" xfId="1420" builtinId="9" hidden="1"/>
    <cellStyle name="Followed Hyperlink" xfId="1416" builtinId="9" hidden="1"/>
    <cellStyle name="Followed Hyperlink" xfId="1412" builtinId="9" hidden="1"/>
    <cellStyle name="Followed Hyperlink" xfId="1408" builtinId="9" hidden="1"/>
    <cellStyle name="Followed Hyperlink" xfId="1404" builtinId="9" hidden="1"/>
    <cellStyle name="Followed Hyperlink" xfId="1400" builtinId="9" hidden="1"/>
    <cellStyle name="Followed Hyperlink" xfId="1396" builtinId="9" hidden="1"/>
    <cellStyle name="Followed Hyperlink" xfId="1392" builtinId="9" hidden="1"/>
    <cellStyle name="Followed Hyperlink" xfId="1388" builtinId="9" hidden="1"/>
    <cellStyle name="Followed Hyperlink" xfId="1384" builtinId="9" hidden="1"/>
    <cellStyle name="Followed Hyperlink" xfId="1380" builtinId="9" hidden="1"/>
    <cellStyle name="Followed Hyperlink" xfId="1376" builtinId="9" hidden="1"/>
    <cellStyle name="Followed Hyperlink" xfId="1372" builtinId="9" hidden="1"/>
    <cellStyle name="Followed Hyperlink" xfId="1368" builtinId="9" hidden="1"/>
    <cellStyle name="Followed Hyperlink" xfId="1364" builtinId="9" hidden="1"/>
    <cellStyle name="Followed Hyperlink" xfId="1360" builtinId="9" hidden="1"/>
    <cellStyle name="Followed Hyperlink" xfId="1356" builtinId="9" hidden="1"/>
    <cellStyle name="Followed Hyperlink" xfId="1352" builtinId="9" hidden="1"/>
    <cellStyle name="Followed Hyperlink" xfId="1348" builtinId="9" hidden="1"/>
    <cellStyle name="Followed Hyperlink" xfId="1344" builtinId="9" hidden="1"/>
    <cellStyle name="Followed Hyperlink" xfId="1340" builtinId="9" hidden="1"/>
    <cellStyle name="Followed Hyperlink" xfId="1336" builtinId="9" hidden="1"/>
    <cellStyle name="Followed Hyperlink" xfId="1332" builtinId="9" hidden="1"/>
    <cellStyle name="Followed Hyperlink" xfId="1328" builtinId="9" hidden="1"/>
    <cellStyle name="Followed Hyperlink" xfId="1324" builtinId="9" hidden="1"/>
    <cellStyle name="Followed Hyperlink" xfId="1320" builtinId="9" hidden="1"/>
    <cellStyle name="Followed Hyperlink" xfId="1316" builtinId="9" hidden="1"/>
    <cellStyle name="Followed Hyperlink" xfId="1312" builtinId="9" hidden="1"/>
    <cellStyle name="Followed Hyperlink" xfId="1308" builtinId="9" hidden="1"/>
    <cellStyle name="Followed Hyperlink" xfId="1304" builtinId="9" hidden="1"/>
    <cellStyle name="Followed Hyperlink" xfId="1300" builtinId="9" hidden="1"/>
    <cellStyle name="Followed Hyperlink" xfId="1296" builtinId="9" hidden="1"/>
    <cellStyle name="Followed Hyperlink" xfId="1292" builtinId="9" hidden="1"/>
    <cellStyle name="Followed Hyperlink" xfId="1288" builtinId="9" hidden="1"/>
    <cellStyle name="Followed Hyperlink" xfId="1284" builtinId="9" hidden="1"/>
    <cellStyle name="Followed Hyperlink" xfId="1280" builtinId="9" hidden="1"/>
    <cellStyle name="Followed Hyperlink" xfId="1276" builtinId="9" hidden="1"/>
    <cellStyle name="Followed Hyperlink" xfId="1272" builtinId="9" hidden="1"/>
    <cellStyle name="Followed Hyperlink" xfId="1267" builtinId="9" hidden="1"/>
    <cellStyle name="Followed Hyperlink" xfId="1263" builtinId="9" hidden="1"/>
    <cellStyle name="Followed Hyperlink" xfId="1259" builtinId="9" hidden="1"/>
    <cellStyle name="Followed Hyperlink" xfId="1255" builtinId="9" hidden="1"/>
    <cellStyle name="Followed Hyperlink" xfId="1251" builtinId="9" hidden="1"/>
    <cellStyle name="Followed Hyperlink" xfId="1247" builtinId="9" hidden="1"/>
    <cellStyle name="Followed Hyperlink" xfId="1243" builtinId="9" hidden="1"/>
    <cellStyle name="Followed Hyperlink" xfId="1239" builtinId="9" hidden="1"/>
    <cellStyle name="Followed Hyperlink" xfId="1235" builtinId="9" hidden="1"/>
    <cellStyle name="Followed Hyperlink" xfId="1231" builtinId="9" hidden="1"/>
    <cellStyle name="Followed Hyperlink" xfId="1227" builtinId="9" hidden="1"/>
    <cellStyle name="Followed Hyperlink" xfId="1223" builtinId="9" hidden="1"/>
    <cellStyle name="Followed Hyperlink" xfId="1219" builtinId="9" hidden="1"/>
    <cellStyle name="Followed Hyperlink" xfId="1215" builtinId="9" hidden="1"/>
    <cellStyle name="Followed Hyperlink" xfId="1211" builtinId="9" hidden="1"/>
    <cellStyle name="Followed Hyperlink" xfId="1207" builtinId="9" hidden="1"/>
    <cellStyle name="Followed Hyperlink" xfId="1203" builtinId="9" hidden="1"/>
    <cellStyle name="Followed Hyperlink" xfId="1199" builtinId="9" hidden="1"/>
    <cellStyle name="Followed Hyperlink" xfId="1195" builtinId="9" hidden="1"/>
    <cellStyle name="Followed Hyperlink" xfId="1191" builtinId="9" hidden="1"/>
    <cellStyle name="Followed Hyperlink" xfId="1187" builtinId="9" hidden="1"/>
    <cellStyle name="Followed Hyperlink" xfId="1183" builtinId="9" hidden="1"/>
    <cellStyle name="Followed Hyperlink" xfId="1179" builtinId="9" hidden="1"/>
    <cellStyle name="Followed Hyperlink" xfId="1175" builtinId="9" hidden="1"/>
    <cellStyle name="Followed Hyperlink" xfId="1171" builtinId="9" hidden="1"/>
    <cellStyle name="Followed Hyperlink" xfId="1167" builtinId="9" hidden="1"/>
    <cellStyle name="Followed Hyperlink" xfId="1163" builtinId="9" hidden="1"/>
    <cellStyle name="Followed Hyperlink" xfId="1159" builtinId="9" hidden="1"/>
    <cellStyle name="Followed Hyperlink" xfId="1155" builtinId="9" hidden="1"/>
    <cellStyle name="Followed Hyperlink" xfId="1151" builtinId="9" hidden="1"/>
    <cellStyle name="Followed Hyperlink" xfId="1147" builtinId="9" hidden="1"/>
    <cellStyle name="Followed Hyperlink" xfId="1143" builtinId="9" hidden="1"/>
    <cellStyle name="Followed Hyperlink" xfId="1139" builtinId="9" hidden="1"/>
    <cellStyle name="Followed Hyperlink" xfId="1135" builtinId="9" hidden="1"/>
    <cellStyle name="Followed Hyperlink" xfId="1131" builtinId="9" hidden="1"/>
    <cellStyle name="Followed Hyperlink" xfId="1127" builtinId="9" hidden="1"/>
    <cellStyle name="Followed Hyperlink" xfId="1123" builtinId="9" hidden="1"/>
    <cellStyle name="Followed Hyperlink" xfId="1119" builtinId="9" hidden="1"/>
    <cellStyle name="Followed Hyperlink" xfId="1115" builtinId="9" hidden="1"/>
    <cellStyle name="Followed Hyperlink" xfId="1111" builtinId="9" hidden="1"/>
    <cellStyle name="Followed Hyperlink" xfId="1107" builtinId="9" hidden="1"/>
    <cellStyle name="Followed Hyperlink" xfId="1103" builtinId="9" hidden="1"/>
    <cellStyle name="Followed Hyperlink" xfId="1099" builtinId="9" hidden="1"/>
    <cellStyle name="Followed Hyperlink" xfId="1095" builtinId="9" hidden="1"/>
    <cellStyle name="Followed Hyperlink" xfId="1091" builtinId="9" hidden="1"/>
    <cellStyle name="Followed Hyperlink" xfId="1087" builtinId="9" hidden="1"/>
    <cellStyle name="Followed Hyperlink" xfId="1083" builtinId="9" hidden="1"/>
    <cellStyle name="Followed Hyperlink" xfId="1079" builtinId="9" hidden="1"/>
    <cellStyle name="Followed Hyperlink" xfId="1075" builtinId="9" hidden="1"/>
    <cellStyle name="Followed Hyperlink" xfId="1071" builtinId="9" hidden="1"/>
    <cellStyle name="Followed Hyperlink" xfId="1067" builtinId="9" hidden="1"/>
    <cellStyle name="Followed Hyperlink" xfId="1063" builtinId="9" hidden="1"/>
    <cellStyle name="Followed Hyperlink" xfId="1059" builtinId="9" hidden="1"/>
    <cellStyle name="Followed Hyperlink" xfId="1055" builtinId="9" hidden="1"/>
    <cellStyle name="Followed Hyperlink" xfId="1051" builtinId="9" hidden="1"/>
    <cellStyle name="Followed Hyperlink" xfId="1047" builtinId="9" hidden="1"/>
    <cellStyle name="Followed Hyperlink" xfId="1043" builtinId="9" hidden="1"/>
    <cellStyle name="Followed Hyperlink" xfId="1039" builtinId="9" hidden="1"/>
    <cellStyle name="Followed Hyperlink" xfId="1035" builtinId="9" hidden="1"/>
    <cellStyle name="Followed Hyperlink" xfId="1031" builtinId="9" hidden="1"/>
    <cellStyle name="Followed Hyperlink" xfId="1027" builtinId="9" hidden="1"/>
    <cellStyle name="Followed Hyperlink" xfId="1023" builtinId="9" hidden="1"/>
    <cellStyle name="Followed Hyperlink" xfId="1019" builtinId="9" hidden="1"/>
    <cellStyle name="Followed Hyperlink" xfId="1015" builtinId="9" hidden="1"/>
    <cellStyle name="Followed Hyperlink" xfId="1011" builtinId="9" hidden="1"/>
    <cellStyle name="Followed Hyperlink" xfId="1007" builtinId="9" hidden="1"/>
    <cellStyle name="Followed Hyperlink" xfId="1003" builtinId="9" hidden="1"/>
    <cellStyle name="Followed Hyperlink" xfId="999" builtinId="9" hidden="1"/>
    <cellStyle name="Followed Hyperlink" xfId="995" builtinId="9" hidden="1"/>
    <cellStyle name="Followed Hyperlink" xfId="991" builtinId="9" hidden="1"/>
    <cellStyle name="Followed Hyperlink" xfId="987" builtinId="9" hidden="1"/>
    <cellStyle name="Followed Hyperlink" xfId="983" builtinId="9" hidden="1"/>
    <cellStyle name="Followed Hyperlink" xfId="979" builtinId="9" hidden="1"/>
    <cellStyle name="Followed Hyperlink" xfId="975" builtinId="9" hidden="1"/>
    <cellStyle name="Followed Hyperlink" xfId="971" builtinId="9" hidden="1"/>
    <cellStyle name="Followed Hyperlink" xfId="967" builtinId="9" hidden="1"/>
    <cellStyle name="Followed Hyperlink" xfId="963" builtinId="9" hidden="1"/>
    <cellStyle name="Followed Hyperlink" xfId="959" builtinId="9" hidden="1"/>
    <cellStyle name="Followed Hyperlink" xfId="955" builtinId="9" hidden="1"/>
    <cellStyle name="Followed Hyperlink" xfId="951" builtinId="9" hidden="1"/>
    <cellStyle name="Followed Hyperlink" xfId="947" builtinId="9" hidden="1"/>
    <cellStyle name="Followed Hyperlink" xfId="943" builtinId="9" hidden="1"/>
    <cellStyle name="Followed Hyperlink" xfId="939" builtinId="9" hidden="1"/>
    <cellStyle name="Followed Hyperlink" xfId="935" builtinId="9" hidden="1"/>
    <cellStyle name="Followed Hyperlink" xfId="931" builtinId="9" hidden="1"/>
    <cellStyle name="Followed Hyperlink" xfId="927" builtinId="9" hidden="1"/>
    <cellStyle name="Followed Hyperlink" xfId="923" builtinId="9" hidden="1"/>
    <cellStyle name="Followed Hyperlink" xfId="919" builtinId="9" hidden="1"/>
    <cellStyle name="Followed Hyperlink" xfId="915" builtinId="9" hidden="1"/>
    <cellStyle name="Followed Hyperlink" xfId="911" builtinId="9" hidden="1"/>
    <cellStyle name="Followed Hyperlink" xfId="907" builtinId="9" hidden="1"/>
    <cellStyle name="Followed Hyperlink" xfId="903" builtinId="9" hidden="1"/>
    <cellStyle name="Followed Hyperlink" xfId="899" builtinId="9" hidden="1"/>
    <cellStyle name="Followed Hyperlink" xfId="895" builtinId="9" hidden="1"/>
    <cellStyle name="Followed Hyperlink" xfId="891" builtinId="9" hidden="1"/>
    <cellStyle name="Followed Hyperlink" xfId="887" builtinId="9" hidden="1"/>
    <cellStyle name="Followed Hyperlink" xfId="883" builtinId="9" hidden="1"/>
    <cellStyle name="Followed Hyperlink" xfId="879" builtinId="9" hidden="1"/>
    <cellStyle name="Followed Hyperlink" xfId="875" builtinId="9" hidden="1"/>
    <cellStyle name="Followed Hyperlink" xfId="871" builtinId="9" hidden="1"/>
    <cellStyle name="Followed Hyperlink" xfId="867" builtinId="9" hidden="1"/>
    <cellStyle name="Followed Hyperlink" xfId="863" builtinId="9" hidden="1"/>
    <cellStyle name="Followed Hyperlink" xfId="859" builtinId="9" hidden="1"/>
    <cellStyle name="Followed Hyperlink" xfId="855" builtinId="9" hidden="1"/>
    <cellStyle name="Followed Hyperlink" xfId="851" builtinId="9" hidden="1"/>
    <cellStyle name="Followed Hyperlink" xfId="847" builtinId="9" hidden="1"/>
    <cellStyle name="Followed Hyperlink" xfId="843" builtinId="9" hidden="1"/>
    <cellStyle name="Followed Hyperlink" xfId="839" builtinId="9" hidden="1"/>
    <cellStyle name="Followed Hyperlink" xfId="835" builtinId="9" hidden="1"/>
    <cellStyle name="Followed Hyperlink" xfId="831" builtinId="9" hidden="1"/>
    <cellStyle name="Followed Hyperlink" xfId="827" builtinId="9" hidden="1"/>
    <cellStyle name="Followed Hyperlink" xfId="823" builtinId="9" hidden="1"/>
    <cellStyle name="Followed Hyperlink" xfId="819" builtinId="9" hidden="1"/>
    <cellStyle name="Followed Hyperlink" xfId="815" builtinId="9" hidden="1"/>
    <cellStyle name="Followed Hyperlink" xfId="811" builtinId="9" hidden="1"/>
    <cellStyle name="Followed Hyperlink" xfId="807" builtinId="9" hidden="1"/>
    <cellStyle name="Followed Hyperlink" xfId="803" builtinId="9" hidden="1"/>
    <cellStyle name="Followed Hyperlink" xfId="799" builtinId="9" hidden="1"/>
    <cellStyle name="Followed Hyperlink" xfId="795" builtinId="9" hidden="1"/>
    <cellStyle name="Followed Hyperlink" xfId="791" builtinId="9" hidden="1"/>
    <cellStyle name="Followed Hyperlink" xfId="787" builtinId="9" hidden="1"/>
    <cellStyle name="Followed Hyperlink" xfId="783" builtinId="9" hidden="1"/>
    <cellStyle name="Followed Hyperlink" xfId="779" builtinId="9" hidden="1"/>
    <cellStyle name="Followed Hyperlink" xfId="775" builtinId="9" hidden="1"/>
    <cellStyle name="Followed Hyperlink" xfId="771" builtinId="9" hidden="1"/>
    <cellStyle name="Followed Hyperlink" xfId="767" builtinId="9" hidden="1"/>
    <cellStyle name="Followed Hyperlink" xfId="763" builtinId="9" hidden="1"/>
    <cellStyle name="Followed Hyperlink" xfId="759" builtinId="9" hidden="1"/>
    <cellStyle name="Followed Hyperlink" xfId="755" builtinId="9" hidden="1"/>
    <cellStyle name="Followed Hyperlink" xfId="751" builtinId="9" hidden="1"/>
    <cellStyle name="Followed Hyperlink" xfId="747" builtinId="9" hidden="1"/>
    <cellStyle name="Followed Hyperlink" xfId="743" builtinId="9" hidden="1"/>
    <cellStyle name="Followed Hyperlink" xfId="739" builtinId="9" hidden="1"/>
    <cellStyle name="Followed Hyperlink" xfId="735" builtinId="9" hidden="1"/>
    <cellStyle name="Followed Hyperlink" xfId="731" builtinId="9" hidden="1"/>
    <cellStyle name="Followed Hyperlink" xfId="727" builtinId="9" hidden="1"/>
    <cellStyle name="Followed Hyperlink" xfId="723" builtinId="9" hidden="1"/>
    <cellStyle name="Followed Hyperlink" xfId="719" builtinId="9" hidden="1"/>
    <cellStyle name="Followed Hyperlink" xfId="715" builtinId="9" hidden="1"/>
    <cellStyle name="Followed Hyperlink" xfId="711" builtinId="9" hidden="1"/>
    <cellStyle name="Followed Hyperlink" xfId="707" builtinId="9" hidden="1"/>
    <cellStyle name="Followed Hyperlink" xfId="703" builtinId="9" hidden="1"/>
    <cellStyle name="Followed Hyperlink" xfId="699" builtinId="9" hidden="1"/>
    <cellStyle name="Followed Hyperlink" xfId="695" builtinId="9" hidden="1"/>
    <cellStyle name="Followed Hyperlink" xfId="691" builtinId="9" hidden="1"/>
    <cellStyle name="Followed Hyperlink" xfId="687" builtinId="9" hidden="1"/>
    <cellStyle name="Followed Hyperlink" xfId="683" builtinId="9" hidden="1"/>
    <cellStyle name="Followed Hyperlink" xfId="679" builtinId="9" hidden="1"/>
    <cellStyle name="Followed Hyperlink" xfId="675" builtinId="9" hidden="1"/>
    <cellStyle name="Followed Hyperlink" xfId="671" builtinId="9" hidden="1"/>
    <cellStyle name="Followed Hyperlink" xfId="427" builtinId="9" hidden="1"/>
    <cellStyle name="Followed Hyperlink" xfId="429" builtinId="9" hidden="1"/>
    <cellStyle name="Followed Hyperlink" xfId="431" builtinId="9" hidden="1"/>
    <cellStyle name="Followed Hyperlink" xfId="435" builtinId="9" hidden="1"/>
    <cellStyle name="Followed Hyperlink" xfId="437" builtinId="9" hidden="1"/>
    <cellStyle name="Followed Hyperlink" xfId="439" builtinId="9" hidden="1"/>
    <cellStyle name="Followed Hyperlink" xfId="443" builtinId="9" hidden="1"/>
    <cellStyle name="Followed Hyperlink" xfId="446" builtinId="9" hidden="1"/>
    <cellStyle name="Followed Hyperlink" xfId="448" builtinId="9" hidden="1"/>
    <cellStyle name="Followed Hyperlink" xfId="454" builtinId="9" hidden="1"/>
    <cellStyle name="Followed Hyperlink" xfId="456" builtinId="9" hidden="1"/>
    <cellStyle name="Followed Hyperlink" xfId="458" builtinId="9" hidden="1"/>
    <cellStyle name="Followed Hyperlink" xfId="462" builtinId="9" hidden="1"/>
    <cellStyle name="Followed Hyperlink" xfId="464" builtinId="9" hidden="1"/>
    <cellStyle name="Followed Hyperlink" xfId="466" builtinId="9" hidden="1"/>
    <cellStyle name="Followed Hyperlink" xfId="470" builtinId="9" hidden="1"/>
    <cellStyle name="Followed Hyperlink" xfId="472" builtinId="9" hidden="1"/>
    <cellStyle name="Followed Hyperlink" xfId="474" builtinId="9" hidden="1"/>
    <cellStyle name="Followed Hyperlink" xfId="478" builtinId="9" hidden="1"/>
    <cellStyle name="Followed Hyperlink" xfId="480" builtinId="9" hidden="1"/>
    <cellStyle name="Followed Hyperlink" xfId="482" builtinId="9" hidden="1"/>
    <cellStyle name="Followed Hyperlink" xfId="486" builtinId="9" hidden="1"/>
    <cellStyle name="Followed Hyperlink" xfId="488" builtinId="9" hidden="1"/>
    <cellStyle name="Followed Hyperlink" xfId="490" builtinId="9" hidden="1"/>
    <cellStyle name="Followed Hyperlink" xfId="494" builtinId="9" hidden="1"/>
    <cellStyle name="Followed Hyperlink" xfId="496" builtinId="9" hidden="1"/>
    <cellStyle name="Followed Hyperlink" xfId="498" builtinId="9" hidden="1"/>
    <cellStyle name="Followed Hyperlink" xfId="502" builtinId="9" hidden="1"/>
    <cellStyle name="Followed Hyperlink" xfId="504" builtinId="9" hidden="1"/>
    <cellStyle name="Followed Hyperlink" xfId="506" builtinId="9" hidden="1"/>
    <cellStyle name="Followed Hyperlink" xfId="510" builtinId="9" hidden="1"/>
    <cellStyle name="Followed Hyperlink" xfId="523" builtinId="9" hidden="1"/>
    <cellStyle name="Followed Hyperlink" xfId="525" builtinId="9" hidden="1"/>
    <cellStyle name="Followed Hyperlink" xfId="529" builtinId="9" hidden="1"/>
    <cellStyle name="Followed Hyperlink" xfId="531" builtinId="9" hidden="1"/>
    <cellStyle name="Followed Hyperlink" xfId="533" builtinId="9" hidden="1"/>
    <cellStyle name="Followed Hyperlink" xfId="537" builtinId="9" hidden="1"/>
    <cellStyle name="Followed Hyperlink" xfId="539" builtinId="9" hidden="1"/>
    <cellStyle name="Followed Hyperlink" xfId="541" builtinId="9" hidden="1"/>
    <cellStyle name="Followed Hyperlink" xfId="545" builtinId="9" hidden="1"/>
    <cellStyle name="Followed Hyperlink" xfId="547" builtinId="9" hidden="1"/>
    <cellStyle name="Followed Hyperlink" xfId="549" builtinId="9" hidden="1"/>
    <cellStyle name="Followed Hyperlink" xfId="553" builtinId="9" hidden="1"/>
    <cellStyle name="Followed Hyperlink" xfId="555" builtinId="9" hidden="1"/>
    <cellStyle name="Followed Hyperlink" xfId="557" builtinId="9" hidden="1"/>
    <cellStyle name="Followed Hyperlink" xfId="561" builtinId="9" hidden="1"/>
    <cellStyle name="Followed Hyperlink" xfId="563" builtinId="9" hidden="1"/>
    <cellStyle name="Followed Hyperlink" xfId="565" builtinId="9" hidden="1"/>
    <cellStyle name="Followed Hyperlink" xfId="569" builtinId="9" hidden="1"/>
    <cellStyle name="Followed Hyperlink" xfId="571" builtinId="9" hidden="1"/>
    <cellStyle name="Followed Hyperlink" xfId="573" builtinId="9" hidden="1"/>
    <cellStyle name="Followed Hyperlink" xfId="577" builtinId="9" hidden="1"/>
    <cellStyle name="Followed Hyperlink" xfId="579" builtinId="9" hidden="1"/>
    <cellStyle name="Followed Hyperlink" xfId="581" builtinId="9" hidden="1"/>
    <cellStyle name="Followed Hyperlink" xfId="585" builtinId="9" hidden="1"/>
    <cellStyle name="Followed Hyperlink" xfId="587" builtinId="9" hidden="1"/>
    <cellStyle name="Followed Hyperlink" xfId="589" builtinId="9" hidden="1"/>
    <cellStyle name="Followed Hyperlink" xfId="593" builtinId="9" hidden="1"/>
    <cellStyle name="Followed Hyperlink" xfId="595" builtinId="9" hidden="1"/>
    <cellStyle name="Followed Hyperlink" xfId="597" builtinId="9" hidden="1"/>
    <cellStyle name="Followed Hyperlink" xfId="601" builtinId="9" hidden="1"/>
    <cellStyle name="Followed Hyperlink" xfId="603" builtinId="9" hidden="1"/>
    <cellStyle name="Followed Hyperlink" xfId="605" builtinId="9" hidden="1"/>
    <cellStyle name="Followed Hyperlink" xfId="609" builtinId="9" hidden="1"/>
    <cellStyle name="Followed Hyperlink" xfId="611" builtinId="9" hidden="1"/>
    <cellStyle name="Followed Hyperlink" xfId="613" builtinId="9" hidden="1"/>
    <cellStyle name="Followed Hyperlink" xfId="617" builtinId="9" hidden="1"/>
    <cellStyle name="Followed Hyperlink" xfId="619" builtinId="9" hidden="1"/>
    <cellStyle name="Followed Hyperlink" xfId="621" builtinId="9" hidden="1"/>
    <cellStyle name="Followed Hyperlink" xfId="625" builtinId="9" hidden="1"/>
    <cellStyle name="Followed Hyperlink" xfId="627" builtinId="9" hidden="1"/>
    <cellStyle name="Followed Hyperlink" xfId="629" builtinId="9" hidden="1"/>
    <cellStyle name="Followed Hyperlink" xfId="633" builtinId="9" hidden="1"/>
    <cellStyle name="Followed Hyperlink" xfId="635" builtinId="9" hidden="1"/>
    <cellStyle name="Followed Hyperlink" xfId="637" builtinId="9" hidden="1"/>
    <cellStyle name="Followed Hyperlink" xfId="641" builtinId="9" hidden="1"/>
    <cellStyle name="Followed Hyperlink" xfId="643" builtinId="9" hidden="1"/>
    <cellStyle name="Followed Hyperlink" xfId="645" builtinId="9" hidden="1"/>
    <cellStyle name="Followed Hyperlink" xfId="649" builtinId="9" hidden="1"/>
    <cellStyle name="Followed Hyperlink" xfId="651" builtinId="9" hidden="1"/>
    <cellStyle name="Followed Hyperlink" xfId="653" builtinId="9" hidden="1"/>
    <cellStyle name="Followed Hyperlink" xfId="657" builtinId="9" hidden="1"/>
    <cellStyle name="Followed Hyperlink" xfId="659" builtinId="9" hidden="1"/>
    <cellStyle name="Followed Hyperlink" xfId="661" builtinId="9" hidden="1"/>
    <cellStyle name="Followed Hyperlink" xfId="665" builtinId="9" hidden="1"/>
    <cellStyle name="Followed Hyperlink" xfId="667" builtinId="9" hidden="1"/>
    <cellStyle name="Followed Hyperlink" xfId="669" builtinId="9" hidden="1"/>
    <cellStyle name="Followed Hyperlink" xfId="663" builtinId="9" hidden="1"/>
    <cellStyle name="Followed Hyperlink" xfId="655" builtinId="9" hidden="1"/>
    <cellStyle name="Followed Hyperlink" xfId="647" builtinId="9" hidden="1"/>
    <cellStyle name="Followed Hyperlink" xfId="639" builtinId="9" hidden="1"/>
    <cellStyle name="Followed Hyperlink" xfId="631" builtinId="9" hidden="1"/>
    <cellStyle name="Followed Hyperlink" xfId="623" builtinId="9" hidden="1"/>
    <cellStyle name="Followed Hyperlink" xfId="615" builtinId="9" hidden="1"/>
    <cellStyle name="Followed Hyperlink" xfId="607" builtinId="9" hidden="1"/>
    <cellStyle name="Followed Hyperlink" xfId="599" builtinId="9" hidden="1"/>
    <cellStyle name="Followed Hyperlink" xfId="591" builtinId="9" hidden="1"/>
    <cellStyle name="Followed Hyperlink" xfId="583" builtinId="9" hidden="1"/>
    <cellStyle name="Followed Hyperlink" xfId="575" builtinId="9" hidden="1"/>
    <cellStyle name="Followed Hyperlink" xfId="567" builtinId="9" hidden="1"/>
    <cellStyle name="Followed Hyperlink" xfId="559" builtinId="9" hidden="1"/>
    <cellStyle name="Followed Hyperlink" xfId="551" builtinId="9" hidden="1"/>
    <cellStyle name="Followed Hyperlink" xfId="543" builtinId="9" hidden="1"/>
    <cellStyle name="Followed Hyperlink" xfId="535" builtinId="9" hidden="1"/>
    <cellStyle name="Followed Hyperlink" xfId="527" builtinId="9" hidden="1"/>
    <cellStyle name="Followed Hyperlink" xfId="508" builtinId="9" hidden="1"/>
    <cellStyle name="Followed Hyperlink" xfId="500" builtinId="9" hidden="1"/>
    <cellStyle name="Followed Hyperlink" xfId="492" builtinId="9" hidden="1"/>
    <cellStyle name="Followed Hyperlink" xfId="484" builtinId="9" hidden="1"/>
    <cellStyle name="Followed Hyperlink" xfId="476" builtinId="9" hidden="1"/>
    <cellStyle name="Followed Hyperlink" xfId="468" builtinId="9" hidden="1"/>
    <cellStyle name="Followed Hyperlink" xfId="460" builtinId="9" hidden="1"/>
    <cellStyle name="Followed Hyperlink" xfId="450" builtinId="9" hidden="1"/>
    <cellStyle name="Followed Hyperlink" xfId="441" builtinId="9" hidden="1"/>
    <cellStyle name="Followed Hyperlink" xfId="433" builtinId="9" hidden="1"/>
    <cellStyle name="Followed Hyperlink" xfId="425" builtinId="9" hidden="1"/>
    <cellStyle name="Followed Hyperlink" xfId="359"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09" builtinId="9" hidden="1"/>
    <cellStyle name="Followed Hyperlink" xfId="393" builtinId="9" hidden="1"/>
    <cellStyle name="Followed Hyperlink" xfId="377" builtinId="9" hidden="1"/>
    <cellStyle name="Followed Hyperlink" xfId="36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45"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15" builtinId="9" hidden="1"/>
    <cellStyle name="Followed Hyperlink" xfId="317" builtinId="9" hidden="1"/>
    <cellStyle name="Followed Hyperlink" xfId="319" builtinId="9" hidden="1"/>
    <cellStyle name="Followed Hyperlink" xfId="313" builtinId="9" hidden="1"/>
    <cellStyle name="Followed Hyperlink" xfId="311" builtinId="9" hidden="1"/>
    <cellStyle name="footer" xfId="39" xr:uid="{00000000-0005-0000-0000-000094070000}"/>
    <cellStyle name="Good" xfId="2116" builtinId="26" customBuiltin="1"/>
    <cellStyle name="HardCoat Off-WB" xfId="41" xr:uid="{00000000-0005-0000-0000-000096070000}"/>
    <cellStyle name="Hard-coated" xfId="40" xr:uid="{00000000-0005-0000-0000-000097070000}"/>
    <cellStyle name="Hard-coated 2" xfId="2026" xr:uid="{00000000-0005-0000-0000-000098070000}"/>
    <cellStyle name="heading" xfId="42" xr:uid="{00000000-0005-0000-0000-000099070000}"/>
    <cellStyle name="Heading 1" xfId="2112" builtinId="16" customBuiltin="1"/>
    <cellStyle name="Heading 1 2" xfId="43" xr:uid="{00000000-0005-0000-0000-00009B070000}"/>
    <cellStyle name="Heading 1 2 2" xfId="2269" xr:uid="{5434C266-9573-4B64-8B77-AE1686481FD1}"/>
    <cellStyle name="Heading 1 Number" xfId="2264" xr:uid="{A9CE6536-B0B0-4A9C-9364-8551FC196845}"/>
    <cellStyle name="Heading 1 Text" xfId="2265" xr:uid="{F9B669B2-196F-4F1A-83F4-6ED123959F1B}"/>
    <cellStyle name="Heading 1.5" xfId="2072" xr:uid="{00000000-0005-0000-0000-00009C070000}"/>
    <cellStyle name="Heading 2" xfId="2113" builtinId="17" customBuiltin="1"/>
    <cellStyle name="Heading 2 2" xfId="2055" xr:uid="{00000000-0005-0000-0000-00009E070000}"/>
    <cellStyle name="Heading 2.5" xfId="2100" xr:uid="{00000000-0005-0000-0000-00009F070000}"/>
    <cellStyle name="Heading 3" xfId="2114" builtinId="18" customBuiltin="1"/>
    <cellStyle name="Heading 3.5" xfId="2073" xr:uid="{00000000-0005-0000-0000-0000A1070000}"/>
    <cellStyle name="Heading 4" xfId="2115" builtinId="19" customBuiltin="1"/>
    <cellStyle name="Heading 5" xfId="44" xr:uid="{00000000-0005-0000-0000-0000A3070000}"/>
    <cellStyle name="Heading1" xfId="45" xr:uid="{00000000-0005-0000-0000-0000A4070000}"/>
    <cellStyle name="Highlight Result" xfId="2074" xr:uid="{00000000-0005-0000-0000-0000A5070000}"/>
    <cellStyle name="Hyperlink" xfId="445" builtinId="8"/>
    <cellStyle name="Hyperlink 2" xfId="46" xr:uid="{00000000-0005-0000-0000-0000A7070000}"/>
    <cellStyle name="Hyperlink 2 2" xfId="47" xr:uid="{00000000-0005-0000-0000-0000A8070000}"/>
    <cellStyle name="Hyperlink 2 2 2" xfId="48" xr:uid="{00000000-0005-0000-0000-0000A9070000}"/>
    <cellStyle name="Hyperlink 2 3" xfId="49" xr:uid="{00000000-0005-0000-0000-0000AA070000}"/>
    <cellStyle name="Hyperlink 3" xfId="50" xr:uid="{00000000-0005-0000-0000-0000AB070000}"/>
    <cellStyle name="Hyperlink 3 2" xfId="51" xr:uid="{00000000-0005-0000-0000-0000AC070000}"/>
    <cellStyle name="Hyperlink 3 3" xfId="2246" xr:uid="{B7806860-3507-4130-ABC9-76B9A3A9FD56}"/>
    <cellStyle name="Hyperlink 4" xfId="52" xr:uid="{00000000-0005-0000-0000-0000AD070000}"/>
    <cellStyle name="Hyperlink 5" xfId="53" xr:uid="{00000000-0005-0000-0000-0000AE070000}"/>
    <cellStyle name="Hyperlink 6" xfId="54" xr:uid="{00000000-0005-0000-0000-0000AF070000}"/>
    <cellStyle name="Hyperlink 7" xfId="55" xr:uid="{00000000-0005-0000-0000-0000B0070000}"/>
    <cellStyle name="Hyperlink 8" xfId="2004" xr:uid="{00000000-0005-0000-0000-0000B1070000}"/>
    <cellStyle name="Hyperlink 8 2" xfId="2104" xr:uid="{00000000-0005-0000-0000-0000B2070000}"/>
    <cellStyle name="Input" xfId="1600" builtinId="20"/>
    <cellStyle name="Input 2" xfId="56" xr:uid="{00000000-0005-0000-0000-0000B4070000}"/>
    <cellStyle name="Input 2 2" xfId="515" xr:uid="{00000000-0005-0000-0000-0000B5070000}"/>
    <cellStyle name="Input 2 3" xfId="1886" xr:uid="{00000000-0005-0000-0000-0000B6070000}"/>
    <cellStyle name="Input 3" xfId="57" xr:uid="{00000000-0005-0000-0000-0000B7070000}"/>
    <cellStyle name="Input 4" xfId="1880" xr:uid="{00000000-0005-0000-0000-0000B8070000}"/>
    <cellStyle name="Linked Cell" xfId="2120" builtinId="24" customBuiltin="1"/>
    <cellStyle name="Linked Off-WS" xfId="58" xr:uid="{00000000-0005-0000-0000-0000BA070000}"/>
    <cellStyle name="Locked!" xfId="59" xr:uid="{00000000-0005-0000-0000-0000BB070000}"/>
    <cellStyle name="Locked! 2" xfId="2027" xr:uid="{00000000-0005-0000-0000-0000BC070000}"/>
    <cellStyle name="MacroSet" xfId="2075" xr:uid="{00000000-0005-0000-0000-0000BD070000}"/>
    <cellStyle name="Must Check" xfId="60" xr:uid="{00000000-0005-0000-0000-0000BE070000}"/>
    <cellStyle name="Neutral" xfId="2117" builtinId="28" customBuiltin="1"/>
    <cellStyle name="Neutral 2" xfId="2175" xr:uid="{ACE012E7-05E3-4F8F-A6CE-7A38F4FF4D65}"/>
    <cellStyle name="No of Bedrooms" xfId="2076" xr:uid="{00000000-0005-0000-0000-0000C0070000}"/>
    <cellStyle name="NonStandard" xfId="2077" xr:uid="{00000000-0005-0000-0000-0000C1070000}"/>
    <cellStyle name="Normal" xfId="0" builtinId="0"/>
    <cellStyle name="Normal $ 0" xfId="2078" xr:uid="{00000000-0005-0000-0000-0000C3070000}"/>
    <cellStyle name="Normal $ 1" xfId="2079" xr:uid="{00000000-0005-0000-0000-0000C4070000}"/>
    <cellStyle name="Normal $ 2" xfId="2080" xr:uid="{00000000-0005-0000-0000-0000C5070000}"/>
    <cellStyle name="Normal $ million" xfId="2081" xr:uid="{00000000-0005-0000-0000-0000C6070000}"/>
    <cellStyle name="Normal $'000" xfId="2082" xr:uid="{00000000-0005-0000-0000-0000C7070000}"/>
    <cellStyle name="Normal 0" xfId="2083" xr:uid="{00000000-0005-0000-0000-0000C8070000}"/>
    <cellStyle name="Normal 0 No Zeros" xfId="2084" xr:uid="{00000000-0005-0000-0000-0000C9070000}"/>
    <cellStyle name="Normal 10" xfId="61" xr:uid="{00000000-0005-0000-0000-0000CA070000}"/>
    <cellStyle name="Normal 11" xfId="62" xr:uid="{00000000-0005-0000-0000-0000CB070000}"/>
    <cellStyle name="Normal 11 2" xfId="63" xr:uid="{00000000-0005-0000-0000-0000CC070000}"/>
    <cellStyle name="Normal 11 3" xfId="2028" xr:uid="{00000000-0005-0000-0000-0000CD070000}"/>
    <cellStyle name="Normal 11 4" xfId="2259" xr:uid="{FFA2275D-3725-4EDC-BF6A-41F649F7EA35}"/>
    <cellStyle name="Normal 12" xfId="64" xr:uid="{00000000-0005-0000-0000-0000CE070000}"/>
    <cellStyle name="Normal 13" xfId="65" xr:uid="{00000000-0005-0000-0000-0000CF070000}"/>
    <cellStyle name="Normal 13 2" xfId="516" xr:uid="{00000000-0005-0000-0000-0000D0070000}"/>
    <cellStyle name="Normal 13 2 2" xfId="1969" xr:uid="{00000000-0005-0000-0000-0000D1070000}"/>
    <cellStyle name="Normal 13 3" xfId="1961" xr:uid="{00000000-0005-0000-0000-0000D2070000}"/>
    <cellStyle name="Normal 14" xfId="2053" xr:uid="{00000000-0005-0000-0000-0000D3070000}"/>
    <cellStyle name="Normal 15" xfId="2101" xr:uid="{00000000-0005-0000-0000-0000D4070000}"/>
    <cellStyle name="Normal 16" xfId="2102" xr:uid="{00000000-0005-0000-0000-0000D5070000}"/>
    <cellStyle name="Normal 17" xfId="2149" xr:uid="{00000000-0005-0000-0000-0000D6070000}"/>
    <cellStyle name="Normal 18" xfId="2151" xr:uid="{00000000-0005-0000-0000-0000D7070000}"/>
    <cellStyle name="Normal 19" xfId="2153" xr:uid="{909E1E8C-21B1-48F3-B15F-4056D16567C9}"/>
    <cellStyle name="Normal 2" xfId="2" xr:uid="{00000000-0005-0000-0000-0000D8070000}"/>
    <cellStyle name="Normal 2 10" xfId="2245" xr:uid="{616F888E-5C25-4AB1-A01D-70C7F13088D2}"/>
    <cellStyle name="Normal 2 10 2" xfId="2272" xr:uid="{37688568-D7CF-4DF7-AE2D-5172A76DE65A}"/>
    <cellStyle name="Normal 2 11" xfId="2258" xr:uid="{187D7D5C-392B-4D9B-8495-AF29BAA87DC6}"/>
    <cellStyle name="Normal 2 12" xfId="2283" xr:uid="{872EB849-5B23-4E6A-8007-7FB63A834565}"/>
    <cellStyle name="Normal 2 2" xfId="66" xr:uid="{00000000-0005-0000-0000-0000D9070000}"/>
    <cellStyle name="Normal 2 2 2" xfId="67" xr:uid="{00000000-0005-0000-0000-0000DA070000}"/>
    <cellStyle name="Normal 2 2 3" xfId="68" xr:uid="{00000000-0005-0000-0000-0000DB070000}"/>
    <cellStyle name="Normal 2 3" xfId="69" xr:uid="{00000000-0005-0000-0000-0000DC070000}"/>
    <cellStyle name="Normal 2 3 2" xfId="70" xr:uid="{00000000-0005-0000-0000-0000DD070000}"/>
    <cellStyle name="Normal 2 4" xfId="71" xr:uid="{00000000-0005-0000-0000-0000DE070000}"/>
    <cellStyle name="Normal 2 5" xfId="72" xr:uid="{00000000-0005-0000-0000-0000DF070000}"/>
    <cellStyle name="Normal 2 5 2" xfId="2029" xr:uid="{00000000-0005-0000-0000-0000E0070000}"/>
    <cellStyle name="Normal 2 6" xfId="1887" xr:uid="{00000000-0005-0000-0000-0000E1070000}"/>
    <cellStyle name="Normal 2 7" xfId="2085" xr:uid="{00000000-0005-0000-0000-0000E2070000}"/>
    <cellStyle name="Normal 2 8" xfId="2007" xr:uid="{00000000-0005-0000-0000-0000E3070000}"/>
    <cellStyle name="Normal 2 9" xfId="2240" xr:uid="{5950D2EF-723B-4989-8712-D1F77B38A96C}"/>
    <cellStyle name="Normal 20" xfId="2173" xr:uid="{BE7FD05F-B2CB-4C9F-B65D-4134832CAAFB}"/>
    <cellStyle name="Normal 21" xfId="2181" xr:uid="{0D79C0A0-11BA-4CF8-AB85-0449766E9087}"/>
    <cellStyle name="Normal 22" xfId="2182" xr:uid="{A924EA98-55C8-4C2C-97C4-8DAB1A0348D5}"/>
    <cellStyle name="Normal 23" xfId="2183" xr:uid="{71A8063A-67AA-4388-842D-BE61F80D25B0}"/>
    <cellStyle name="Normal 24" xfId="2184" xr:uid="{BA2A593F-CD3E-42BC-B4C5-6C74E0BBEFCE}"/>
    <cellStyle name="Normal 25" xfId="2185" xr:uid="{DBA7239F-63B6-4D2B-8303-A05CAA386352}"/>
    <cellStyle name="Normal 26" xfId="2186" xr:uid="{0E963AB3-6C16-4677-AA90-87E7541818D2}"/>
    <cellStyle name="Normal 27" xfId="2187" xr:uid="{87BE2EDB-742F-493E-A9D5-14CB68D1DB33}"/>
    <cellStyle name="Normal 28" xfId="2188" xr:uid="{4391ABC9-82A9-423A-8A68-0D26669437CE}"/>
    <cellStyle name="Normal 283" xfId="2271" xr:uid="{F1F3D02A-401A-47DC-9651-DFD3AD282032}"/>
    <cellStyle name="Normal 283 2" xfId="2277" xr:uid="{F15173B7-B1A0-4DD1-97EC-EE5344B7C7B0}"/>
    <cellStyle name="Normal 283 3" xfId="2280" xr:uid="{169AB212-A8DD-4C0B-BF60-3E10AEFF20B1}"/>
    <cellStyle name="Normal 29" xfId="2189" xr:uid="{C8B9ECF5-CC63-41EC-8295-342A59CCBF37}"/>
    <cellStyle name="Normal 3" xfId="73" xr:uid="{00000000-0005-0000-0000-0000E4070000}"/>
    <cellStyle name="Normal 3 2" xfId="74" xr:uid="{00000000-0005-0000-0000-0000E5070000}"/>
    <cellStyle name="Normal 3 2 2" xfId="75" xr:uid="{00000000-0005-0000-0000-0000E6070000}"/>
    <cellStyle name="Normal 3 2 2 2" xfId="76" xr:uid="{00000000-0005-0000-0000-0000E7070000}"/>
    <cellStyle name="Normal 3 2 3" xfId="77" xr:uid="{00000000-0005-0000-0000-0000E8070000}"/>
    <cellStyle name="Normal 3 3" xfId="78" xr:uid="{00000000-0005-0000-0000-0000E9070000}"/>
    <cellStyle name="Normal 3 4" xfId="79" xr:uid="{00000000-0005-0000-0000-0000EA070000}"/>
    <cellStyle name="Normal 3 5" xfId="80" xr:uid="{00000000-0005-0000-0000-0000EB070000}"/>
    <cellStyle name="Normal 3 5 2" xfId="2030" xr:uid="{00000000-0005-0000-0000-0000EC070000}"/>
    <cellStyle name="Normal 3 6" xfId="81" xr:uid="{00000000-0005-0000-0000-0000ED070000}"/>
    <cellStyle name="Normal 3 6 2" xfId="2031" xr:uid="{00000000-0005-0000-0000-0000EE070000}"/>
    <cellStyle name="Normal 3 7" xfId="2086" xr:uid="{00000000-0005-0000-0000-0000EF070000}"/>
    <cellStyle name="Normal 30" xfId="2190" xr:uid="{3F226B87-7E00-4462-A428-8571ED267799}"/>
    <cellStyle name="Normal 31" xfId="2191" xr:uid="{D8E76073-5CA1-4672-B42B-6C84E101B705}"/>
    <cellStyle name="Normal 32" xfId="2192" xr:uid="{21AD6E7B-D524-4F38-96DD-E526D016F7EE}"/>
    <cellStyle name="Normal 33" xfId="2193" xr:uid="{9AF31592-0099-4E5F-8ADF-5A0C3C14165C}"/>
    <cellStyle name="Normal 34" xfId="2194" xr:uid="{5849BD0E-E2F5-4CB5-86E9-72A37981820A}"/>
    <cellStyle name="Normal 35" xfId="2195" xr:uid="{332F3333-7F98-44D6-BB6F-DB8A19719BC5}"/>
    <cellStyle name="Normal 36" xfId="2196" xr:uid="{9B2A82CF-7B72-46A0-B4DA-5A22B83C9CA3}"/>
    <cellStyle name="Normal 37" xfId="2197" xr:uid="{015FC095-5971-4E8A-9BD4-4F09C3CE7CD3}"/>
    <cellStyle name="Normal 38" xfId="2198" xr:uid="{8AF554A2-04D9-475B-A6AB-7945A1DF30B3}"/>
    <cellStyle name="Normal 39" xfId="2199" xr:uid="{52E6AF1F-BB34-40A0-AFA2-492AC66600D7}"/>
    <cellStyle name="Normal 4" xfId="82" xr:uid="{00000000-0005-0000-0000-0000F0070000}"/>
    <cellStyle name="Normal 4 2" xfId="83" xr:uid="{00000000-0005-0000-0000-0000F1070000}"/>
    <cellStyle name="Normal 4 3" xfId="84" xr:uid="{00000000-0005-0000-0000-0000F2070000}"/>
    <cellStyle name="Normal 40" xfId="2200" xr:uid="{18EFF970-BFED-4514-9BC1-083D4B0FB13E}"/>
    <cellStyle name="Normal 41" xfId="2201" xr:uid="{398BD69D-870A-46E1-95FD-BC9B438020A4}"/>
    <cellStyle name="Normal 42" xfId="2202" xr:uid="{4D4A9E23-917D-425D-949D-B2081EAA65A5}"/>
    <cellStyle name="Normal 43" xfId="2203" xr:uid="{6D11C9B6-BE74-484A-9A80-E7714E826DBE}"/>
    <cellStyle name="Normal 44" xfId="2204" xr:uid="{600FFE22-E973-4618-99CF-510EFF2C4A2F}"/>
    <cellStyle name="Normal 45" xfId="2205" xr:uid="{161D7977-62F8-4CAB-9E7C-BD6A1A69D5A0}"/>
    <cellStyle name="Normal 46" xfId="2206" xr:uid="{248754A6-A658-42E9-8C31-97C61699784A}"/>
    <cellStyle name="Normal 47" xfId="2207" xr:uid="{230E56F6-1BE0-4E5B-80AC-13916F4EA7A3}"/>
    <cellStyle name="Normal 48" xfId="2208" xr:uid="{CC4850D6-EA58-4FED-8FED-38B88FA3C6F5}"/>
    <cellStyle name="Normal 49" xfId="2209" xr:uid="{BACEC858-00D7-443E-9D66-CA22A6C73922}"/>
    <cellStyle name="Normal 5" xfId="85" xr:uid="{00000000-0005-0000-0000-0000F3070000}"/>
    <cellStyle name="Normal 5 2" xfId="86" xr:uid="{00000000-0005-0000-0000-0000F4070000}"/>
    <cellStyle name="Normal 5 2 2" xfId="87" xr:uid="{00000000-0005-0000-0000-0000F5070000}"/>
    <cellStyle name="Normal 5 2 3" xfId="88" xr:uid="{00000000-0005-0000-0000-0000F6070000}"/>
    <cellStyle name="Normal 5 2 4" xfId="89" xr:uid="{00000000-0005-0000-0000-0000F7070000}"/>
    <cellStyle name="Normal 5 2 4 2" xfId="2034" xr:uid="{00000000-0005-0000-0000-0000F8070000}"/>
    <cellStyle name="Normal 5 2 5" xfId="2033" xr:uid="{00000000-0005-0000-0000-0000F9070000}"/>
    <cellStyle name="Normal 5 3" xfId="90" xr:uid="{00000000-0005-0000-0000-0000FA070000}"/>
    <cellStyle name="Normal 5 4" xfId="2032" xr:uid="{00000000-0005-0000-0000-0000FB070000}"/>
    <cellStyle name="Normal 50" xfId="2210" xr:uid="{6E0921E5-B3AC-4583-9EF3-8F707DAC921C}"/>
    <cellStyle name="Normal 51" xfId="2211" xr:uid="{1B021E82-62E5-442F-A974-27C221847EFB}"/>
    <cellStyle name="Normal 52" xfId="2212" xr:uid="{16E1B86E-2BDC-408A-BA90-35A0AFB31A25}"/>
    <cellStyle name="Normal 53" xfId="2213" xr:uid="{078A81C9-54DD-4554-830F-E94E6C577727}"/>
    <cellStyle name="Normal 54" xfId="2214" xr:uid="{CAA828B7-7374-47BC-BCBE-8E9F91A2BDF6}"/>
    <cellStyle name="Normal 55" xfId="2215" xr:uid="{0BAC3FD1-3F66-445D-A0C1-106F12150D52}"/>
    <cellStyle name="Normal 56" xfId="2216" xr:uid="{BA1D1E7D-A09C-4FA2-A34B-F875FDFB6B46}"/>
    <cellStyle name="Normal 57" xfId="2217" xr:uid="{CBEAF0B8-91DA-4899-BB22-2E3F5459222F}"/>
    <cellStyle name="Normal 58" xfId="2218" xr:uid="{5214C188-9EE0-4BAB-BF78-BFF9CA1BA313}"/>
    <cellStyle name="Normal 59" xfId="2219" xr:uid="{64B31546-C76F-4C07-A5A8-5FB215FBCDD3}"/>
    <cellStyle name="Normal 6" xfId="91" xr:uid="{00000000-0005-0000-0000-0000FC070000}"/>
    <cellStyle name="Normal 6 2" xfId="92" xr:uid="{00000000-0005-0000-0000-0000FD070000}"/>
    <cellStyle name="Normal 6 2 2" xfId="93" xr:uid="{00000000-0005-0000-0000-0000FE070000}"/>
    <cellStyle name="Normal 6 3" xfId="94" xr:uid="{00000000-0005-0000-0000-0000FF070000}"/>
    <cellStyle name="Normal 6 3 2" xfId="2035" xr:uid="{00000000-0005-0000-0000-000000080000}"/>
    <cellStyle name="Normal 6 4" xfId="95" xr:uid="{00000000-0005-0000-0000-000001080000}"/>
    <cellStyle name="Normal 60" xfId="2220" xr:uid="{B80BA5AD-4FF5-48EA-A32A-768A52FE8696}"/>
    <cellStyle name="Normal 61" xfId="2221" xr:uid="{7A306460-A9CA-4F7D-A266-A95826BE0E85}"/>
    <cellStyle name="Normal 62" xfId="2222" xr:uid="{BE32CF6A-4AFA-4B8E-A9F9-8627198A04FC}"/>
    <cellStyle name="Normal 63" xfId="2223" xr:uid="{BE3A709C-6D0D-48F1-88FB-A62DCD95420D}"/>
    <cellStyle name="Normal 64" xfId="2224" xr:uid="{860944F5-2703-4951-A54C-E24DB106769E}"/>
    <cellStyle name="Normal 65" xfId="2225" xr:uid="{C5D6A92B-D763-472D-8EFA-C31762B2B835}"/>
    <cellStyle name="Normal 66" xfId="2226" xr:uid="{DF3AF38A-4E90-4426-975D-ABD5F5CA39CC}"/>
    <cellStyle name="Normal 67" xfId="2242" xr:uid="{314277C9-6FD5-45B6-B204-46EA1278C978}"/>
    <cellStyle name="Normal 68" xfId="2243" xr:uid="{B3C7A87B-7A44-4E63-9D43-01EDB84274C4}"/>
    <cellStyle name="Normal 69" xfId="2244" xr:uid="{8555FA7A-AAA7-4283-8CC3-5B55B3E4B106}"/>
    <cellStyle name="Normal 7" xfId="96" xr:uid="{00000000-0005-0000-0000-000002080000}"/>
    <cellStyle name="Normal 7 2" xfId="97" xr:uid="{00000000-0005-0000-0000-000003080000}"/>
    <cellStyle name="Normal 7 2 2" xfId="98" xr:uid="{00000000-0005-0000-0000-000004080000}"/>
    <cellStyle name="Normal 7 2 2 2" xfId="2036" xr:uid="{00000000-0005-0000-0000-000005080000}"/>
    <cellStyle name="Normal 7 2 3" xfId="3" xr:uid="{00000000-0005-0000-0000-000006080000}"/>
    <cellStyle name="Normal 7 2 3 2" xfId="520" xr:uid="{00000000-0005-0000-0000-000007080000}"/>
    <cellStyle name="Normal 7 2 3 2 2" xfId="1972" xr:uid="{00000000-0005-0000-0000-000008080000}"/>
    <cellStyle name="Normal 7 2 3 3" xfId="1883" xr:uid="{00000000-0005-0000-0000-000009080000}"/>
    <cellStyle name="Normal 7 2 4" xfId="6" xr:uid="{00000000-0005-0000-0000-00000A080000}"/>
    <cellStyle name="Normal 7 2 4 2" xfId="521" xr:uid="{00000000-0005-0000-0000-00000B080000}"/>
    <cellStyle name="Normal 7 2 4 2 2" xfId="1973" xr:uid="{00000000-0005-0000-0000-00000C080000}"/>
    <cellStyle name="Normal 7 2 4 3" xfId="1964" xr:uid="{00000000-0005-0000-0000-00000D080000}"/>
    <cellStyle name="Normal 7 2 5" xfId="452" xr:uid="{00000000-0005-0000-0000-00000E080000}"/>
    <cellStyle name="Normal 7 2 5 2" xfId="1881" xr:uid="{00000000-0005-0000-0000-00000F080000}"/>
    <cellStyle name="Normal 7 2 5 3" xfId="1888" xr:uid="{00000000-0005-0000-0000-000010080000}"/>
    <cellStyle name="Normal 7 2 5 4" xfId="1889" xr:uid="{00000000-0005-0000-0000-000011080000}"/>
    <cellStyle name="Normal 7 2 5 5" xfId="1890" xr:uid="{00000000-0005-0000-0000-000012080000}"/>
    <cellStyle name="Normal 7 2 6" xfId="1891" xr:uid="{00000000-0005-0000-0000-000013080000}"/>
    <cellStyle name="Normal 7 3" xfId="99" xr:uid="{00000000-0005-0000-0000-000014080000}"/>
    <cellStyle name="Normal 70" xfId="2247" xr:uid="{57F5FCB0-A44B-46EA-8921-0C778639CE35}"/>
    <cellStyle name="Normal 71" xfId="2248" xr:uid="{0D594340-3838-4A77-A0D6-036FEB45752C}"/>
    <cellStyle name="Normal 72" xfId="2249" xr:uid="{D38C7E7E-E08D-4F5B-88EB-B8BC215006BB}"/>
    <cellStyle name="Normal 73" xfId="2250" xr:uid="{773BAE69-1D8D-4660-A0FC-1DBDBF1C2148}"/>
    <cellStyle name="Normal 74" xfId="2251" xr:uid="{3546BB42-D4E9-43DB-B0AF-5490277EB3AC}"/>
    <cellStyle name="Normal 75" xfId="2252" xr:uid="{537911A4-0A32-440D-87CF-B1225D2084E9}"/>
    <cellStyle name="Normal 76" xfId="2253" xr:uid="{F7C7CDB2-66E1-490C-9710-38C98B57CF3E}"/>
    <cellStyle name="Normal 77" xfId="2254" xr:uid="{81DE9E92-B0F8-4655-9864-1E8E63387955}"/>
    <cellStyle name="Normal 78" xfId="2260" xr:uid="{98ED4591-1DA3-4A1E-8122-805159D232FC}"/>
    <cellStyle name="Normal 79" xfId="2262" xr:uid="{17341C35-392A-44A3-8621-05EDAD1BC998}"/>
    <cellStyle name="Normal 8" xfId="100" xr:uid="{00000000-0005-0000-0000-000015080000}"/>
    <cellStyle name="Normal 8 2" xfId="101" xr:uid="{00000000-0005-0000-0000-000016080000}"/>
    <cellStyle name="Normal 8 2 2" xfId="102" xr:uid="{00000000-0005-0000-0000-000017080000}"/>
    <cellStyle name="Normal 8 2 2 2" xfId="518" xr:uid="{00000000-0005-0000-0000-000018080000}"/>
    <cellStyle name="Normal 8 2 2 2 2" xfId="1970" xr:uid="{00000000-0005-0000-0000-000019080000}"/>
    <cellStyle name="Normal 8 2 2 3" xfId="1962" xr:uid="{00000000-0005-0000-0000-00001A080000}"/>
    <cellStyle name="Normal 8 3" xfId="103" xr:uid="{00000000-0005-0000-0000-00001B080000}"/>
    <cellStyle name="Normal 8 4" xfId="104" xr:uid="{00000000-0005-0000-0000-00001C080000}"/>
    <cellStyle name="Normal 8 4 2" xfId="2037" xr:uid="{00000000-0005-0000-0000-00001D080000}"/>
    <cellStyle name="Normal 8 5" xfId="517" xr:uid="{00000000-0005-0000-0000-00001E080000}"/>
    <cellStyle name="Normal 80" xfId="2270" xr:uid="{B3FC4110-3BCF-4D94-A483-B2AFBDF5B6DD}"/>
    <cellStyle name="Normal 81" xfId="2274" xr:uid="{9F4BB986-9E92-44F1-83A1-F7402E26B344}"/>
    <cellStyle name="Normal 82" xfId="2279" xr:uid="{868E3D16-B1E2-4A34-9D50-61217D6C310A}"/>
    <cellStyle name="Normal 83" xfId="2284" xr:uid="{8C505807-61AA-436E-995F-3AFE4F7DEE60}"/>
    <cellStyle name="Normal 84" xfId="2286" xr:uid="{49855258-D057-4BF6-9A66-F5F818EB06C5}"/>
    <cellStyle name="Normal 9" xfId="105" xr:uid="{00000000-0005-0000-0000-00001F080000}"/>
    <cellStyle name="Normal 9 2" xfId="106" xr:uid="{00000000-0005-0000-0000-000020080000}"/>
    <cellStyle name="Normal 9 2 2" xfId="2038" xr:uid="{00000000-0005-0000-0000-000021080000}"/>
    <cellStyle name="Normal 9 3" xfId="107" xr:uid="{00000000-0005-0000-0000-000022080000}"/>
    <cellStyle name="Normal2" xfId="108" xr:uid="{00000000-0005-0000-0000-000023080000}"/>
    <cellStyle name="Normal3" xfId="109" xr:uid="{00000000-0005-0000-0000-000024080000}"/>
    <cellStyle name="Normal4" xfId="110" xr:uid="{00000000-0005-0000-0000-000025080000}"/>
    <cellStyle name="Not Applicable" xfId="111" xr:uid="{00000000-0005-0000-0000-000026080000}"/>
    <cellStyle name="Not Operative" xfId="2087" xr:uid="{00000000-0005-0000-0000-000027080000}"/>
    <cellStyle name="Note 2" xfId="112" xr:uid="{00000000-0005-0000-0000-000028080000}"/>
    <cellStyle name="Note 2 2" xfId="2039" xr:uid="{00000000-0005-0000-0000-000029080000}"/>
    <cellStyle name="Note 2 3" xfId="2241" xr:uid="{B43EFCC3-AF9C-44E9-ACD1-5C951D8D5884}"/>
    <cellStyle name="Note 3" xfId="113" xr:uid="{00000000-0005-0000-0000-00002A080000}"/>
    <cellStyle name="Note 4" xfId="2152" xr:uid="{00000000-0005-0000-0000-00002B080000}"/>
    <cellStyle name="Note 5" xfId="2154" xr:uid="{4EF0753B-5656-4E32-BBC1-D0DE7ACA2AD6}"/>
    <cellStyle name="Notes" xfId="2268" xr:uid="{12F083FC-C01B-4CDA-AB6E-1A129554C815}"/>
    <cellStyle name="Output" xfId="2118" builtinId="21" customBuiltin="1"/>
    <cellStyle name="Override Data" xfId="2088" xr:uid="{00000000-0005-0000-0000-00002D080000}"/>
    <cellStyle name="Percent" xfId="2282" builtinId="5"/>
    <cellStyle name="Percent 1" xfId="2089" xr:uid="{00000000-0005-0000-0000-00002F080000}"/>
    <cellStyle name="Percent 10" xfId="1892" xr:uid="{00000000-0005-0000-0000-000030080000}"/>
    <cellStyle name="Percent 11" xfId="1893" xr:uid="{00000000-0005-0000-0000-000031080000}"/>
    <cellStyle name="Percent 12" xfId="2054" xr:uid="{00000000-0005-0000-0000-000032080000}"/>
    <cellStyle name="Percent 13" xfId="2275" xr:uid="{282BBC94-FDE7-4B71-8735-A3BFFE94A478}"/>
    <cellStyle name="Percent 2" xfId="4" xr:uid="{00000000-0005-0000-0000-000033080000}"/>
    <cellStyle name="Percent 2 2" xfId="114" xr:uid="{00000000-0005-0000-0000-000034080000}"/>
    <cellStyle name="Percent 2 3" xfId="115" xr:uid="{00000000-0005-0000-0000-000035080000}"/>
    <cellStyle name="Percent 2 4" xfId="2090" xr:uid="{00000000-0005-0000-0000-000036080000}"/>
    <cellStyle name="Percent 2 5" xfId="2009" xr:uid="{00000000-0005-0000-0000-000037080000}"/>
    <cellStyle name="Percent 3" xfId="116" xr:uid="{00000000-0005-0000-0000-000038080000}"/>
    <cellStyle name="Percent 3 2" xfId="2091" xr:uid="{00000000-0005-0000-0000-000039080000}"/>
    <cellStyle name="Percent 4" xfId="117" xr:uid="{00000000-0005-0000-0000-00003A080000}"/>
    <cellStyle name="Percent 4 2" xfId="118" xr:uid="{00000000-0005-0000-0000-00003B080000}"/>
    <cellStyle name="Percent 4 2 2" xfId="2041" xr:uid="{00000000-0005-0000-0000-00003C080000}"/>
    <cellStyle name="Percent 4 3" xfId="119" xr:uid="{00000000-0005-0000-0000-00003D080000}"/>
    <cellStyle name="Percent 4 3 2" xfId="2042" xr:uid="{00000000-0005-0000-0000-00003E080000}"/>
    <cellStyle name="Percent 4 4" xfId="2040" xr:uid="{00000000-0005-0000-0000-00003F080000}"/>
    <cellStyle name="Percent 5" xfId="120" xr:uid="{00000000-0005-0000-0000-000040080000}"/>
    <cellStyle name="Percent 5 2" xfId="121" xr:uid="{00000000-0005-0000-0000-000041080000}"/>
    <cellStyle name="Percent 5 3" xfId="519" xr:uid="{00000000-0005-0000-0000-000042080000}"/>
    <cellStyle name="Percent 5 3 2" xfId="1971" xr:uid="{00000000-0005-0000-0000-000043080000}"/>
    <cellStyle name="Percent 5 4" xfId="1963" xr:uid="{00000000-0005-0000-0000-000044080000}"/>
    <cellStyle name="Percent 6" xfId="122" xr:uid="{00000000-0005-0000-0000-000045080000}"/>
    <cellStyle name="Percent 6 2" xfId="123" xr:uid="{00000000-0005-0000-0000-000046080000}"/>
    <cellStyle name="Percent 6 3" xfId="2043" xr:uid="{00000000-0005-0000-0000-000047080000}"/>
    <cellStyle name="Percent 7" xfId="124" xr:uid="{00000000-0005-0000-0000-000048080000}"/>
    <cellStyle name="Percent 7 2" xfId="125" xr:uid="{00000000-0005-0000-0000-000049080000}"/>
    <cellStyle name="Percent 7 3" xfId="2044" xr:uid="{00000000-0005-0000-0000-00004A080000}"/>
    <cellStyle name="Percent 8" xfId="126" xr:uid="{00000000-0005-0000-0000-00004B080000}"/>
    <cellStyle name="Percent 9" xfId="451" xr:uid="{00000000-0005-0000-0000-00004C080000}"/>
    <cellStyle name="Percent 9 2" xfId="1894" xr:uid="{00000000-0005-0000-0000-00004D080000}"/>
    <cellStyle name="Percent x100" xfId="2092" xr:uid="{00000000-0005-0000-0000-00004E080000}"/>
    <cellStyle name="Percent2" xfId="127" xr:uid="{00000000-0005-0000-0000-00004F080000}"/>
    <cellStyle name="RangeName" xfId="2093" xr:uid="{00000000-0005-0000-0000-000050080000}"/>
    <cellStyle name="Result" xfId="128" xr:uid="{00000000-0005-0000-0000-000051080000}"/>
    <cellStyle name="Result2" xfId="129" xr:uid="{00000000-0005-0000-0000-000052080000}"/>
    <cellStyle name="rowfield" xfId="130" xr:uid="{00000000-0005-0000-0000-000053080000}"/>
    <cellStyle name="rowfield 2" xfId="2045" xr:uid="{00000000-0005-0000-0000-000054080000}"/>
    <cellStyle name="Set by Scenario Control" xfId="2094" xr:uid="{00000000-0005-0000-0000-000055080000}"/>
    <cellStyle name="Sheet Title" xfId="2266" xr:uid="{75059EBB-E780-47A3-BC74-9A9F9DE27C08}"/>
    <cellStyle name="Sources&amp;References" xfId="131" xr:uid="{00000000-0005-0000-0000-000056080000}"/>
    <cellStyle name="Style1" xfId="132" xr:uid="{00000000-0005-0000-0000-000057080000}"/>
    <cellStyle name="Style2" xfId="133" xr:uid="{00000000-0005-0000-0000-000058080000}"/>
    <cellStyle name="Style3" xfId="134" xr:uid="{00000000-0005-0000-0000-000059080000}"/>
    <cellStyle name="Style4" xfId="135" xr:uid="{00000000-0005-0000-0000-00005A080000}"/>
    <cellStyle name="Style4 2" xfId="136" xr:uid="{00000000-0005-0000-0000-00005B080000}"/>
    <cellStyle name="Style5" xfId="137" xr:uid="{00000000-0005-0000-0000-00005C080000}"/>
    <cellStyle name="Style5 2" xfId="138" xr:uid="{00000000-0005-0000-0000-00005D080000}"/>
    <cellStyle name="Style6" xfId="139" xr:uid="{00000000-0005-0000-0000-00005E080000}"/>
    <cellStyle name="Style7" xfId="140" xr:uid="{00000000-0005-0000-0000-00005F080000}"/>
    <cellStyle name="Test" xfId="141" xr:uid="{00000000-0005-0000-0000-000060080000}"/>
    <cellStyle name="Times" xfId="2095" xr:uid="{00000000-0005-0000-0000-000061080000}"/>
    <cellStyle name="Title" xfId="2111" builtinId="15" customBuiltin="1"/>
    <cellStyle name="Title 2" xfId="2174" xr:uid="{88148956-7C45-416D-9567-EBC959C1DDF5}"/>
    <cellStyle name="Total" xfId="2124" builtinId="25" customBuiltin="1"/>
    <cellStyle name="TrueFalse as Yes No" xfId="2096" xr:uid="{00000000-0005-0000-0000-000064080000}"/>
    <cellStyle name="Units" xfId="2097" xr:uid="{00000000-0005-0000-0000-000065080000}"/>
    <cellStyle name="Warning Text" xfId="2122" builtinId="11" customBuiltin="1"/>
    <cellStyle name="Warning Text 2" xfId="142" xr:uid="{00000000-0005-0000-0000-000067080000}"/>
    <cellStyle name="Warning Text 3" xfId="2056" xr:uid="{00000000-0005-0000-0000-000068080000}"/>
    <cellStyle name="Year No" xfId="2098" xr:uid="{00000000-0005-0000-0000-000069080000}"/>
    <cellStyle name="YearRow" xfId="2099" xr:uid="{00000000-0005-0000-0000-00006A08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7E0000"/>
      <color rgb="FFB32317"/>
      <color rgb="FF262262"/>
      <color rgb="FFFFC000"/>
      <color rgb="FFB9CD96"/>
      <color rgb="FFC5E0B4"/>
      <color rgb="FF008000"/>
      <color rgb="FF003366"/>
      <color rgb="FF73182C"/>
      <color rgb="FFBBF6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sheetMetadata" Target="metadata.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theme" Target="theme/theme1.xml"/><Relationship Id="rId65"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microsoft.com/office/2017/06/relationships/rdRichValue" Target="richData/rdrichvalue.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sharedStrings" Target="sharedStrings.xml"/><Relationship Id="rId7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Ergon'!$B$4</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Ergon'!$G$4:$J$4</c:f>
              <c:numCache>
                <c:formatCode>General</c:formatCode>
                <c:ptCount val="4"/>
                <c:pt idx="0">
                  <c:v>407</c:v>
                </c:pt>
                <c:pt idx="1">
                  <c:v>531</c:v>
                </c:pt>
                <c:pt idx="2">
                  <c:v>556</c:v>
                </c:pt>
                <c:pt idx="3">
                  <c:v>678</c:v>
                </c:pt>
              </c:numCache>
            </c:numRef>
          </c:xVal>
          <c:yVal>
            <c:numRef>
              <c:f>'Actual Ergon'!$C$4:$F$4</c:f>
              <c:numCache>
                <c:formatCode>"$"#,##0</c:formatCode>
                <c:ptCount val="4"/>
                <c:pt idx="0">
                  <c:v>25404161.629420601</c:v>
                </c:pt>
                <c:pt idx="1">
                  <c:v>29674485.900259245</c:v>
                </c:pt>
                <c:pt idx="2">
                  <c:v>36766429.08941979</c:v>
                </c:pt>
                <c:pt idx="3">
                  <c:v>33698652.480000004</c:v>
                </c:pt>
              </c:numCache>
            </c:numRef>
          </c:yVal>
          <c:smooth val="0"/>
          <c:extLst>
            <c:ext xmlns:c16="http://schemas.microsoft.com/office/drawing/2014/chart" uri="{C3380CC4-5D6E-409C-BE32-E72D297353CC}">
              <c16:uniqueId val="{00000001-1D51-491D-BF81-C510E119FD94}"/>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EGX</a:t>
            </a:r>
            <a:r>
              <a:rPr lang="en-AU" baseline="0"/>
              <a:t> C&amp;I</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Presentation'!$Q$29</c:f>
              <c:strCache>
                <c:ptCount val="1"/>
                <c:pt idx="0">
                  <c:v>EGX C&amp;I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Presentation'!$R$29:$AE$29</c:f>
              <c:numCache>
                <c:formatCode>_-"$"* #,##0_-;\-"$"* #,##0_-;_-"$"* "-"??_-;_-@_-</c:formatCode>
                <c:ptCount val="14"/>
                <c:pt idx="0">
                  <c:v>38716226.560664922</c:v>
                </c:pt>
                <c:pt idx="1">
                  <c:v>40100527.719353229</c:v>
                </c:pt>
                <c:pt idx="2">
                  <c:v>36519992.524425246</c:v>
                </c:pt>
                <c:pt idx="3">
                  <c:v>42030780.346799999</c:v>
                </c:pt>
              </c:numCache>
            </c:numRef>
          </c:val>
          <c:extLst>
            <c:ext xmlns:c16="http://schemas.microsoft.com/office/drawing/2014/chart" uri="{C3380CC4-5D6E-409C-BE32-E72D297353CC}">
              <c16:uniqueId val="{00000000-FABB-4765-B0E4-E09F8011E167}"/>
            </c:ext>
          </c:extLst>
        </c:ser>
        <c:ser>
          <c:idx val="1"/>
          <c:order val="1"/>
          <c:tx>
            <c:strRef>
              <c:f>'Charts for Presentation'!$Q$30</c:f>
              <c:strCache>
                <c:ptCount val="1"/>
                <c:pt idx="0">
                  <c:v>EGX C&amp;I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Presentation'!$R$30:$AE$30</c:f>
              <c:numCache>
                <c:formatCode>_-"$"* #,##0_-;\-"$"* #,##0_-;_-"$"* "-"??_-;_-@_-</c:formatCode>
                <c:ptCount val="14"/>
                <c:pt idx="4">
                  <c:v>41864552.923584424</c:v>
                </c:pt>
                <c:pt idx="5">
                  <c:v>43274961.39918074</c:v>
                </c:pt>
                <c:pt idx="6">
                  <c:v>52438041.748943441</c:v>
                </c:pt>
                <c:pt idx="7">
                  <c:v>46429452.70599363</c:v>
                </c:pt>
                <c:pt idx="8">
                  <c:v>48244514.090412118</c:v>
                </c:pt>
                <c:pt idx="9">
                  <c:v>49882334.567693464</c:v>
                </c:pt>
                <c:pt idx="10">
                  <c:v>51623084.952774197</c:v>
                </c:pt>
                <c:pt idx="11">
                  <c:v>53437963.591220245</c:v>
                </c:pt>
                <c:pt idx="12">
                  <c:v>54726289.243471384</c:v>
                </c:pt>
                <c:pt idx="13">
                  <c:v>56907851.193856589</c:v>
                </c:pt>
              </c:numCache>
            </c:numRef>
          </c:val>
          <c:extLst>
            <c:ext xmlns:c16="http://schemas.microsoft.com/office/drawing/2014/chart" uri="{C3380CC4-5D6E-409C-BE32-E72D297353CC}">
              <c16:uniqueId val="{00000001-FABB-4765-B0E4-E09F8011E167}"/>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Presentation'!$Q$31</c:f>
              <c:strCache>
                <c:ptCount val="1"/>
                <c:pt idx="0">
                  <c:v>EQX C&amp; I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Presentation'!$R$31:$AE$31</c:f>
              <c:numCache>
                <c:formatCode>_-"$"* #,##0_-;\-"$"* #,##0_-;_-"$"* "-"??_-;_-@_-</c:formatCode>
                <c:ptCount val="14"/>
                <c:pt idx="0">
                  <c:v>2379</c:v>
                </c:pt>
                <c:pt idx="1">
                  <c:v>1612</c:v>
                </c:pt>
                <c:pt idx="2">
                  <c:v>1861</c:v>
                </c:pt>
                <c:pt idx="3">
                  <c:v>2034</c:v>
                </c:pt>
              </c:numCache>
            </c:numRef>
          </c:val>
          <c:smooth val="0"/>
          <c:extLst>
            <c:ext xmlns:c16="http://schemas.microsoft.com/office/drawing/2014/chart" uri="{C3380CC4-5D6E-409C-BE32-E72D297353CC}">
              <c16:uniqueId val="{00000002-FABB-4765-B0E4-E09F8011E167}"/>
            </c:ext>
          </c:extLst>
        </c:ser>
        <c:ser>
          <c:idx val="3"/>
          <c:order val="3"/>
          <c:tx>
            <c:strRef>
              <c:f>'Charts for Presentation'!$Q$32</c:f>
              <c:strCache>
                <c:ptCount val="1"/>
                <c:pt idx="0">
                  <c:v>EQX C&amp; I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Presentation'!$R$32:$AE$32</c:f>
              <c:numCache>
                <c:formatCode>_-"$"* #,##0_-;\-"$"* #,##0_-;_-"$"* "-"??_-;_-@_-</c:formatCode>
                <c:ptCount val="14"/>
                <c:pt idx="3">
                  <c:v>2034</c:v>
                </c:pt>
                <c:pt idx="4">
                  <c:v>2100.7409049708158</c:v>
                </c:pt>
                <c:pt idx="5">
                  <c:v>2148.9460625723887</c:v>
                </c:pt>
                <c:pt idx="6">
                  <c:v>2493.8232183812402</c:v>
                </c:pt>
                <c:pt idx="7">
                  <c:v>2248.835078667817</c:v>
                </c:pt>
                <c:pt idx="8">
                  <c:v>2300.5772691037241</c:v>
                </c:pt>
                <c:pt idx="9">
                  <c:v>2353.5580974366499</c:v>
                </c:pt>
                <c:pt idx="10">
                  <c:v>2407.8087054365174</c:v>
                </c:pt>
                <c:pt idx="11">
                  <c:v>2463.3610660948425</c:v>
                </c:pt>
                <c:pt idx="12">
                  <c:v>2520.2480074467999</c:v>
                </c:pt>
                <c:pt idx="13">
                  <c:v>2602.3290049129992</c:v>
                </c:pt>
              </c:numCache>
            </c:numRef>
          </c:val>
          <c:smooth val="0"/>
          <c:extLst>
            <c:ext xmlns:c16="http://schemas.microsoft.com/office/drawing/2014/chart" uri="{C3380CC4-5D6E-409C-BE32-E72D297353CC}">
              <c16:uniqueId val="{00000003-FABB-4765-B0E4-E09F8011E167}"/>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EGX</a:t>
            </a:r>
            <a:r>
              <a:rPr lang="en-AU" baseline="0"/>
              <a:t> Residential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Presentation'!$Q$6</c:f>
              <c:strCache>
                <c:ptCount val="1"/>
                <c:pt idx="0">
                  <c:v>EGX Res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Presentation'!$R$6:$AE$6</c:f>
              <c:numCache>
                <c:formatCode>_-"$"* #,##0_-;\-"$"* #,##0_-;_-"$"* "-"??_-;_-@_-</c:formatCode>
                <c:ptCount val="14"/>
                <c:pt idx="0">
                  <c:v>8130137.8394502532</c:v>
                </c:pt>
                <c:pt idx="1">
                  <c:v>11707448.155899661</c:v>
                </c:pt>
                <c:pt idx="2">
                  <c:v>15242008.792515358</c:v>
                </c:pt>
                <c:pt idx="3">
                  <c:v>14985947.948400002</c:v>
                </c:pt>
              </c:numCache>
            </c:numRef>
          </c:val>
          <c:extLst>
            <c:ext xmlns:c16="http://schemas.microsoft.com/office/drawing/2014/chart" uri="{C3380CC4-5D6E-409C-BE32-E72D297353CC}">
              <c16:uniqueId val="{00000000-CAAE-48E7-85C3-71E758C95E85}"/>
            </c:ext>
          </c:extLst>
        </c:ser>
        <c:ser>
          <c:idx val="1"/>
          <c:order val="1"/>
          <c:tx>
            <c:strRef>
              <c:f>'Charts for Presentation'!$Q$7</c:f>
              <c:strCache>
                <c:ptCount val="1"/>
                <c:pt idx="0">
                  <c:v>EGX Res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Presentation'!$R$7:$AE$7</c:f>
              <c:numCache>
                <c:formatCode>_-"$"* #,##0_-;\-"$"* #,##0_-;_-"$"* "-"??_-;_-@_-</c:formatCode>
                <c:ptCount val="14"/>
                <c:pt idx="4">
                  <c:v>15246027.773785384</c:v>
                </c:pt>
                <c:pt idx="5">
                  <c:v>15697337.289641377</c:v>
                </c:pt>
                <c:pt idx="6">
                  <c:v>16601549.002036219</c:v>
                </c:pt>
                <c:pt idx="7">
                  <c:v>16706727.100524182</c:v>
                </c:pt>
                <c:pt idx="8">
                  <c:v>17287519.465873856</c:v>
                </c:pt>
                <c:pt idx="9">
                  <c:v>17811597.404606011</c:v>
                </c:pt>
                <c:pt idx="10">
                  <c:v>18368611.366951045</c:v>
                </c:pt>
                <c:pt idx="11">
                  <c:v>18949345.256335936</c:v>
                </c:pt>
                <c:pt idx="12">
                  <c:v>19361590.103444144</c:v>
                </c:pt>
                <c:pt idx="13">
                  <c:v>20059657.141946547</c:v>
                </c:pt>
              </c:numCache>
            </c:numRef>
          </c:val>
          <c:extLst>
            <c:ext xmlns:c16="http://schemas.microsoft.com/office/drawing/2014/chart" uri="{C3380CC4-5D6E-409C-BE32-E72D297353CC}">
              <c16:uniqueId val="{00000001-CAAE-48E7-85C3-71E758C95E85}"/>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Presentation'!$Q$8</c:f>
              <c:strCache>
                <c:ptCount val="1"/>
                <c:pt idx="0">
                  <c:v>EGX Res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Presentation'!$R$8:$AE$8</c:f>
              <c:numCache>
                <c:formatCode>_-"$"* #,##0_-;\-"$"* #,##0_-;_-"$"* "-"??_-;_-@_-</c:formatCode>
                <c:ptCount val="14"/>
                <c:pt idx="0">
                  <c:v>31158</c:v>
                </c:pt>
                <c:pt idx="1">
                  <c:v>28369</c:v>
                </c:pt>
                <c:pt idx="2">
                  <c:v>29912</c:v>
                </c:pt>
                <c:pt idx="3">
                  <c:v>27582</c:v>
                </c:pt>
              </c:numCache>
            </c:numRef>
          </c:val>
          <c:smooth val="0"/>
          <c:extLst>
            <c:ext xmlns:c16="http://schemas.microsoft.com/office/drawing/2014/chart" uri="{C3380CC4-5D6E-409C-BE32-E72D297353CC}">
              <c16:uniqueId val="{00000002-CAAE-48E7-85C3-71E758C95E85}"/>
            </c:ext>
          </c:extLst>
        </c:ser>
        <c:ser>
          <c:idx val="3"/>
          <c:order val="3"/>
          <c:tx>
            <c:strRef>
              <c:f>'Charts for Presentation'!$Q$9</c:f>
              <c:strCache>
                <c:ptCount val="1"/>
                <c:pt idx="0">
                  <c:v>EGX Res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Presentation'!$R$9:$AE$9</c:f>
              <c:numCache>
                <c:formatCode>_-"$"* #,##0_-;\-"$"* #,##0_-;_-"$"* "-"??_-;_-@_-</c:formatCode>
                <c:ptCount val="14"/>
                <c:pt idx="3">
                  <c:v>27582</c:v>
                </c:pt>
                <c:pt idx="4">
                  <c:v>33579.923217777497</c:v>
                </c:pt>
                <c:pt idx="5">
                  <c:v>34350.473021007121</c:v>
                </c:pt>
                <c:pt idx="6">
                  <c:v>35802.412541116813</c:v>
                </c:pt>
                <c:pt idx="7">
                  <c:v>35947.178965489329</c:v>
                </c:pt>
                <c:pt idx="8">
                  <c:v>36774.267531169207</c:v>
                </c:pt>
                <c:pt idx="9">
                  <c:v>37621.155475905362</c:v>
                </c:pt>
                <c:pt idx="10">
                  <c:v>38488.34059466164</c:v>
                </c:pt>
                <c:pt idx="11">
                  <c:v>39376.333969312836</c:v>
                </c:pt>
                <c:pt idx="12">
                  <c:v>40285.66034943561</c:v>
                </c:pt>
                <c:pt idx="13">
                  <c:v>41597.70867773331</c:v>
                </c:pt>
              </c:numCache>
            </c:numRef>
          </c:val>
          <c:smooth val="0"/>
          <c:extLst>
            <c:ext xmlns:c16="http://schemas.microsoft.com/office/drawing/2014/chart" uri="{C3380CC4-5D6E-409C-BE32-E72D297353CC}">
              <c16:uniqueId val="{00000003-CAAE-48E7-85C3-71E758C95E85}"/>
            </c:ext>
          </c:extLst>
        </c:ser>
        <c:dLbls>
          <c:showLegendKey val="0"/>
          <c:showVal val="0"/>
          <c:showCatName val="0"/>
          <c:showSerName val="0"/>
          <c:showPercent val="0"/>
          <c:showBubbleSize val="0"/>
        </c:dLbls>
        <c:marker val="1"/>
        <c:smooth val="0"/>
        <c:axId val="1326020016"/>
        <c:axId val="1326019032"/>
      </c:lineChart>
      <c:date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0"/>
        <c:lblOffset val="100"/>
        <c:baseTimeUnit val="days"/>
      </c:date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ERG</a:t>
            </a:r>
            <a:r>
              <a:rPr lang="en-AU" baseline="0"/>
              <a:t> Residential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Presentation'!$Q$56</c:f>
              <c:strCache>
                <c:ptCount val="1"/>
                <c:pt idx="0">
                  <c:v>ERG Res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Presentation'!$R$56:$AE$56</c:f>
              <c:numCache>
                <c:formatCode>_-"$"* #,##0_-;\-"$"* #,##0_-;_-"$"* "-"??_-;_-@_-</c:formatCode>
                <c:ptCount val="14"/>
                <c:pt idx="0">
                  <c:v>14717944.666873101</c:v>
                </c:pt>
                <c:pt idx="1">
                  <c:v>13859493.550716585</c:v>
                </c:pt>
                <c:pt idx="2">
                  <c:v>24041700.943924911</c:v>
                </c:pt>
                <c:pt idx="3">
                  <c:v>22746487.338231988</c:v>
                </c:pt>
              </c:numCache>
            </c:numRef>
          </c:val>
          <c:extLst>
            <c:ext xmlns:c16="http://schemas.microsoft.com/office/drawing/2014/chart" uri="{C3380CC4-5D6E-409C-BE32-E72D297353CC}">
              <c16:uniqueId val="{00000000-6E81-4B47-93CC-466AE18748E5}"/>
            </c:ext>
          </c:extLst>
        </c:ser>
        <c:ser>
          <c:idx val="1"/>
          <c:order val="1"/>
          <c:tx>
            <c:strRef>
              <c:f>'Charts for Presentation'!$Q$57</c:f>
              <c:strCache>
                <c:ptCount val="1"/>
                <c:pt idx="0">
                  <c:v>ERG Res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Presentation'!$R$57:$AE$57</c:f>
              <c:numCache>
                <c:formatCode>_-"$"* #,##0_-;\-"$"* #,##0_-;_-"$"* "-"??_-;_-@_-</c:formatCode>
                <c:ptCount val="14"/>
                <c:pt idx="4">
                  <c:v>20299820.763466578</c:v>
                </c:pt>
                <c:pt idx="5">
                  <c:v>21120407.272577967</c:v>
                </c:pt>
                <c:pt idx="6">
                  <c:v>22349680.89073319</c:v>
                </c:pt>
                <c:pt idx="7">
                  <c:v>22359973.787454758</c:v>
                </c:pt>
                <c:pt idx="8">
                  <c:v>23081137.416143745</c:v>
                </c:pt>
                <c:pt idx="9">
                  <c:v>23708552.345324438</c:v>
                </c:pt>
                <c:pt idx="10">
                  <c:v>24376369.789851911</c:v>
                </c:pt>
                <c:pt idx="11">
                  <c:v>25070325.595260866</c:v>
                </c:pt>
                <c:pt idx="12">
                  <c:v>25509952.659812994</c:v>
                </c:pt>
                <c:pt idx="13">
                  <c:v>26452389.071001731</c:v>
                </c:pt>
              </c:numCache>
            </c:numRef>
          </c:val>
          <c:extLst>
            <c:ext xmlns:c16="http://schemas.microsoft.com/office/drawing/2014/chart" uri="{C3380CC4-5D6E-409C-BE32-E72D297353CC}">
              <c16:uniqueId val="{00000001-6E81-4B47-93CC-466AE18748E5}"/>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Presentation'!$Q$58</c:f>
              <c:strCache>
                <c:ptCount val="1"/>
                <c:pt idx="0">
                  <c:v>ERG Res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Presentation'!$R$58:$AE$58</c:f>
              <c:numCache>
                <c:formatCode>_-"$"* #,##0_-;\-"$"* #,##0_-;_-"$"* "-"??_-;_-@_-</c:formatCode>
                <c:ptCount val="14"/>
                <c:pt idx="0">
                  <c:v>13651</c:v>
                </c:pt>
                <c:pt idx="1">
                  <c:v>6208</c:v>
                </c:pt>
                <c:pt idx="2">
                  <c:v>9658</c:v>
                </c:pt>
                <c:pt idx="3">
                  <c:v>16672</c:v>
                </c:pt>
              </c:numCache>
            </c:numRef>
          </c:val>
          <c:smooth val="0"/>
          <c:extLst>
            <c:ext xmlns:c16="http://schemas.microsoft.com/office/drawing/2014/chart" uri="{C3380CC4-5D6E-409C-BE32-E72D297353CC}">
              <c16:uniqueId val="{00000002-6E81-4B47-93CC-466AE18748E5}"/>
            </c:ext>
          </c:extLst>
        </c:ser>
        <c:ser>
          <c:idx val="3"/>
          <c:order val="3"/>
          <c:tx>
            <c:strRef>
              <c:f>'Charts for Presentation'!$Q$59</c:f>
              <c:strCache>
                <c:ptCount val="1"/>
                <c:pt idx="0">
                  <c:v>ERG Res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Presentation'!$R$59:$AE$59</c:f>
              <c:numCache>
                <c:formatCode>_-"$"* #,##0_-;\-"$"* #,##0_-;_-"$"* "-"??_-;_-@_-</c:formatCode>
                <c:ptCount val="14"/>
                <c:pt idx="3">
                  <c:v>16672</c:v>
                </c:pt>
                <c:pt idx="4">
                  <c:v>7640.1126958278201</c:v>
                </c:pt>
                <c:pt idx="5">
                  <c:v>7763.0795691204894</c:v>
                </c:pt>
                <c:pt idx="6">
                  <c:v>8037.3205731149455</c:v>
                </c:pt>
                <c:pt idx="7">
                  <c:v>8016.3792608959047</c:v>
                </c:pt>
                <c:pt idx="8">
                  <c:v>8146.8368188774548</c:v>
                </c:pt>
                <c:pt idx="9">
                  <c:v>8279.9194538113279</c:v>
                </c:pt>
                <c:pt idx="10">
                  <c:v>8415.6948324738969</c:v>
                </c:pt>
                <c:pt idx="11">
                  <c:v>8554.2329070055348</c:v>
                </c:pt>
                <c:pt idx="12">
                  <c:v>8695.6060153322505</c:v>
                </c:pt>
                <c:pt idx="13">
                  <c:v>8953.6031232110454</c:v>
                </c:pt>
              </c:numCache>
            </c:numRef>
          </c:val>
          <c:smooth val="0"/>
          <c:extLst>
            <c:ext xmlns:c16="http://schemas.microsoft.com/office/drawing/2014/chart" uri="{C3380CC4-5D6E-409C-BE32-E72D297353CC}">
              <c16:uniqueId val="{00000003-6E81-4B47-93CC-466AE18748E5}"/>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ERG</a:t>
            </a:r>
            <a:r>
              <a:rPr lang="en-AU" baseline="0"/>
              <a:t> C&amp;I </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Presentation'!$Q$86</c:f>
              <c:strCache>
                <c:ptCount val="1"/>
                <c:pt idx="0">
                  <c:v>ERG C&amp;I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Presentation'!$R$86:$AE$86</c:f>
              <c:numCache>
                <c:formatCode>_-"$"* #,##0_-;\-"$"* #,##0_-;_-"$"* "-"??_-;_-@_-</c:formatCode>
                <c:ptCount val="14"/>
                <c:pt idx="0">
                  <c:v>21745705.857846789</c:v>
                </c:pt>
                <c:pt idx="1">
                  <c:v>23486366.744773187</c:v>
                </c:pt>
                <c:pt idx="2">
                  <c:v>34023933.005221836</c:v>
                </c:pt>
                <c:pt idx="3">
                  <c:v>34259106.447191969</c:v>
                </c:pt>
              </c:numCache>
            </c:numRef>
          </c:val>
          <c:extLst>
            <c:ext xmlns:c16="http://schemas.microsoft.com/office/drawing/2014/chart" uri="{C3380CC4-5D6E-409C-BE32-E72D297353CC}">
              <c16:uniqueId val="{00000000-60A7-48FC-B8E7-694923ED1407}"/>
            </c:ext>
          </c:extLst>
        </c:ser>
        <c:ser>
          <c:idx val="1"/>
          <c:order val="1"/>
          <c:tx>
            <c:strRef>
              <c:f>'Charts for Presentation'!$Q$87</c:f>
              <c:strCache>
                <c:ptCount val="1"/>
                <c:pt idx="0">
                  <c:v>ERG C&amp;I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Presentation'!$R$87:$AE$87</c:f>
              <c:numCache>
                <c:formatCode>_-"$"* #,##0_-;\-"$"* #,##0_-;_-"$"* "-"??_-;_-@_-</c:formatCode>
                <c:ptCount val="14"/>
                <c:pt idx="4">
                  <c:v>32439985.9335244</c:v>
                </c:pt>
                <c:pt idx="5">
                  <c:v>33726966.549611911</c:v>
                </c:pt>
                <c:pt idx="6">
                  <c:v>35003693.57611303</c:v>
                </c:pt>
                <c:pt idx="7">
                  <c:v>35654641.094459519</c:v>
                </c:pt>
                <c:pt idx="8">
                  <c:v>36777755.406437717</c:v>
                </c:pt>
                <c:pt idx="9">
                  <c:v>37749844.815094948</c:v>
                </c:pt>
                <c:pt idx="10">
                  <c:v>38784675.609989949</c:v>
                </c:pt>
                <c:pt idx="11">
                  <c:v>39859420.490190819</c:v>
                </c:pt>
                <c:pt idx="12">
                  <c:v>40528394.098343059</c:v>
                </c:pt>
                <c:pt idx="13">
                  <c:v>43470974.677893914</c:v>
                </c:pt>
              </c:numCache>
            </c:numRef>
          </c:val>
          <c:extLst>
            <c:ext xmlns:c16="http://schemas.microsoft.com/office/drawing/2014/chart" uri="{C3380CC4-5D6E-409C-BE32-E72D297353CC}">
              <c16:uniqueId val="{00000001-60A7-48FC-B8E7-694923ED1407}"/>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Presentation'!$Q$88</c:f>
              <c:strCache>
                <c:ptCount val="1"/>
                <c:pt idx="0">
                  <c:v>ERG C&amp;I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Presentation'!$R$88:$AE$88</c:f>
              <c:numCache>
                <c:formatCode>_-"$"* #,##0_-;\-"$"* #,##0_-;_-"$"* "-"??_-;_-@_-</c:formatCode>
                <c:ptCount val="14"/>
                <c:pt idx="0">
                  <c:v>2486</c:v>
                </c:pt>
                <c:pt idx="1">
                  <c:v>2058</c:v>
                </c:pt>
                <c:pt idx="2">
                  <c:v>2576</c:v>
                </c:pt>
                <c:pt idx="3">
                  <c:v>7259</c:v>
                </c:pt>
              </c:numCache>
            </c:numRef>
          </c:val>
          <c:smooth val="0"/>
          <c:extLst>
            <c:ext xmlns:c16="http://schemas.microsoft.com/office/drawing/2014/chart" uri="{C3380CC4-5D6E-409C-BE32-E72D297353CC}">
              <c16:uniqueId val="{00000002-60A7-48FC-B8E7-694923ED1407}"/>
            </c:ext>
          </c:extLst>
        </c:ser>
        <c:ser>
          <c:idx val="3"/>
          <c:order val="3"/>
          <c:tx>
            <c:strRef>
              <c:f>'Charts for Presentation'!$Q$89</c:f>
              <c:strCache>
                <c:ptCount val="1"/>
                <c:pt idx="0">
                  <c:v>ERG C&amp;I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Presentation'!$R$89:$AE$89</c:f>
              <c:numCache>
                <c:formatCode>_-"$"* #,##0_-;\-"$"* #,##0_-;_-"$"* "-"??_-;_-@_-</c:formatCode>
                <c:ptCount val="14"/>
                <c:pt idx="3">
                  <c:v>7259</c:v>
                </c:pt>
                <c:pt idx="4">
                  <c:v>3040.4375624185941</c:v>
                </c:pt>
                <c:pt idx="5">
                  <c:v>3087.1440989620232</c:v>
                </c:pt>
                <c:pt idx="6">
                  <c:v>3134.7413175768852</c:v>
                </c:pt>
                <c:pt idx="7">
                  <c:v>3183.2511565954383</c:v>
                </c:pt>
                <c:pt idx="8">
                  <c:v>3232.6962670710636</c:v>
                </c:pt>
                <c:pt idx="9">
                  <c:v>3283.1000430150389</c:v>
                </c:pt>
                <c:pt idx="10">
                  <c:v>3334.4866532512478</c:v>
                </c:pt>
                <c:pt idx="11">
                  <c:v>3386.8810749930681</c:v>
                </c:pt>
                <c:pt idx="12">
                  <c:v>3440.3091292562726</c:v>
                </c:pt>
                <c:pt idx="13">
                  <c:v>3664.2085740587409</c:v>
                </c:pt>
              </c:numCache>
            </c:numRef>
          </c:val>
          <c:smooth val="0"/>
          <c:extLst>
            <c:ext xmlns:c16="http://schemas.microsoft.com/office/drawing/2014/chart" uri="{C3380CC4-5D6E-409C-BE32-E72D297353CC}">
              <c16:uniqueId val="{00000003-60A7-48FC-B8E7-694923ED1407}"/>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Ergon'!$B$7</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Ergon'!$G$7:$J$7</c:f>
              <c:numCache>
                <c:formatCode>General</c:formatCode>
                <c:ptCount val="4"/>
                <c:pt idx="0">
                  <c:v>407</c:v>
                </c:pt>
                <c:pt idx="1">
                  <c:v>531</c:v>
                </c:pt>
                <c:pt idx="2">
                  <c:v>556</c:v>
                </c:pt>
                <c:pt idx="3">
                  <c:v>678</c:v>
                </c:pt>
              </c:numCache>
            </c:numRef>
          </c:xVal>
          <c:yVal>
            <c:numRef>
              <c:f>'Nominal Ergon'!$C$7:$F$7</c:f>
              <c:numCache>
                <c:formatCode>"$"#,##0</c:formatCode>
                <c:ptCount val="4"/>
                <c:pt idx="0">
                  <c:v>22126150</c:v>
                </c:pt>
                <c:pt idx="1">
                  <c:v>26321141</c:v>
                </c:pt>
                <c:pt idx="2">
                  <c:v>32892320</c:v>
                </c:pt>
                <c:pt idx="3">
                  <c:v>31202456</c:v>
                </c:pt>
              </c:numCache>
            </c:numRef>
          </c:yVal>
          <c:smooth val="0"/>
          <c:extLst>
            <c:ext xmlns:c16="http://schemas.microsoft.com/office/drawing/2014/chart" uri="{C3380CC4-5D6E-409C-BE32-E72D297353CC}">
              <c16:uniqueId val="{00000001-8351-42D3-B4E8-59200A523AC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Ergon'!$B$8</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Ergon'!$G$8:$J$8</c:f>
              <c:numCache>
                <c:formatCode>General</c:formatCode>
                <c:ptCount val="4"/>
                <c:pt idx="0">
                  <c:v>1747</c:v>
                </c:pt>
                <c:pt idx="1">
                  <c:v>1374</c:v>
                </c:pt>
                <c:pt idx="2">
                  <c:v>1875</c:v>
                </c:pt>
                <c:pt idx="3">
                  <c:v>6221</c:v>
                </c:pt>
              </c:numCache>
            </c:numRef>
          </c:xVal>
          <c:yVal>
            <c:numRef>
              <c:f>'Nominal Ergon'!$C$8:$F$8</c:f>
              <c:numCache>
                <c:formatCode>"$"#,##0</c:formatCode>
                <c:ptCount val="4"/>
                <c:pt idx="0">
                  <c:v>3932579</c:v>
                </c:pt>
                <c:pt idx="1">
                  <c:v>3662130</c:v>
                </c:pt>
                <c:pt idx="2">
                  <c:v>5549488</c:v>
                </c:pt>
                <c:pt idx="3">
                  <c:v>5791478</c:v>
                </c:pt>
              </c:numCache>
            </c:numRef>
          </c:yVal>
          <c:smooth val="0"/>
          <c:extLst>
            <c:ext xmlns:c16="http://schemas.microsoft.com/office/drawing/2014/chart" uri="{C3380CC4-5D6E-409C-BE32-E72D297353CC}">
              <c16:uniqueId val="{00000001-1703-44EA-A851-A4F6F3F1965F}"/>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Ergon'!$B$9</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Ergon'!$G$9:$J$9</c:f>
              <c:numCache>
                <c:formatCode>General</c:formatCode>
                <c:ptCount val="4"/>
                <c:pt idx="0">
                  <c:v>332</c:v>
                </c:pt>
                <c:pt idx="1">
                  <c:v>153</c:v>
                </c:pt>
                <c:pt idx="2">
                  <c:v>145</c:v>
                </c:pt>
                <c:pt idx="3">
                  <c:v>360</c:v>
                </c:pt>
              </c:numCache>
            </c:numRef>
          </c:xVal>
          <c:yVal>
            <c:numRef>
              <c:f>'Nominal Ergon'!$C$9:$F$9</c:f>
              <c:numCache>
                <c:formatCode>"$"#,##0</c:formatCode>
                <c:ptCount val="4"/>
                <c:pt idx="0">
                  <c:v>505963</c:v>
                </c:pt>
                <c:pt idx="1">
                  <c:v>2356887</c:v>
                </c:pt>
                <c:pt idx="2">
                  <c:v>2581422</c:v>
                </c:pt>
                <c:pt idx="3">
                  <c:v>2344188</c:v>
                </c:pt>
              </c:numCache>
            </c:numRef>
          </c:yVal>
          <c:smooth val="0"/>
          <c:extLst>
            <c:ext xmlns:c16="http://schemas.microsoft.com/office/drawing/2014/chart" uri="{C3380CC4-5D6E-409C-BE32-E72D297353CC}">
              <c16:uniqueId val="{00000001-EB98-45CA-9FFE-2A2A22AD52C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Ergon'!$B$10</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Ergon'!$G$10:$J$10</c:f>
              <c:numCache>
                <c:formatCode>General</c:formatCode>
                <c:ptCount val="4"/>
                <c:pt idx="0">
                  <c:v>25</c:v>
                </c:pt>
                <c:pt idx="1">
                  <c:v>33</c:v>
                </c:pt>
                <c:pt idx="2">
                  <c:v>13</c:v>
                </c:pt>
                <c:pt idx="3">
                  <c:v>10</c:v>
                </c:pt>
              </c:numCache>
            </c:numRef>
          </c:xVal>
          <c:yVal>
            <c:numRef>
              <c:f>'Nominal Ergon'!$C$10:$F$10</c:f>
              <c:numCache>
                <c:formatCode>"$"#,##0</c:formatCode>
                <c:ptCount val="4"/>
                <c:pt idx="0">
                  <c:v>17517675</c:v>
                </c:pt>
                <c:pt idx="1">
                  <c:v>10068359</c:v>
                </c:pt>
                <c:pt idx="2">
                  <c:v>4882995</c:v>
                </c:pt>
                <c:pt idx="3">
                  <c:v>4316582</c:v>
                </c:pt>
              </c:numCache>
            </c:numRef>
          </c:yVal>
          <c:smooth val="0"/>
          <c:extLst>
            <c:ext xmlns:c16="http://schemas.microsoft.com/office/drawing/2014/chart" uri="{C3380CC4-5D6E-409C-BE32-E72D297353CC}">
              <c16:uniqueId val="{00000001-4375-40A1-AA0A-AC8DAFC75C7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Ergon'!$B$11</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Ergon'!$G$11:$J$11</c:f>
              <c:numCache>
                <c:formatCode>General</c:formatCode>
                <c:ptCount val="4"/>
                <c:pt idx="0">
                  <c:v>1355</c:v>
                </c:pt>
                <c:pt idx="1">
                  <c:v>1</c:v>
                </c:pt>
                <c:pt idx="2">
                  <c:v>1</c:v>
                </c:pt>
                <c:pt idx="3">
                  <c:v>854</c:v>
                </c:pt>
              </c:numCache>
            </c:numRef>
          </c:xVal>
          <c:yVal>
            <c:numRef>
              <c:f>'Nominal Ergon'!$C$11:$F$11</c:f>
              <c:numCache>
                <c:formatCode>"$"#,##0</c:formatCode>
                <c:ptCount val="4"/>
                <c:pt idx="0">
                  <c:v>331597</c:v>
                </c:pt>
                <c:pt idx="1">
                  <c:v>0</c:v>
                </c:pt>
                <c:pt idx="2">
                  <c:v>0</c:v>
                </c:pt>
                <c:pt idx="3">
                  <c:v>285630</c:v>
                </c:pt>
              </c:numCache>
            </c:numRef>
          </c:yVal>
          <c:smooth val="0"/>
          <c:extLst>
            <c:ext xmlns:c16="http://schemas.microsoft.com/office/drawing/2014/chart" uri="{C3380CC4-5D6E-409C-BE32-E72D297353CC}">
              <c16:uniqueId val="{00000001-15D9-4917-A0EF-573A1F67CF3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Ergon'!$B$12</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Ergon'!$G$12:$J$12</c:f>
              <c:numCache>
                <c:formatCode>General</c:formatCode>
                <c:ptCount val="4"/>
                <c:pt idx="0">
                  <c:v>61</c:v>
                </c:pt>
                <c:pt idx="1">
                  <c:v>210</c:v>
                </c:pt>
                <c:pt idx="2">
                  <c:v>292</c:v>
                </c:pt>
                <c:pt idx="3">
                  <c:v>631</c:v>
                </c:pt>
              </c:numCache>
            </c:numRef>
          </c:xVal>
          <c:yVal>
            <c:numRef>
              <c:f>'Nominal Ergon'!$C$12:$F$12</c:f>
              <c:numCache>
                <c:formatCode>"$"#,##0</c:formatCode>
                <c:ptCount val="4"/>
                <c:pt idx="0">
                  <c:v>614139</c:v>
                </c:pt>
                <c:pt idx="1">
                  <c:v>2058559</c:v>
                </c:pt>
                <c:pt idx="2">
                  <c:v>3037422</c:v>
                </c:pt>
                <c:pt idx="3">
                  <c:v>6930098</c:v>
                </c:pt>
              </c:numCache>
            </c:numRef>
          </c:yVal>
          <c:smooth val="0"/>
          <c:extLst>
            <c:ext xmlns:c16="http://schemas.microsoft.com/office/drawing/2014/chart" uri="{C3380CC4-5D6E-409C-BE32-E72D297353CC}">
              <c16:uniqueId val="{00000001-ABCD-4AF2-909A-FD2927A4F3A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Ergon'!$B$5</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Ergon'!$G$5:$J$5</c:f>
              <c:numCache>
                <c:formatCode>General</c:formatCode>
                <c:ptCount val="4"/>
                <c:pt idx="0">
                  <c:v>1747</c:v>
                </c:pt>
                <c:pt idx="1">
                  <c:v>1374</c:v>
                </c:pt>
                <c:pt idx="2">
                  <c:v>1875</c:v>
                </c:pt>
                <c:pt idx="3">
                  <c:v>6221</c:v>
                </c:pt>
              </c:numCache>
            </c:numRef>
          </c:xVal>
          <c:yVal>
            <c:numRef>
              <c:f>'Actual Ergon'!$C$5:$F$5</c:f>
              <c:numCache>
                <c:formatCode>"$"#,##0</c:formatCode>
                <c:ptCount val="4"/>
                <c:pt idx="0">
                  <c:v>4515194.5791050512</c:v>
                </c:pt>
                <c:pt idx="1">
                  <c:v>4128689.7498066816</c:v>
                </c:pt>
                <c:pt idx="2">
                  <c:v>6203115.4091467569</c:v>
                </c:pt>
                <c:pt idx="3">
                  <c:v>6254796.2400000002</c:v>
                </c:pt>
              </c:numCache>
            </c:numRef>
          </c:yVal>
          <c:smooth val="0"/>
          <c:extLst>
            <c:ext xmlns:c16="http://schemas.microsoft.com/office/drawing/2014/chart" uri="{C3380CC4-5D6E-409C-BE32-E72D297353CC}">
              <c16:uniqueId val="{00000001-BE6E-491A-B7D6-7979A520B43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Ergon'!$B$13</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3.2921478565179352E-2"/>
                  <c:y val="-4.7316749766140821E-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Ergon'!$G$13:$J$13</c:f>
              <c:numCache>
                <c:formatCode>General</c:formatCode>
                <c:ptCount val="4"/>
                <c:pt idx="0">
                  <c:v>12934</c:v>
                </c:pt>
                <c:pt idx="1">
                  <c:v>5282</c:v>
                </c:pt>
                <c:pt idx="2">
                  <c:v>8417</c:v>
                </c:pt>
                <c:pt idx="3">
                  <c:v>14555</c:v>
                </c:pt>
              </c:numCache>
            </c:numRef>
          </c:xVal>
          <c:yVal>
            <c:numRef>
              <c:f>'Nominal Ergon'!$C$13:$F$13</c:f>
              <c:numCache>
                <c:formatCode>"$"#,##0</c:formatCode>
                <c:ptCount val="4"/>
                <c:pt idx="0">
                  <c:v>8013052</c:v>
                </c:pt>
                <c:pt idx="1">
                  <c:v>4571187</c:v>
                </c:pt>
                <c:pt idx="2">
                  <c:v>5653722</c:v>
                </c:pt>
                <c:pt idx="3">
                  <c:v>1045114</c:v>
                </c:pt>
              </c:numCache>
            </c:numRef>
          </c:yVal>
          <c:smooth val="0"/>
          <c:extLst>
            <c:ext xmlns:c16="http://schemas.microsoft.com/office/drawing/2014/chart" uri="{C3380CC4-5D6E-409C-BE32-E72D297353CC}">
              <c16:uniqueId val="{00000001-A977-46FA-8DB0-AE255E18A5F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Ergon'!$B$14</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Ergon'!$G$14:$J$14</c:f>
              <c:numCache>
                <c:formatCode>General</c:formatCode>
                <c:ptCount val="4"/>
                <c:pt idx="0">
                  <c:v>656</c:v>
                </c:pt>
                <c:pt idx="1">
                  <c:v>716</c:v>
                </c:pt>
                <c:pt idx="2">
                  <c:v>949</c:v>
                </c:pt>
                <c:pt idx="3">
                  <c:v>1486</c:v>
                </c:pt>
              </c:numCache>
            </c:numRef>
          </c:xVal>
          <c:yVal>
            <c:numRef>
              <c:f>'Nominal Ergon'!$C$14:$F$14</c:f>
              <c:numCache>
                <c:formatCode>"$"#,##0</c:formatCode>
                <c:ptCount val="4"/>
                <c:pt idx="0">
                  <c:v>9352344</c:v>
                </c:pt>
                <c:pt idx="1">
                  <c:v>12483257</c:v>
                </c:pt>
                <c:pt idx="2">
                  <c:v>15134552</c:v>
                </c:pt>
                <c:pt idx="3">
                  <c:v>17421725</c:v>
                </c:pt>
              </c:numCache>
            </c:numRef>
          </c:yVal>
          <c:smooth val="0"/>
          <c:extLst>
            <c:ext xmlns:c16="http://schemas.microsoft.com/office/drawing/2014/chart" uri="{C3380CC4-5D6E-409C-BE32-E72D297353CC}">
              <c16:uniqueId val="{00000001-F6CD-4F83-9AD8-053A6223A397}"/>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Ergon'!$B$15</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Ergon'!$G$15:$J$15</c:f>
              <c:numCache>
                <c:formatCode>General</c:formatCode>
                <c:ptCount val="4"/>
                <c:pt idx="0">
                  <c:v>356</c:v>
                </c:pt>
                <c:pt idx="1">
                  <c:v>334</c:v>
                </c:pt>
                <c:pt idx="2">
                  <c:v>454</c:v>
                </c:pt>
                <c:pt idx="3">
                  <c:v>615</c:v>
                </c:pt>
              </c:numCache>
            </c:numRef>
          </c:xVal>
          <c:yVal>
            <c:numRef>
              <c:f>'Nominal Ergon'!$C$15:$F$15</c:f>
              <c:numCache>
                <c:formatCode>"$"#,##0</c:formatCode>
                <c:ptCount val="4"/>
                <c:pt idx="0">
                  <c:v>4442858</c:v>
                </c:pt>
                <c:pt idx="1">
                  <c:v>5015501</c:v>
                </c:pt>
                <c:pt idx="2">
                  <c:v>5380274</c:v>
                </c:pt>
                <c:pt idx="3">
                  <c:v>7145108</c:v>
                </c:pt>
              </c:numCache>
            </c:numRef>
          </c:yVal>
          <c:smooth val="0"/>
          <c:extLst>
            <c:ext xmlns:c16="http://schemas.microsoft.com/office/drawing/2014/chart" uri="{C3380CC4-5D6E-409C-BE32-E72D297353CC}">
              <c16:uniqueId val="{00000001-7F8B-4D6F-A470-2DB7C3AE58B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Energex'!$B$7</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Energex'!$G$7:$J$7</c:f>
              <c:numCache>
                <c:formatCode>General</c:formatCode>
                <c:ptCount val="4"/>
                <c:pt idx="0">
                  <c:v>804</c:v>
                </c:pt>
                <c:pt idx="1">
                  <c:v>1325</c:v>
                </c:pt>
                <c:pt idx="2">
                  <c:v>1550</c:v>
                </c:pt>
                <c:pt idx="3">
                  <c:v>1507</c:v>
                </c:pt>
              </c:numCache>
            </c:numRef>
          </c:xVal>
          <c:yVal>
            <c:numRef>
              <c:f>'Nominal Energex'!$C$7:$F$7</c:f>
              <c:numCache>
                <c:formatCode>"$"#,##0</c:formatCode>
                <c:ptCount val="4"/>
                <c:pt idx="0">
                  <c:v>57118503.549999997</c:v>
                </c:pt>
                <c:pt idx="1">
                  <c:v>49944753.489999995</c:v>
                </c:pt>
                <c:pt idx="2">
                  <c:v>45285745.590000004</c:v>
                </c:pt>
                <c:pt idx="3">
                  <c:v>53055544.32</c:v>
                </c:pt>
              </c:numCache>
            </c:numRef>
          </c:yVal>
          <c:smooth val="0"/>
          <c:extLst>
            <c:ext xmlns:c16="http://schemas.microsoft.com/office/drawing/2014/chart" uri="{C3380CC4-5D6E-409C-BE32-E72D297353CC}">
              <c16:uniqueId val="{00000001-5A89-42EE-8020-E3DD9F85E241}"/>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Energex'!$B$8</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Energex'!$G$8:$J$8</c:f>
              <c:numCache>
                <c:formatCode>General</c:formatCode>
                <c:ptCount val="4"/>
                <c:pt idx="0">
                  <c:v>1575</c:v>
                </c:pt>
                <c:pt idx="1">
                  <c:v>287</c:v>
                </c:pt>
                <c:pt idx="2">
                  <c:v>311</c:v>
                </c:pt>
                <c:pt idx="3">
                  <c:v>527</c:v>
                </c:pt>
              </c:numCache>
            </c:numRef>
          </c:xVal>
          <c:yVal>
            <c:numRef>
              <c:f>'Nominal Energex'!$C$8:$F$8</c:f>
              <c:numCache>
                <c:formatCode>"$"#,##0</c:formatCode>
                <c:ptCount val="4"/>
                <c:pt idx="0">
                  <c:v>4497540.32</c:v>
                </c:pt>
                <c:pt idx="1">
                  <c:v>5039984.83</c:v>
                </c:pt>
                <c:pt idx="2">
                  <c:v>3700975.07</c:v>
                </c:pt>
                <c:pt idx="3">
                  <c:v>4492979.8899999997</c:v>
                </c:pt>
              </c:numCache>
            </c:numRef>
          </c:yVal>
          <c:smooth val="0"/>
          <c:extLst>
            <c:ext xmlns:c16="http://schemas.microsoft.com/office/drawing/2014/chart" uri="{C3380CC4-5D6E-409C-BE32-E72D297353CC}">
              <c16:uniqueId val="{00000001-CBC7-46E0-926F-70EDEB576A88}"/>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Energex'!$B$9</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Energex'!$G$9:$J$9</c:f>
              <c:numCache>
                <c:formatCode>General</c:formatCode>
                <c:ptCount val="4"/>
                <c:pt idx="0">
                  <c:v>0</c:v>
                </c:pt>
                <c:pt idx="1">
                  <c:v>0</c:v>
                </c:pt>
                <c:pt idx="2">
                  <c:v>0</c:v>
                </c:pt>
                <c:pt idx="3">
                  <c:v>0</c:v>
                </c:pt>
              </c:numCache>
            </c:numRef>
          </c:xVal>
          <c:yVal>
            <c:numRef>
              <c:f>'Nominal Energex'!$C$9:$F$9</c:f>
              <c:numCache>
                <c:formatCode>"$"#,##0</c:formatCode>
                <c:ptCount val="4"/>
                <c:pt idx="0">
                  <c:v>0</c:v>
                </c:pt>
                <c:pt idx="1">
                  <c:v>0</c:v>
                </c:pt>
                <c:pt idx="2">
                  <c:v>2290871.56</c:v>
                </c:pt>
                <c:pt idx="3">
                  <c:v>2503484.19</c:v>
                </c:pt>
              </c:numCache>
            </c:numRef>
          </c:yVal>
          <c:smooth val="0"/>
          <c:extLst>
            <c:ext xmlns:c16="http://schemas.microsoft.com/office/drawing/2014/chart" uri="{C3380CC4-5D6E-409C-BE32-E72D297353CC}">
              <c16:uniqueId val="{00000001-BECF-4E13-8A6D-B1F794F1254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Energex'!$B$10</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7.5721347331583547E-2"/>
                  <c:y val="0.1038027025300864"/>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Energex'!$G$10:$J$10</c:f>
              <c:numCache>
                <c:formatCode>General</c:formatCode>
                <c:ptCount val="4"/>
                <c:pt idx="0">
                  <c:v>5</c:v>
                </c:pt>
                <c:pt idx="1">
                  <c:v>6</c:v>
                </c:pt>
                <c:pt idx="2">
                  <c:v>6</c:v>
                </c:pt>
                <c:pt idx="3">
                  <c:v>21</c:v>
                </c:pt>
              </c:numCache>
            </c:numRef>
          </c:xVal>
          <c:yVal>
            <c:numRef>
              <c:f>'Nominal Energex'!$C$10:$F$10</c:f>
              <c:numCache>
                <c:formatCode>"$"#,##0</c:formatCode>
                <c:ptCount val="4"/>
                <c:pt idx="0">
                  <c:v>0</c:v>
                </c:pt>
                <c:pt idx="1">
                  <c:v>0</c:v>
                </c:pt>
                <c:pt idx="2">
                  <c:v>0</c:v>
                </c:pt>
                <c:pt idx="3">
                  <c:v>294903</c:v>
                </c:pt>
              </c:numCache>
            </c:numRef>
          </c:yVal>
          <c:smooth val="0"/>
          <c:extLst>
            <c:ext xmlns:c16="http://schemas.microsoft.com/office/drawing/2014/chart" uri="{C3380CC4-5D6E-409C-BE32-E72D297353CC}">
              <c16:uniqueId val="{00000001-C255-4208-9ADD-A45583F2BE60}"/>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Energex'!$B$11</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Energex'!$G$11:$J$11</c:f>
              <c:numCache>
                <c:formatCode>General</c:formatCode>
                <c:ptCount val="4"/>
                <c:pt idx="0">
                  <c:v>35582</c:v>
                </c:pt>
                <c:pt idx="1">
                  <c:v>45123</c:v>
                </c:pt>
                <c:pt idx="2">
                  <c:v>51933</c:v>
                </c:pt>
                <c:pt idx="3">
                  <c:v>37787</c:v>
                </c:pt>
              </c:numCache>
            </c:numRef>
          </c:xVal>
          <c:yVal>
            <c:numRef>
              <c:f>'Nominal Energex'!$C$11:$F$11</c:f>
              <c:numCache>
                <c:formatCode>"$"#,##0</c:formatCode>
                <c:ptCount val="4"/>
                <c:pt idx="0">
                  <c:v>0</c:v>
                </c:pt>
                <c:pt idx="1">
                  <c:v>0</c:v>
                </c:pt>
                <c:pt idx="2">
                  <c:v>0</c:v>
                </c:pt>
                <c:pt idx="3">
                  <c:v>0</c:v>
                </c:pt>
              </c:numCache>
            </c:numRef>
          </c:yVal>
          <c:smooth val="0"/>
          <c:extLst>
            <c:ext xmlns:c16="http://schemas.microsoft.com/office/drawing/2014/chart" uri="{C3380CC4-5D6E-409C-BE32-E72D297353CC}">
              <c16:uniqueId val="{00000001-7815-41FD-A6A2-9DF3ABAD6AD6}"/>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Energex'!$B$12</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Energex'!$G$12:$J$12</c:f>
              <c:numCache>
                <c:formatCode>General</c:formatCode>
                <c:ptCount val="4"/>
                <c:pt idx="0">
                  <c:v>209</c:v>
                </c:pt>
                <c:pt idx="1">
                  <c:v>174</c:v>
                </c:pt>
                <c:pt idx="2">
                  <c:v>224</c:v>
                </c:pt>
                <c:pt idx="3">
                  <c:v>248</c:v>
                </c:pt>
              </c:numCache>
            </c:numRef>
          </c:xVal>
          <c:yVal>
            <c:numRef>
              <c:f>'Nominal Energex'!$C$12:$F$12</c:f>
              <c:numCache>
                <c:formatCode>"$"#,##0</c:formatCode>
                <c:ptCount val="4"/>
                <c:pt idx="0">
                  <c:v>541744.02</c:v>
                </c:pt>
                <c:pt idx="1">
                  <c:v>740732.05</c:v>
                </c:pt>
                <c:pt idx="2">
                  <c:v>791194.09</c:v>
                </c:pt>
                <c:pt idx="3">
                  <c:v>475274.17</c:v>
                </c:pt>
              </c:numCache>
            </c:numRef>
          </c:yVal>
          <c:smooth val="0"/>
          <c:extLst>
            <c:ext xmlns:c16="http://schemas.microsoft.com/office/drawing/2014/chart" uri="{C3380CC4-5D6E-409C-BE32-E72D297353CC}">
              <c16:uniqueId val="{00000001-9430-42B9-B00E-74E2EDBD180F}"/>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Energex'!$B$13</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7259186351706034E-2"/>
                  <c:y val="4.9046004666083408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Energex'!$G$13:$J$13</c:f>
              <c:numCache>
                <c:formatCode>General</c:formatCode>
                <c:ptCount val="4"/>
                <c:pt idx="0">
                  <c:v>30793</c:v>
                </c:pt>
                <c:pt idx="1">
                  <c:v>28066</c:v>
                </c:pt>
                <c:pt idx="2">
                  <c:v>29506</c:v>
                </c:pt>
                <c:pt idx="3">
                  <c:v>27128</c:v>
                </c:pt>
              </c:numCache>
            </c:numRef>
          </c:xVal>
          <c:yVal>
            <c:numRef>
              <c:f>'Nominal Energex'!$C$13:$F$13</c:f>
              <c:numCache>
                <c:formatCode>"$"#,##0</c:formatCode>
                <c:ptCount val="4"/>
                <c:pt idx="0">
                  <c:v>8662580.4499999993</c:v>
                </c:pt>
                <c:pt idx="1">
                  <c:v>11366636.25</c:v>
                </c:pt>
                <c:pt idx="2">
                  <c:v>13813529.130000001</c:v>
                </c:pt>
                <c:pt idx="3">
                  <c:v>14037336.220000001</c:v>
                </c:pt>
              </c:numCache>
            </c:numRef>
          </c:yVal>
          <c:smooth val="0"/>
          <c:extLst>
            <c:ext xmlns:c16="http://schemas.microsoft.com/office/drawing/2014/chart" uri="{C3380CC4-5D6E-409C-BE32-E72D297353CC}">
              <c16:uniqueId val="{00000001-E539-45E2-843F-974B9C562EA5}"/>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Ergon'!$B$6</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Ergon'!$G$6:$J$6</c:f>
              <c:numCache>
                <c:formatCode>General</c:formatCode>
                <c:ptCount val="4"/>
                <c:pt idx="0">
                  <c:v>332</c:v>
                </c:pt>
                <c:pt idx="1">
                  <c:v>153</c:v>
                </c:pt>
                <c:pt idx="2">
                  <c:v>145</c:v>
                </c:pt>
                <c:pt idx="3">
                  <c:v>360</c:v>
                </c:pt>
              </c:numCache>
            </c:numRef>
          </c:xVal>
          <c:yVal>
            <c:numRef>
              <c:f>'Actual Ergon'!$C$6:$F$6</c:f>
              <c:numCache>
                <c:formatCode>"$"#,##0</c:formatCode>
                <c:ptCount val="4"/>
                <c:pt idx="0">
                  <c:v>580921.93312015571</c:v>
                </c:pt>
                <c:pt idx="1">
                  <c:v>2657157.227720649</c:v>
                </c:pt>
                <c:pt idx="2">
                  <c:v>2885465.9359044363</c:v>
                </c:pt>
                <c:pt idx="3">
                  <c:v>2531723.04</c:v>
                </c:pt>
              </c:numCache>
            </c:numRef>
          </c:yVal>
          <c:smooth val="0"/>
          <c:extLst>
            <c:ext xmlns:c16="http://schemas.microsoft.com/office/drawing/2014/chart" uri="{C3380CC4-5D6E-409C-BE32-E72D297353CC}">
              <c16:uniqueId val="{00000001-E47B-4DB0-83D6-BC5CBBAE545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Energex'!$B$14</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7.0996937882764649E-2"/>
                  <c:y val="0.34560553633217994"/>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Energex'!$G$14:$J$14</c:f>
              <c:numCache>
                <c:formatCode>General</c:formatCode>
                <c:ptCount val="4"/>
                <c:pt idx="0">
                  <c:v>156</c:v>
                </c:pt>
                <c:pt idx="1">
                  <c:v>129</c:v>
                </c:pt>
                <c:pt idx="2">
                  <c:v>182</c:v>
                </c:pt>
                <c:pt idx="3">
                  <c:v>206</c:v>
                </c:pt>
              </c:numCache>
            </c:numRef>
          </c:xVal>
          <c:yVal>
            <c:numRef>
              <c:f>'Nominal Energex'!$C$14:$F$14</c:f>
              <c:numCache>
                <c:formatCode>"$"#,##0</c:formatCode>
                <c:ptCount val="4"/>
                <c:pt idx="0">
                  <c:v>1867307.73</c:v>
                </c:pt>
                <c:pt idx="1">
                  <c:v>1972780.96</c:v>
                </c:pt>
                <c:pt idx="2">
                  <c:v>2920204.74</c:v>
                </c:pt>
                <c:pt idx="3">
                  <c:v>3174790.17</c:v>
                </c:pt>
              </c:numCache>
            </c:numRef>
          </c:yVal>
          <c:smooth val="0"/>
          <c:extLst>
            <c:ext xmlns:c16="http://schemas.microsoft.com/office/drawing/2014/chart" uri="{C3380CC4-5D6E-409C-BE32-E72D297353CC}">
              <c16:uniqueId val="{00000001-9B75-432D-A997-87C03804992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Energex'!$B$15</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Energex'!$G$15:$J$15</c:f>
              <c:numCache>
                <c:formatCode>General</c:formatCode>
                <c:ptCount val="4"/>
                <c:pt idx="0">
                  <c:v>16223</c:v>
                </c:pt>
                <c:pt idx="1">
                  <c:v>11674</c:v>
                </c:pt>
                <c:pt idx="2">
                  <c:v>12196</c:v>
                </c:pt>
                <c:pt idx="3">
                  <c:v>12842</c:v>
                </c:pt>
              </c:numCache>
            </c:numRef>
          </c:xVal>
          <c:yVal>
            <c:numRef>
              <c:f>'Nominal Energex'!$C$15:$F$15</c:f>
              <c:numCache>
                <c:formatCode>"$"#,##0</c:formatCode>
                <c:ptCount val="4"/>
                <c:pt idx="0">
                  <c:v>3212959.89</c:v>
                </c:pt>
                <c:pt idx="1">
                  <c:v>3410546.5</c:v>
                </c:pt>
                <c:pt idx="2">
                  <c:v>2858677.0500000003</c:v>
                </c:pt>
                <c:pt idx="3">
                  <c:v>2663129.62</c:v>
                </c:pt>
              </c:numCache>
            </c:numRef>
          </c:yVal>
          <c:smooth val="0"/>
          <c:extLst>
            <c:ext xmlns:c16="http://schemas.microsoft.com/office/drawing/2014/chart" uri="{C3380CC4-5D6E-409C-BE32-E72D297353CC}">
              <c16:uniqueId val="{00000001-A485-4AD8-AE36-5F281E748AE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Ergon'!$B$7</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Ergon'!$G$7:$J$7</c:f>
              <c:numCache>
                <c:formatCode>General</c:formatCode>
                <c:ptCount val="4"/>
                <c:pt idx="0">
                  <c:v>25</c:v>
                </c:pt>
                <c:pt idx="1">
                  <c:v>33</c:v>
                </c:pt>
                <c:pt idx="2">
                  <c:v>13</c:v>
                </c:pt>
                <c:pt idx="3">
                  <c:v>10</c:v>
                </c:pt>
              </c:numCache>
            </c:numRef>
          </c:xVal>
          <c:yVal>
            <c:numRef>
              <c:f>'Actual Ergon'!$C$7:$F$7</c:f>
              <c:numCache>
                <c:formatCode>"$"#,##0</c:formatCode>
                <c:ptCount val="4"/>
                <c:pt idx="0">
                  <c:v>20112936.370388001</c:v>
                </c:pt>
                <c:pt idx="1">
                  <c:v>11351080.00007478</c:v>
                </c:pt>
                <c:pt idx="2">
                  <c:v>5458121.817235494</c:v>
                </c:pt>
                <c:pt idx="3">
                  <c:v>4661908.5600000005</c:v>
                </c:pt>
              </c:numCache>
            </c:numRef>
          </c:yVal>
          <c:smooth val="0"/>
          <c:extLst>
            <c:ext xmlns:c16="http://schemas.microsoft.com/office/drawing/2014/chart" uri="{C3380CC4-5D6E-409C-BE32-E72D297353CC}">
              <c16:uniqueId val="{00000001-BA02-4AA6-9577-4BF7519D0A6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Ergon'!$B$8</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Ergon'!$G$8:$J$8</c:f>
              <c:numCache>
                <c:formatCode>General</c:formatCode>
                <c:ptCount val="4"/>
                <c:pt idx="0">
                  <c:v>1355</c:v>
                </c:pt>
                <c:pt idx="1">
                  <c:v>1</c:v>
                </c:pt>
                <c:pt idx="2">
                  <c:v>1</c:v>
                </c:pt>
                <c:pt idx="3">
                  <c:v>854</c:v>
                </c:pt>
              </c:numCache>
            </c:numRef>
          </c:xVal>
          <c:yVal>
            <c:numRef>
              <c:f>'Actual Ergon'!$C$8:$F$8</c:f>
              <c:numCache>
                <c:formatCode>"$"#,##0</c:formatCode>
                <c:ptCount val="4"/>
                <c:pt idx="0">
                  <c:v>380723.43285347801</c:v>
                </c:pt>
                <c:pt idx="1">
                  <c:v>0</c:v>
                </c:pt>
                <c:pt idx="2">
                  <c:v>0</c:v>
                </c:pt>
                <c:pt idx="3">
                  <c:v>308480.40000000002</c:v>
                </c:pt>
              </c:numCache>
            </c:numRef>
          </c:yVal>
          <c:smooth val="0"/>
          <c:extLst>
            <c:ext xmlns:c16="http://schemas.microsoft.com/office/drawing/2014/chart" uri="{C3380CC4-5D6E-409C-BE32-E72D297353CC}">
              <c16:uniqueId val="{00000001-2061-401B-9D56-8118DFF2319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Ergon'!$B$9</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Ergon'!$G$9:$J$9</c:f>
              <c:numCache>
                <c:formatCode>General</c:formatCode>
                <c:ptCount val="4"/>
                <c:pt idx="0">
                  <c:v>61</c:v>
                </c:pt>
                <c:pt idx="1">
                  <c:v>210</c:v>
                </c:pt>
                <c:pt idx="2">
                  <c:v>292</c:v>
                </c:pt>
                <c:pt idx="3">
                  <c:v>631</c:v>
                </c:pt>
              </c:numCache>
            </c:numRef>
          </c:xVal>
          <c:yVal>
            <c:numRef>
              <c:f>'Actual Ergon'!$C$9:$F$9</c:f>
              <c:numCache>
                <c:formatCode>"$"#,##0</c:formatCode>
                <c:ptCount val="4"/>
                <c:pt idx="0">
                  <c:v>705124.31755776482</c:v>
                </c:pt>
                <c:pt idx="1">
                  <c:v>2320821.8830768685</c:v>
                </c:pt>
                <c:pt idx="2">
                  <c:v>3395174.3318088735</c:v>
                </c:pt>
                <c:pt idx="3">
                  <c:v>7484505.8400000008</c:v>
                </c:pt>
              </c:numCache>
            </c:numRef>
          </c:yVal>
          <c:smooth val="0"/>
          <c:extLst>
            <c:ext xmlns:c16="http://schemas.microsoft.com/office/drawing/2014/chart" uri="{C3380CC4-5D6E-409C-BE32-E72D297353CC}">
              <c16:uniqueId val="{00000001-988E-4640-8146-E150708AB49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Ergon'!$B$10</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3.2921478565179352E-2"/>
                  <c:y val="-4.7316749766140821E-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Ergon'!$G$10:$J$10</c:f>
              <c:numCache>
                <c:formatCode>General</c:formatCode>
                <c:ptCount val="4"/>
                <c:pt idx="0">
                  <c:v>12934</c:v>
                </c:pt>
                <c:pt idx="1">
                  <c:v>5282</c:v>
                </c:pt>
                <c:pt idx="2">
                  <c:v>8417</c:v>
                </c:pt>
                <c:pt idx="3">
                  <c:v>14555</c:v>
                </c:pt>
              </c:numCache>
            </c:numRef>
          </c:xVal>
          <c:yVal>
            <c:numRef>
              <c:f>'Actual Ergon'!$C$10:$F$10</c:f>
              <c:numCache>
                <c:formatCode>"$"#,##0</c:formatCode>
                <c:ptCount val="4"/>
                <c:pt idx="0">
                  <c:v>9200193.8047492225</c:v>
                </c:pt>
                <c:pt idx="1">
                  <c:v>5153561.7007996859</c:v>
                </c:pt>
                <c:pt idx="2">
                  <c:v>6319626.2533105798</c:v>
                </c:pt>
                <c:pt idx="3">
                  <c:v>1128723.1200000001</c:v>
                </c:pt>
              </c:numCache>
            </c:numRef>
          </c:yVal>
          <c:smooth val="0"/>
          <c:extLst>
            <c:ext xmlns:c16="http://schemas.microsoft.com/office/drawing/2014/chart" uri="{C3380CC4-5D6E-409C-BE32-E72D297353CC}">
              <c16:uniqueId val="{00000001-FA7A-48E8-BB08-967F012B53C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Ergon'!$B$11</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Ergon'!$G$11:$J$11</c:f>
              <c:numCache>
                <c:formatCode>General</c:formatCode>
                <c:ptCount val="4"/>
                <c:pt idx="0">
                  <c:v>656</c:v>
                </c:pt>
                <c:pt idx="1">
                  <c:v>716</c:v>
                </c:pt>
                <c:pt idx="2">
                  <c:v>949</c:v>
                </c:pt>
                <c:pt idx="3">
                  <c:v>1486</c:v>
                </c:pt>
              </c:numCache>
            </c:numRef>
          </c:xVal>
          <c:yVal>
            <c:numRef>
              <c:f>'Actual Ergon'!$C$11:$F$11</c:f>
              <c:numCache>
                <c:formatCode>"$"#,##0</c:formatCode>
                <c:ptCount val="4"/>
                <c:pt idx="0">
                  <c:v>10737903.276889199</c:v>
                </c:pt>
                <c:pt idx="1">
                  <c:v>14073638.898701712</c:v>
                </c:pt>
                <c:pt idx="2">
                  <c:v>16917123.295290101</c:v>
                </c:pt>
                <c:pt idx="3">
                  <c:v>18815463</c:v>
                </c:pt>
              </c:numCache>
            </c:numRef>
          </c:yVal>
          <c:smooth val="0"/>
          <c:extLst>
            <c:ext xmlns:c16="http://schemas.microsoft.com/office/drawing/2014/chart" uri="{C3380CC4-5D6E-409C-BE32-E72D297353CC}">
              <c16:uniqueId val="{00000001-E12D-44A8-80D8-B1D75D94714C}"/>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Ergon'!$B$12</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Ergon'!$G$12:$J$12</c:f>
              <c:numCache>
                <c:formatCode>General</c:formatCode>
                <c:ptCount val="4"/>
                <c:pt idx="0">
                  <c:v>356</c:v>
                </c:pt>
                <c:pt idx="1">
                  <c:v>334</c:v>
                </c:pt>
                <c:pt idx="2">
                  <c:v>454</c:v>
                </c:pt>
                <c:pt idx="3">
                  <c:v>615</c:v>
                </c:pt>
              </c:numCache>
            </c:numRef>
          </c:xVal>
          <c:yVal>
            <c:numRef>
              <c:f>'Actual Ergon'!$C$12:$F$12</c:f>
              <c:numCache>
                <c:formatCode>"$"#,##0</c:formatCode>
                <c:ptCount val="4"/>
                <c:pt idx="0">
                  <c:v>5101071.9320154814</c:v>
                </c:pt>
                <c:pt idx="1">
                  <c:v>5654481.8367576143</c:v>
                </c:pt>
                <c:pt idx="2">
                  <c:v>6013971.1185665522</c:v>
                </c:pt>
                <c:pt idx="3">
                  <c:v>7716716.6400000006</c:v>
                </c:pt>
              </c:numCache>
            </c:numRef>
          </c:yVal>
          <c:smooth val="0"/>
          <c:extLst>
            <c:ext xmlns:c16="http://schemas.microsoft.com/office/drawing/2014/chart" uri="{C3380CC4-5D6E-409C-BE32-E72D297353CC}">
              <c16:uniqueId val="{00000001-D9E0-42CE-9A73-07EE53A6722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0</xdr:col>
      <xdr:colOff>7937</xdr:colOff>
      <xdr:row>3</xdr:row>
      <xdr:rowOff>71438</xdr:rowOff>
    </xdr:from>
    <xdr:to>
      <xdr:col>12</xdr:col>
      <xdr:colOff>216544</xdr:colOff>
      <xdr:row>40</xdr:row>
      <xdr:rowOff>78885</xdr:rowOff>
    </xdr:to>
    <xdr:pic>
      <xdr:nvPicPr>
        <xdr:cNvPr id="2" name="Picture 1">
          <a:extLst>
            <a:ext uri="{FF2B5EF4-FFF2-40B4-BE49-F238E27FC236}">
              <a16:creationId xmlns:a16="http://schemas.microsoft.com/office/drawing/2014/main" id="{883DA0E7-B7CE-47A1-9AA2-14CED31D5EF1}"/>
            </a:ext>
          </a:extLst>
        </xdr:cNvPr>
        <xdr:cNvPicPr>
          <a:picLocks noChangeAspect="1"/>
        </xdr:cNvPicPr>
      </xdr:nvPicPr>
      <xdr:blipFill>
        <a:blip xmlns:r="http://schemas.openxmlformats.org/officeDocument/2006/relationships" r:embed="rId1"/>
        <a:stretch>
          <a:fillRect/>
        </a:stretch>
      </xdr:blipFill>
      <xdr:spPr>
        <a:xfrm>
          <a:off x="9842" y="679133"/>
          <a:ext cx="7523807" cy="6353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2276475</xdr:colOff>
      <xdr:row>1</xdr:row>
      <xdr:rowOff>9525</xdr:rowOff>
    </xdr:from>
    <xdr:to>
      <xdr:col>1</xdr:col>
      <xdr:colOff>4486809</xdr:colOff>
      <xdr:row>5</xdr:row>
      <xdr:rowOff>104775</xdr:rowOff>
    </xdr:to>
    <xdr:pic>
      <xdr:nvPicPr>
        <xdr:cNvPr id="2" name="Picture 1">
          <a:extLst>
            <a:ext uri="{FF2B5EF4-FFF2-40B4-BE49-F238E27FC236}">
              <a16:creationId xmlns:a16="http://schemas.microsoft.com/office/drawing/2014/main" id="{C8916D64-9E7E-45B8-88F9-BEA1844CB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0" y="171450"/>
          <a:ext cx="2210334"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2419350</xdr:colOff>
      <xdr:row>0</xdr:row>
      <xdr:rowOff>19050</xdr:rowOff>
    </xdr:from>
    <xdr:to>
      <xdr:col>1</xdr:col>
      <xdr:colOff>3467100</xdr:colOff>
      <xdr:row>6</xdr:row>
      <xdr:rowOff>123825</xdr:rowOff>
    </xdr:to>
    <xdr:pic>
      <xdr:nvPicPr>
        <xdr:cNvPr id="3" name="Picture 2" descr="Home – Energy Queensland">
          <a:extLst>
            <a:ext uri="{FF2B5EF4-FFF2-40B4-BE49-F238E27FC236}">
              <a16:creationId xmlns:a16="http://schemas.microsoft.com/office/drawing/2014/main" id="{82EE7ECB-788F-9CAE-E4BE-9763E4060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19050"/>
          <a:ext cx="104775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17</xdr:row>
      <xdr:rowOff>19050</xdr:rowOff>
    </xdr:from>
    <xdr:to>
      <xdr:col>10</xdr:col>
      <xdr:colOff>559807</xdr:colOff>
      <xdr:row>17</xdr:row>
      <xdr:rowOff>2485717</xdr:rowOff>
    </xdr:to>
    <xdr:pic>
      <xdr:nvPicPr>
        <xdr:cNvPr id="8" name="Picture 7">
          <a:extLst>
            <a:ext uri="{FF2B5EF4-FFF2-40B4-BE49-F238E27FC236}">
              <a16:creationId xmlns:a16="http://schemas.microsoft.com/office/drawing/2014/main" id="{DE362A42-7230-8FAC-E469-56FD7BEC532D}"/>
            </a:ext>
          </a:extLst>
        </xdr:cNvPr>
        <xdr:cNvPicPr>
          <a:picLocks noChangeAspect="1"/>
        </xdr:cNvPicPr>
      </xdr:nvPicPr>
      <xdr:blipFill>
        <a:blip xmlns:r="http://schemas.openxmlformats.org/officeDocument/2006/relationships" r:embed="rId1"/>
        <a:stretch>
          <a:fillRect/>
        </a:stretch>
      </xdr:blipFill>
      <xdr:spPr>
        <a:xfrm>
          <a:off x="657225" y="4019550"/>
          <a:ext cx="17342857" cy="2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9525</xdr:colOff>
      <xdr:row>0</xdr:row>
      <xdr:rowOff>153987</xdr:rowOff>
    </xdr:from>
    <xdr:to>
      <xdr:col>18</xdr:col>
      <xdr:colOff>314325</xdr:colOff>
      <xdr:row>15</xdr:row>
      <xdr:rowOff>173037</xdr:rowOff>
    </xdr:to>
    <xdr:graphicFrame macro="">
      <xdr:nvGraphicFramePr>
        <xdr:cNvPr id="2" name="Chart 1">
          <a:extLst>
            <a:ext uri="{FF2B5EF4-FFF2-40B4-BE49-F238E27FC236}">
              <a16:creationId xmlns:a16="http://schemas.microsoft.com/office/drawing/2014/main" id="{7E4A9F86-7D1D-4DA1-A05B-454C9650B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16</xdr:row>
      <xdr:rowOff>38100</xdr:rowOff>
    </xdr:from>
    <xdr:to>
      <xdr:col>18</xdr:col>
      <xdr:colOff>304800</xdr:colOff>
      <xdr:row>31</xdr:row>
      <xdr:rowOff>76200</xdr:rowOff>
    </xdr:to>
    <xdr:graphicFrame macro="">
      <xdr:nvGraphicFramePr>
        <xdr:cNvPr id="3" name="Chart 2">
          <a:extLst>
            <a:ext uri="{FF2B5EF4-FFF2-40B4-BE49-F238E27FC236}">
              <a16:creationId xmlns:a16="http://schemas.microsoft.com/office/drawing/2014/main" id="{7889F234-6511-43AA-A9C1-C219F8341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31</xdr:row>
      <xdr:rowOff>104775</xdr:rowOff>
    </xdr:from>
    <xdr:to>
      <xdr:col>18</xdr:col>
      <xdr:colOff>295275</xdr:colOff>
      <xdr:row>46</xdr:row>
      <xdr:rowOff>142875</xdr:rowOff>
    </xdr:to>
    <xdr:graphicFrame macro="">
      <xdr:nvGraphicFramePr>
        <xdr:cNvPr id="4" name="Chart 3">
          <a:extLst>
            <a:ext uri="{FF2B5EF4-FFF2-40B4-BE49-F238E27FC236}">
              <a16:creationId xmlns:a16="http://schemas.microsoft.com/office/drawing/2014/main" id="{169D624C-22F6-424D-BEF4-B571CF51E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9525</xdr:colOff>
      <xdr:row>0</xdr:row>
      <xdr:rowOff>152400</xdr:rowOff>
    </xdr:from>
    <xdr:to>
      <xdr:col>27</xdr:col>
      <xdr:colOff>561975</xdr:colOff>
      <xdr:row>15</xdr:row>
      <xdr:rowOff>168275</xdr:rowOff>
    </xdr:to>
    <xdr:graphicFrame macro="">
      <xdr:nvGraphicFramePr>
        <xdr:cNvPr id="5" name="Chart 4">
          <a:extLst>
            <a:ext uri="{FF2B5EF4-FFF2-40B4-BE49-F238E27FC236}">
              <a16:creationId xmlns:a16="http://schemas.microsoft.com/office/drawing/2014/main" id="{3A0B5974-036E-42D7-B622-891285CFC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16</xdr:row>
      <xdr:rowOff>0</xdr:rowOff>
    </xdr:from>
    <xdr:to>
      <xdr:col>27</xdr:col>
      <xdr:colOff>552450</xdr:colOff>
      <xdr:row>31</xdr:row>
      <xdr:rowOff>34925</xdr:rowOff>
    </xdr:to>
    <xdr:graphicFrame macro="">
      <xdr:nvGraphicFramePr>
        <xdr:cNvPr id="6" name="Chart 5">
          <a:extLst>
            <a:ext uri="{FF2B5EF4-FFF2-40B4-BE49-F238E27FC236}">
              <a16:creationId xmlns:a16="http://schemas.microsoft.com/office/drawing/2014/main" id="{7EAE67E5-2C9F-4FFC-9DF8-1DA8BC2B8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31</xdr:row>
      <xdr:rowOff>123825</xdr:rowOff>
    </xdr:from>
    <xdr:to>
      <xdr:col>27</xdr:col>
      <xdr:colOff>552450</xdr:colOff>
      <xdr:row>46</xdr:row>
      <xdr:rowOff>158750</xdr:rowOff>
    </xdr:to>
    <xdr:graphicFrame macro="">
      <xdr:nvGraphicFramePr>
        <xdr:cNvPr id="7" name="Chart 6">
          <a:extLst>
            <a:ext uri="{FF2B5EF4-FFF2-40B4-BE49-F238E27FC236}">
              <a16:creationId xmlns:a16="http://schemas.microsoft.com/office/drawing/2014/main" id="{78F49C77-0906-4665-B702-D15928B54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1</xdr:row>
      <xdr:rowOff>0</xdr:rowOff>
    </xdr:from>
    <xdr:to>
      <xdr:col>38</xdr:col>
      <xdr:colOff>304800</xdr:colOff>
      <xdr:row>16</xdr:row>
      <xdr:rowOff>25400</xdr:rowOff>
    </xdr:to>
    <xdr:graphicFrame macro="">
      <xdr:nvGraphicFramePr>
        <xdr:cNvPr id="8" name="Chart 7">
          <a:extLst>
            <a:ext uri="{FF2B5EF4-FFF2-40B4-BE49-F238E27FC236}">
              <a16:creationId xmlns:a16="http://schemas.microsoft.com/office/drawing/2014/main" id="{20904994-23C7-45A5-8C5C-91380A93F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16</xdr:row>
      <xdr:rowOff>47625</xdr:rowOff>
    </xdr:from>
    <xdr:to>
      <xdr:col>38</xdr:col>
      <xdr:colOff>304800</xdr:colOff>
      <xdr:row>31</xdr:row>
      <xdr:rowOff>85725</xdr:rowOff>
    </xdr:to>
    <xdr:graphicFrame macro="">
      <xdr:nvGraphicFramePr>
        <xdr:cNvPr id="9" name="Chart 8">
          <a:extLst>
            <a:ext uri="{FF2B5EF4-FFF2-40B4-BE49-F238E27FC236}">
              <a16:creationId xmlns:a16="http://schemas.microsoft.com/office/drawing/2014/main" id="{FD7F8EA8-7DDF-45CA-A979-3656DC0E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0</xdr:colOff>
      <xdr:row>32</xdr:row>
      <xdr:rowOff>0</xdr:rowOff>
    </xdr:from>
    <xdr:to>
      <xdr:col>38</xdr:col>
      <xdr:colOff>304800</xdr:colOff>
      <xdr:row>47</xdr:row>
      <xdr:rowOff>38100</xdr:rowOff>
    </xdr:to>
    <xdr:graphicFrame macro="">
      <xdr:nvGraphicFramePr>
        <xdr:cNvPr id="10" name="Chart 9">
          <a:extLst>
            <a:ext uri="{FF2B5EF4-FFF2-40B4-BE49-F238E27FC236}">
              <a16:creationId xmlns:a16="http://schemas.microsoft.com/office/drawing/2014/main" id="{66013D02-CEDC-4877-AF25-E9C62F90A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27</xdr:row>
      <xdr:rowOff>0</xdr:rowOff>
    </xdr:from>
    <xdr:to>
      <xdr:col>12</xdr:col>
      <xdr:colOff>570018</xdr:colOff>
      <xdr:row>47</xdr:row>
      <xdr:rowOff>40474</xdr:rowOff>
    </xdr:to>
    <xdr:graphicFrame macro="">
      <xdr:nvGraphicFramePr>
        <xdr:cNvPr id="4" name="Chart 5">
          <a:extLst>
            <a:ext uri="{FF2B5EF4-FFF2-40B4-BE49-F238E27FC236}">
              <a16:creationId xmlns:a16="http://schemas.microsoft.com/office/drawing/2014/main" id="{E6A9B7B2-0364-4D2F-89A7-B7B3F154B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13</xdr:col>
      <xdr:colOff>193500</xdr:colOff>
      <xdr:row>24</xdr:row>
      <xdr:rowOff>45329</xdr:rowOff>
    </xdr:to>
    <xdr:graphicFrame macro="">
      <xdr:nvGraphicFramePr>
        <xdr:cNvPr id="5" name="Chart 4">
          <a:extLst>
            <a:ext uri="{FF2B5EF4-FFF2-40B4-BE49-F238E27FC236}">
              <a16:creationId xmlns:a16="http://schemas.microsoft.com/office/drawing/2014/main" id="{D9DBB35E-A402-4EBF-8B9D-2C1D87734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54</xdr:row>
      <xdr:rowOff>0</xdr:rowOff>
    </xdr:from>
    <xdr:to>
      <xdr:col>13</xdr:col>
      <xdr:colOff>168100</xdr:colOff>
      <xdr:row>74</xdr:row>
      <xdr:rowOff>40474</xdr:rowOff>
    </xdr:to>
    <xdr:graphicFrame macro="">
      <xdr:nvGraphicFramePr>
        <xdr:cNvPr id="9" name="Chart 8">
          <a:extLst>
            <a:ext uri="{FF2B5EF4-FFF2-40B4-BE49-F238E27FC236}">
              <a16:creationId xmlns:a16="http://schemas.microsoft.com/office/drawing/2014/main" id="{59A1DA53-D357-4386-B337-B6843960E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84</xdr:row>
      <xdr:rowOff>0</xdr:rowOff>
    </xdr:from>
    <xdr:to>
      <xdr:col>12</xdr:col>
      <xdr:colOff>570018</xdr:colOff>
      <xdr:row>104</xdr:row>
      <xdr:rowOff>40474</xdr:rowOff>
    </xdr:to>
    <xdr:graphicFrame macro="">
      <xdr:nvGraphicFramePr>
        <xdr:cNvPr id="12" name="Chart 8">
          <a:extLst>
            <a:ext uri="{FF2B5EF4-FFF2-40B4-BE49-F238E27FC236}">
              <a16:creationId xmlns:a16="http://schemas.microsoft.com/office/drawing/2014/main" id="{61757D77-C6B2-44B0-8CF1-36D8A8AEB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9525</xdr:colOff>
      <xdr:row>3</xdr:row>
      <xdr:rowOff>153987</xdr:rowOff>
    </xdr:from>
    <xdr:to>
      <xdr:col>20</xdr:col>
      <xdr:colOff>511725</xdr:colOff>
      <xdr:row>18</xdr:row>
      <xdr:rowOff>157437</xdr:rowOff>
    </xdr:to>
    <xdr:graphicFrame macro="">
      <xdr:nvGraphicFramePr>
        <xdr:cNvPr id="2" name="Chart 1">
          <a:extLst>
            <a:ext uri="{FF2B5EF4-FFF2-40B4-BE49-F238E27FC236}">
              <a16:creationId xmlns:a16="http://schemas.microsoft.com/office/drawing/2014/main" id="{73B19123-ECED-45EF-9881-0685C97A6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19</xdr:row>
      <xdr:rowOff>38099</xdr:rowOff>
    </xdr:from>
    <xdr:to>
      <xdr:col>20</xdr:col>
      <xdr:colOff>502200</xdr:colOff>
      <xdr:row>34</xdr:row>
      <xdr:rowOff>51074</xdr:rowOff>
    </xdr:to>
    <xdr:graphicFrame macro="">
      <xdr:nvGraphicFramePr>
        <xdr:cNvPr id="3" name="Chart 2">
          <a:extLst>
            <a:ext uri="{FF2B5EF4-FFF2-40B4-BE49-F238E27FC236}">
              <a16:creationId xmlns:a16="http://schemas.microsoft.com/office/drawing/2014/main" id="{76B58CED-F2D6-4DA8-9C73-42A8CE3EB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34</xdr:row>
      <xdr:rowOff>133350</xdr:rowOff>
    </xdr:from>
    <xdr:to>
      <xdr:col>20</xdr:col>
      <xdr:colOff>511725</xdr:colOff>
      <xdr:row>49</xdr:row>
      <xdr:rowOff>155850</xdr:rowOff>
    </xdr:to>
    <xdr:graphicFrame macro="">
      <xdr:nvGraphicFramePr>
        <xdr:cNvPr id="4" name="Chart 3">
          <a:extLst>
            <a:ext uri="{FF2B5EF4-FFF2-40B4-BE49-F238E27FC236}">
              <a16:creationId xmlns:a16="http://schemas.microsoft.com/office/drawing/2014/main" id="{539E41AB-58E0-4427-B659-D5B3FB41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9525</xdr:colOff>
      <xdr:row>3</xdr:row>
      <xdr:rowOff>152399</xdr:rowOff>
    </xdr:from>
    <xdr:to>
      <xdr:col>30</xdr:col>
      <xdr:colOff>197400</xdr:colOff>
      <xdr:row>18</xdr:row>
      <xdr:rowOff>155849</xdr:rowOff>
    </xdr:to>
    <xdr:graphicFrame macro="">
      <xdr:nvGraphicFramePr>
        <xdr:cNvPr id="5" name="Chart 4">
          <a:extLst>
            <a:ext uri="{FF2B5EF4-FFF2-40B4-BE49-F238E27FC236}">
              <a16:creationId xmlns:a16="http://schemas.microsoft.com/office/drawing/2014/main" id="{FE65A677-3B5C-46C6-B850-1FF5F2412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19</xdr:row>
      <xdr:rowOff>0</xdr:rowOff>
    </xdr:from>
    <xdr:to>
      <xdr:col>30</xdr:col>
      <xdr:colOff>187875</xdr:colOff>
      <xdr:row>34</xdr:row>
      <xdr:rowOff>12975</xdr:rowOff>
    </xdr:to>
    <xdr:graphicFrame macro="">
      <xdr:nvGraphicFramePr>
        <xdr:cNvPr id="6" name="Chart 5">
          <a:extLst>
            <a:ext uri="{FF2B5EF4-FFF2-40B4-BE49-F238E27FC236}">
              <a16:creationId xmlns:a16="http://schemas.microsoft.com/office/drawing/2014/main" id="{5C3001F3-5EF8-463B-BA22-C30A1D920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34</xdr:row>
      <xdr:rowOff>123824</xdr:rowOff>
    </xdr:from>
    <xdr:to>
      <xdr:col>30</xdr:col>
      <xdr:colOff>187875</xdr:colOff>
      <xdr:row>49</xdr:row>
      <xdr:rowOff>146324</xdr:rowOff>
    </xdr:to>
    <xdr:graphicFrame macro="">
      <xdr:nvGraphicFramePr>
        <xdr:cNvPr id="7" name="Chart 6">
          <a:extLst>
            <a:ext uri="{FF2B5EF4-FFF2-40B4-BE49-F238E27FC236}">
              <a16:creationId xmlns:a16="http://schemas.microsoft.com/office/drawing/2014/main" id="{0E1068AB-C301-4B69-B11C-DDC151F53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0</xdr:colOff>
      <xdr:row>3</xdr:row>
      <xdr:rowOff>200024</xdr:rowOff>
    </xdr:from>
    <xdr:to>
      <xdr:col>40</xdr:col>
      <xdr:colOff>502200</xdr:colOff>
      <xdr:row>19</xdr:row>
      <xdr:rowOff>12974</xdr:rowOff>
    </xdr:to>
    <xdr:graphicFrame macro="">
      <xdr:nvGraphicFramePr>
        <xdr:cNvPr id="8" name="Chart 7">
          <a:extLst>
            <a:ext uri="{FF2B5EF4-FFF2-40B4-BE49-F238E27FC236}">
              <a16:creationId xmlns:a16="http://schemas.microsoft.com/office/drawing/2014/main" id="{9B944C36-2B78-4BDF-A727-419495C4A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0</xdr:colOff>
      <xdr:row>19</xdr:row>
      <xdr:rowOff>47624</xdr:rowOff>
    </xdr:from>
    <xdr:to>
      <xdr:col>40</xdr:col>
      <xdr:colOff>502200</xdr:colOff>
      <xdr:row>34</xdr:row>
      <xdr:rowOff>60599</xdr:rowOff>
    </xdr:to>
    <xdr:graphicFrame macro="">
      <xdr:nvGraphicFramePr>
        <xdr:cNvPr id="9" name="Chart 8">
          <a:extLst>
            <a:ext uri="{FF2B5EF4-FFF2-40B4-BE49-F238E27FC236}">
              <a16:creationId xmlns:a16="http://schemas.microsoft.com/office/drawing/2014/main" id="{7B089E88-F9E2-449F-9EC5-10C8721E4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35</xdr:row>
      <xdr:rowOff>0</xdr:rowOff>
    </xdr:from>
    <xdr:to>
      <xdr:col>40</xdr:col>
      <xdr:colOff>502200</xdr:colOff>
      <xdr:row>50</xdr:row>
      <xdr:rowOff>22500</xdr:rowOff>
    </xdr:to>
    <xdr:graphicFrame macro="">
      <xdr:nvGraphicFramePr>
        <xdr:cNvPr id="10" name="Chart 9">
          <a:extLst>
            <a:ext uri="{FF2B5EF4-FFF2-40B4-BE49-F238E27FC236}">
              <a16:creationId xmlns:a16="http://schemas.microsoft.com/office/drawing/2014/main" id="{6D387927-D5AE-48BD-AE17-45F18B13F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9524</xdr:colOff>
      <xdr:row>3</xdr:row>
      <xdr:rowOff>153987</xdr:rowOff>
    </xdr:from>
    <xdr:to>
      <xdr:col>20</xdr:col>
      <xdr:colOff>511724</xdr:colOff>
      <xdr:row>18</xdr:row>
      <xdr:rowOff>157437</xdr:rowOff>
    </xdr:to>
    <xdr:graphicFrame macro="">
      <xdr:nvGraphicFramePr>
        <xdr:cNvPr id="2" name="Chart 1">
          <a:extLst>
            <a:ext uri="{FF2B5EF4-FFF2-40B4-BE49-F238E27FC236}">
              <a16:creationId xmlns:a16="http://schemas.microsoft.com/office/drawing/2014/main" id="{B20629D3-9A06-4EB5-BF13-56F0F97A9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657224</xdr:colOff>
      <xdr:row>19</xdr:row>
      <xdr:rowOff>38100</xdr:rowOff>
    </xdr:from>
    <xdr:to>
      <xdr:col>20</xdr:col>
      <xdr:colOff>502199</xdr:colOff>
      <xdr:row>34</xdr:row>
      <xdr:rowOff>51075</xdr:rowOff>
    </xdr:to>
    <xdr:graphicFrame macro="">
      <xdr:nvGraphicFramePr>
        <xdr:cNvPr id="3" name="Chart 2">
          <a:extLst>
            <a:ext uri="{FF2B5EF4-FFF2-40B4-BE49-F238E27FC236}">
              <a16:creationId xmlns:a16="http://schemas.microsoft.com/office/drawing/2014/main" id="{0B229B00-D164-4B1E-904B-17E98A12A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34</xdr:row>
      <xdr:rowOff>104775</xdr:rowOff>
    </xdr:from>
    <xdr:to>
      <xdr:col>20</xdr:col>
      <xdr:colOff>502200</xdr:colOff>
      <xdr:row>49</xdr:row>
      <xdr:rowOff>127275</xdr:rowOff>
    </xdr:to>
    <xdr:graphicFrame macro="">
      <xdr:nvGraphicFramePr>
        <xdr:cNvPr id="4" name="Chart 3">
          <a:extLst>
            <a:ext uri="{FF2B5EF4-FFF2-40B4-BE49-F238E27FC236}">
              <a16:creationId xmlns:a16="http://schemas.microsoft.com/office/drawing/2014/main" id="{FEEF2736-5B37-48C0-9C12-0AC644127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9524</xdr:colOff>
      <xdr:row>3</xdr:row>
      <xdr:rowOff>152400</xdr:rowOff>
    </xdr:from>
    <xdr:to>
      <xdr:col>30</xdr:col>
      <xdr:colOff>197399</xdr:colOff>
      <xdr:row>18</xdr:row>
      <xdr:rowOff>155850</xdr:rowOff>
    </xdr:to>
    <xdr:graphicFrame macro="">
      <xdr:nvGraphicFramePr>
        <xdr:cNvPr id="5" name="Chart 4">
          <a:extLst>
            <a:ext uri="{FF2B5EF4-FFF2-40B4-BE49-F238E27FC236}">
              <a16:creationId xmlns:a16="http://schemas.microsoft.com/office/drawing/2014/main" id="{037DFB0E-B56C-4BAC-A1F8-2A07CDAC2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828674</xdr:colOff>
      <xdr:row>19</xdr:row>
      <xdr:rowOff>0</xdr:rowOff>
    </xdr:from>
    <xdr:to>
      <xdr:col>30</xdr:col>
      <xdr:colOff>187874</xdr:colOff>
      <xdr:row>34</xdr:row>
      <xdr:rowOff>12975</xdr:rowOff>
    </xdr:to>
    <xdr:graphicFrame macro="">
      <xdr:nvGraphicFramePr>
        <xdr:cNvPr id="6" name="Chart 5">
          <a:extLst>
            <a:ext uri="{FF2B5EF4-FFF2-40B4-BE49-F238E27FC236}">
              <a16:creationId xmlns:a16="http://schemas.microsoft.com/office/drawing/2014/main" id="{0662AC82-6FF8-48F2-85FA-3B6AF616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828674</xdr:colOff>
      <xdr:row>34</xdr:row>
      <xdr:rowOff>123825</xdr:rowOff>
    </xdr:from>
    <xdr:to>
      <xdr:col>30</xdr:col>
      <xdr:colOff>187874</xdr:colOff>
      <xdr:row>49</xdr:row>
      <xdr:rowOff>146325</xdr:rowOff>
    </xdr:to>
    <xdr:graphicFrame macro="">
      <xdr:nvGraphicFramePr>
        <xdr:cNvPr id="7" name="Chart 6">
          <a:extLst>
            <a:ext uri="{FF2B5EF4-FFF2-40B4-BE49-F238E27FC236}">
              <a16:creationId xmlns:a16="http://schemas.microsoft.com/office/drawing/2014/main" id="{58087D9E-EA85-41CE-B062-B06C7EAC4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657224</xdr:colOff>
      <xdr:row>4</xdr:row>
      <xdr:rowOff>0</xdr:rowOff>
    </xdr:from>
    <xdr:to>
      <xdr:col>40</xdr:col>
      <xdr:colOff>502199</xdr:colOff>
      <xdr:row>19</xdr:row>
      <xdr:rowOff>12975</xdr:rowOff>
    </xdr:to>
    <xdr:graphicFrame macro="">
      <xdr:nvGraphicFramePr>
        <xdr:cNvPr id="8" name="Chart 7">
          <a:extLst>
            <a:ext uri="{FF2B5EF4-FFF2-40B4-BE49-F238E27FC236}">
              <a16:creationId xmlns:a16="http://schemas.microsoft.com/office/drawing/2014/main" id="{2EA16151-EC13-4127-B57B-0373BE7BC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657224</xdr:colOff>
      <xdr:row>19</xdr:row>
      <xdr:rowOff>47625</xdr:rowOff>
    </xdr:from>
    <xdr:to>
      <xdr:col>40</xdr:col>
      <xdr:colOff>502199</xdr:colOff>
      <xdr:row>34</xdr:row>
      <xdr:rowOff>60600</xdr:rowOff>
    </xdr:to>
    <xdr:graphicFrame macro="">
      <xdr:nvGraphicFramePr>
        <xdr:cNvPr id="9" name="Chart 8">
          <a:extLst>
            <a:ext uri="{FF2B5EF4-FFF2-40B4-BE49-F238E27FC236}">
              <a16:creationId xmlns:a16="http://schemas.microsoft.com/office/drawing/2014/main" id="{6CA424CB-E4E2-4205-A7B4-B84C6C85E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657224</xdr:colOff>
      <xdr:row>35</xdr:row>
      <xdr:rowOff>0</xdr:rowOff>
    </xdr:from>
    <xdr:to>
      <xdr:col>40</xdr:col>
      <xdr:colOff>502199</xdr:colOff>
      <xdr:row>50</xdr:row>
      <xdr:rowOff>22500</xdr:rowOff>
    </xdr:to>
    <xdr:graphicFrame macro="">
      <xdr:nvGraphicFramePr>
        <xdr:cNvPr id="10" name="Chart 9">
          <a:extLst>
            <a:ext uri="{FF2B5EF4-FFF2-40B4-BE49-F238E27FC236}">
              <a16:creationId xmlns:a16="http://schemas.microsoft.com/office/drawing/2014/main" id="{0DD5B1E2-DD9F-48C8-AD5E-766D54BC6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1_sfd_t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2_sfd_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3_sfd_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ali_sotoudeh_fticonsulting_com/Documents/19%20Dan's%20work/received%20info/EQL_Model_04.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ali_sotoudeh_fticonsulting_com/Documents/19%20Dan's%20work/received%20info/~BD/Final%20Infographics/Economic%20Chart%20Pack%20-%20Infographics%2006.1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peij/AppData/Local/Microsoft/Windows/Temporary%20Internet%20Files/Content.Outlook/URU2XJXQ/Ergon%20Street%20Lighting%20Model%20reduced%20v6.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peij/Documents/EQL/Public%20Lighting/Modelling/Business%20Case_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dshort/AppData/Local/Microsoft/Windows/INetCache/Content.Outlook/W115CCDO/DS%20ERGON%20TSS%20FY20%20Public%20lighting%20model.xlsm"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orecast/ERG%20-%20Proposal%20Tables%20and%20Charts%20-%20v2.0%20-%20Draft%20-%2006.07.2018%20(WIP).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AlexPeij/EQL/StreetLighting/Energex%20Street%20Lighting%20Model%2007082018.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py%20of%20Public%20lighting%20Standard%20Estimates%202015-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AER2025PublicLighting/Shared%20Documents/Models/6%20-%20Models%20for%20Bruce%20to%20review%20-%2030%20Aug%202023/AER%20-%20Ergon%202025-30%20Public%20Lighting%20PTR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short/AppData/Local/Microsoft/Windows/INetCache/Content.Outlook/W115CCDO/EGX%20PTRM%20PL_.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6_sfd_ns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7_sfd_vi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8_sfd_ql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9_sfd_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0_sfd_w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TAS"/>
      <sheetName val="TAS"/>
    </sheetNames>
    <sheetDataSet>
      <sheetData sheetId="0" refreshError="1"/>
      <sheetData sheetId="1"/>
      <sheetData sheetId="2"/>
      <sheetData sheetId="3" refreshError="1"/>
      <sheetData sheetId="4" refreshError="1"/>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NT"/>
      <sheetName val="NT"/>
    </sheetNames>
    <sheetDataSet>
      <sheetData sheetId="0" refreshError="1"/>
      <sheetData sheetId="1"/>
      <sheetData sheetId="2"/>
      <sheetData sheetId="3" refreshError="1"/>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ACT"/>
      <sheetName val="ACT"/>
    </sheetNames>
    <sheetDataSet>
      <sheetData sheetId="0" refreshError="1"/>
      <sheetData sheetId="1"/>
      <sheetData sheetId="2"/>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Parameters"/>
      <sheetName val="Output Tab Summary"/>
      <sheetName val="Model working"/>
      <sheetName val="Population forecasts"/>
      <sheetName val="ACIF Pop Estimates"/>
      <sheetName val="Construction Forecast Data"/>
      <sheetName val="Census Avg Pop Household (Extr)"/>
      <sheetName val="ERG historical data "/>
      <sheetName val="EGX historical data"/>
      <sheetName val="Macro_extractor"/>
      <sheetName val="Energex-Ergon Geography"/>
      <sheetName val="Backing Files --&gt;"/>
      <sheetName val="Major Projects Data --&gt;"/>
      <sheetName val="Adds Active &gt;=20m QLD"/>
      <sheetName val="Active all pst-2020 &gt;=20m QLD"/>
      <sheetName val="Legacy --&gt;"/>
      <sheetName val="AUSM_extractor"/>
      <sheetName val="QtrsACMR"/>
      <sheetName val="FYearsACMR"/>
    </sheetNames>
    <sheetDataSet>
      <sheetData sheetId="0"/>
      <sheetData sheetId="1">
        <row r="9">
          <cell r="C9">
            <v>-0.1</v>
          </cell>
        </row>
        <row r="10">
          <cell r="C10">
            <v>0.1</v>
          </cell>
        </row>
        <row r="11">
          <cell r="C1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upply Chain Index"/>
      <sheetName val="World Container Index"/>
      <sheetName val="Tapis Crude Index"/>
      <sheetName val="Food Price Index"/>
      <sheetName val="Air Freight Asia"/>
      <sheetName val="Output of Construction --&gt;"/>
      <sheetName val="Output of Construction (Charts)"/>
      <sheetName val="Index 6427.0 T17"/>
      <sheetName val="6427.0"/>
      <sheetName val="Residential Charts #1"/>
      <sheetName val="Residential Charts #2"/>
      <sheetName val="Residential Charts #3"/>
      <sheetName val="Residential Charts #4"/>
      <sheetName val="New Dwellings Charts #3"/>
      <sheetName val="Construction Materials Index"/>
      <sheetName val="Non-Residential Charts #1"/>
      <sheetName val="Non-Residential Charts #2"/>
      <sheetName val="Engineering Charts #1"/>
      <sheetName val="Engineering Char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cell r="D14" t="str">
            <v>Revenue cap</v>
          </cell>
        </row>
        <row r="15">
          <cell r="C15" t="str">
            <v>After appeal</v>
          </cell>
          <cell r="D15" t="str">
            <v>Revenue yield</v>
          </cell>
        </row>
        <row r="16">
          <cell r="C16" t="str">
            <v>Draft decision</v>
          </cell>
          <cell r="D16" t="str">
            <v>Weighted average price cap</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1">
        <row r="17">
          <cell r="B17" t="str">
            <v>Ausgrid (Tx Assets)</v>
          </cell>
          <cell r="C17" t="str">
            <v>Ausgrid (Tx Assets)</v>
          </cell>
          <cell r="D17">
            <v>67505337385</v>
          </cell>
          <cell r="E17" t="str">
            <v>NSW</v>
          </cell>
          <cell r="F17" t="str">
            <v>Electricity</v>
          </cell>
          <cell r="G17" t="str">
            <v>Distribution</v>
          </cell>
          <cell r="H17" t="str">
            <v>Revenue cap</v>
          </cell>
          <cell r="I17" t="str">
            <v>Financial</v>
          </cell>
          <cell r="J17" t="str">
            <v>June</v>
          </cell>
          <cell r="K17">
            <v>5</v>
          </cell>
          <cell r="L17">
            <v>5</v>
          </cell>
          <cell r="M17">
            <v>5</v>
          </cell>
          <cell r="N17">
            <v>5</v>
          </cell>
          <cell r="O17" t="str">
            <v>distribution determination</v>
          </cell>
          <cell r="P17" t="str">
            <v>570 George St</v>
          </cell>
          <cell r="Q17"/>
          <cell r="R17" t="str">
            <v>SYDNEY</v>
          </cell>
          <cell r="S17" t="str">
            <v>NSW</v>
          </cell>
          <cell r="U17" t="str">
            <v>GPO Box 4009</v>
          </cell>
          <cell r="V17"/>
          <cell r="W17" t="str">
            <v>SYDNEY</v>
          </cell>
          <cell r="X17" t="str">
            <v>NSW</v>
          </cell>
          <cell r="Z17" t="str">
            <v>YES</v>
          </cell>
          <cell r="AA17" t="str">
            <v>YES</v>
          </cell>
          <cell r="AB17" t="str">
            <v>YES</v>
          </cell>
          <cell r="AC17" t="str">
            <v>YES</v>
          </cell>
          <cell r="AD17" t="str">
            <v>NO</v>
          </cell>
          <cell r="AE17" t="str">
            <v>CBD</v>
          </cell>
          <cell r="AF17" t="str">
            <v>Urban</v>
          </cell>
          <cell r="AG17" t="str">
            <v>Short rural</v>
          </cell>
          <cell r="AH17" t="str">
            <v>Long rural</v>
          </cell>
          <cell r="AI17"/>
          <cell r="AJ17" t="str">
            <v>NO</v>
          </cell>
        </row>
        <row r="18">
          <cell r="B18" t="str">
            <v>AusNet (D)</v>
          </cell>
          <cell r="C18" t="str">
            <v>AusNet Electricity Services Pty Ltd</v>
          </cell>
          <cell r="D18">
            <v>91064651118</v>
          </cell>
          <cell r="E18" t="str">
            <v>Vic</v>
          </cell>
          <cell r="F18" t="str">
            <v>Electricity</v>
          </cell>
          <cell r="G18" t="str">
            <v>Distribution</v>
          </cell>
          <cell r="H18" t="str">
            <v>Revenue cap</v>
          </cell>
          <cell r="I18" t="str">
            <v>Financial</v>
          </cell>
          <cell r="J18" t="str">
            <v>June</v>
          </cell>
          <cell r="K18">
            <v>5</v>
          </cell>
          <cell r="L18">
            <v>5</v>
          </cell>
          <cell r="M18">
            <v>5</v>
          </cell>
          <cell r="N18">
            <v>2</v>
          </cell>
          <cell r="O18" t="str">
            <v>2016-20 Distribution Determination</v>
          </cell>
          <cell r="P18" t="str">
            <v>Level 32</v>
          </cell>
          <cell r="Q18" t="str">
            <v>2 Southbank Boulevard</v>
          </cell>
          <cell r="R18" t="str">
            <v>SOUTHBANK</v>
          </cell>
          <cell r="S18" t="str">
            <v>Vic</v>
          </cell>
          <cell r="U18" t="str">
            <v>Locked Bag 14051</v>
          </cell>
          <cell r="V18"/>
          <cell r="W18" t="str">
            <v>MELBOURNE CITY MAIL CENTRE</v>
          </cell>
          <cell r="X18" t="str">
            <v>Vic</v>
          </cell>
          <cell r="Z18" t="str">
            <v>NO</v>
          </cell>
          <cell r="AA18" t="str">
            <v>YES</v>
          </cell>
          <cell r="AB18" t="str">
            <v>YES</v>
          </cell>
          <cell r="AC18" t="str">
            <v>YES</v>
          </cell>
          <cell r="AD18" t="str">
            <v>NO</v>
          </cell>
          <cell r="AE18" t="str">
            <v>CBD</v>
          </cell>
          <cell r="AF18" t="str">
            <v>Urban</v>
          </cell>
          <cell r="AG18" t="str">
            <v>Short rural</v>
          </cell>
          <cell r="AH18" t="str">
            <v>Long rural</v>
          </cell>
          <cell r="AI18"/>
          <cell r="AJ18" t="str">
            <v>YES</v>
          </cell>
        </row>
        <row r="19">
          <cell r="B19" t="str">
            <v>Australian Distribution Co.</v>
          </cell>
          <cell r="C19" t="str">
            <v>Australian Distribution Co.</v>
          </cell>
          <cell r="D19">
            <v>11222333444</v>
          </cell>
          <cell r="E19" t="str">
            <v>NSW</v>
          </cell>
          <cell r="F19" t="str">
            <v>Electricity</v>
          </cell>
          <cell r="G19" t="str">
            <v>Distribution</v>
          </cell>
          <cell r="H19" t="str">
            <v>Revenue cap</v>
          </cell>
          <cell r="I19" t="str">
            <v>Financial</v>
          </cell>
          <cell r="J19" t="str">
            <v>June</v>
          </cell>
          <cell r="K19">
            <v>5</v>
          </cell>
          <cell r="L19">
            <v>5</v>
          </cell>
          <cell r="M19">
            <v>5</v>
          </cell>
          <cell r="N19">
            <v>2</v>
          </cell>
          <cell r="O19" t="str">
            <v>distribution determination</v>
          </cell>
          <cell r="P19" t="str">
            <v>123 Straight Street</v>
          </cell>
          <cell r="Q19"/>
          <cell r="R19" t="str">
            <v>SYDNEY</v>
          </cell>
          <cell r="S19" t="str">
            <v>NSW</v>
          </cell>
          <cell r="U19" t="str">
            <v>PO Box 123</v>
          </cell>
          <cell r="V19"/>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I19"/>
          <cell r="AJ19" t="str">
            <v>YES</v>
          </cell>
        </row>
        <row r="20">
          <cell r="B20" t="str">
            <v>Australian Distribution Co. (Vic)</v>
          </cell>
          <cell r="C20" t="str">
            <v>Australian Distribution Co. (Victoria)</v>
          </cell>
          <cell r="D20">
            <v>11222333444</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distribution determination</v>
          </cell>
          <cell r="P20" t="str">
            <v>123 Straight Street</v>
          </cell>
          <cell r="Q20"/>
          <cell r="R20" t="str">
            <v>MELBOURNE</v>
          </cell>
          <cell r="S20" t="str">
            <v>Vic</v>
          </cell>
          <cell r="U20" t="str">
            <v>PO Box 123</v>
          </cell>
          <cell r="V20"/>
          <cell r="W20" t="str">
            <v>MELBOURNE</v>
          </cell>
          <cell r="X20" t="str">
            <v>Vic</v>
          </cell>
          <cell r="Z20" t="str">
            <v>NO</v>
          </cell>
          <cell r="AA20" t="str">
            <v>NO</v>
          </cell>
          <cell r="AB20" t="str">
            <v>NO</v>
          </cell>
          <cell r="AC20" t="str">
            <v>NO</v>
          </cell>
          <cell r="AD20" t="str">
            <v>NO</v>
          </cell>
          <cell r="AE20" t="str">
            <v>CBD</v>
          </cell>
          <cell r="AF20" t="str">
            <v>Urban</v>
          </cell>
          <cell r="AG20" t="str">
            <v>Short rural</v>
          </cell>
          <cell r="AH20" t="str">
            <v>Long rural</v>
          </cell>
          <cell r="AI20"/>
          <cell r="AJ20" t="str">
            <v>YES</v>
          </cell>
        </row>
        <row r="21">
          <cell r="B21" t="str">
            <v>CitiPower</v>
          </cell>
          <cell r="C21" t="str">
            <v>CitiPower</v>
          </cell>
          <cell r="D21">
            <v>76064651056</v>
          </cell>
          <cell r="E21" t="str">
            <v>Vic</v>
          </cell>
          <cell r="F21" t="str">
            <v>Electricity</v>
          </cell>
          <cell r="G21" t="str">
            <v>Distribution</v>
          </cell>
          <cell r="H21" t="str">
            <v>Revenue cap</v>
          </cell>
          <cell r="I21" t="str">
            <v>Financial</v>
          </cell>
          <cell r="J21" t="str">
            <v>June</v>
          </cell>
          <cell r="K21">
            <v>5</v>
          </cell>
          <cell r="L21">
            <v>5</v>
          </cell>
          <cell r="M21">
            <v>5</v>
          </cell>
          <cell r="N21">
            <v>2</v>
          </cell>
          <cell r="O21" t="str">
            <v>2016-20 Distribution Determination</v>
          </cell>
          <cell r="P21" t="str">
            <v>40 Market Street</v>
          </cell>
          <cell r="Q21"/>
          <cell r="R21" t="str">
            <v>MELBOURNE</v>
          </cell>
          <cell r="S21" t="str">
            <v>Vic</v>
          </cell>
          <cell r="U21" t="str">
            <v>Locked Bag 14090</v>
          </cell>
          <cell r="V21"/>
          <cell r="W21" t="str">
            <v>MELBOURNE</v>
          </cell>
          <cell r="X21" t="str">
            <v>Vic</v>
          </cell>
          <cell r="Z21" t="str">
            <v>YES</v>
          </cell>
          <cell r="AA21" t="str">
            <v>YES</v>
          </cell>
          <cell r="AB21" t="str">
            <v>NO</v>
          </cell>
          <cell r="AC21" t="str">
            <v>NO</v>
          </cell>
          <cell r="AD21" t="str">
            <v>NO</v>
          </cell>
          <cell r="AE21" t="str">
            <v>CBD</v>
          </cell>
          <cell r="AF21" t="str">
            <v>Urban</v>
          </cell>
          <cell r="AG21" t="str">
            <v>Short rural</v>
          </cell>
          <cell r="AH21" t="str">
            <v>Long rural</v>
          </cell>
          <cell r="AI21"/>
          <cell r="AJ21" t="str">
            <v>YES</v>
          </cell>
        </row>
        <row r="22">
          <cell r="B22" t="str">
            <v>Endeavour Energy</v>
          </cell>
          <cell r="C22" t="str">
            <v>Endeavour Energy</v>
          </cell>
          <cell r="D22">
            <v>11247365823</v>
          </cell>
          <cell r="E22" t="str">
            <v>NSW</v>
          </cell>
          <cell r="F22" t="str">
            <v>Electricity</v>
          </cell>
          <cell r="G22" t="str">
            <v>Distribution</v>
          </cell>
          <cell r="H22" t="str">
            <v>Revenue cap</v>
          </cell>
          <cell r="I22" t="str">
            <v>Financial</v>
          </cell>
          <cell r="J22" t="str">
            <v>June</v>
          </cell>
          <cell r="K22">
            <v>5</v>
          </cell>
          <cell r="L22">
            <v>5</v>
          </cell>
          <cell r="M22">
            <v>5</v>
          </cell>
          <cell r="N22">
            <v>5</v>
          </cell>
          <cell r="O22" t="str">
            <v>2014-19 Distribution Determination</v>
          </cell>
          <cell r="P22" t="str">
            <v>51 Huntingwood Drive</v>
          </cell>
          <cell r="Q22"/>
          <cell r="R22" t="str">
            <v>HUNTINGWOOD</v>
          </cell>
          <cell r="S22" t="str">
            <v>NSW</v>
          </cell>
          <cell r="U22" t="str">
            <v>PO Box 811</v>
          </cell>
          <cell r="V22"/>
          <cell r="W22" t="str">
            <v>SEVEN HILLS</v>
          </cell>
          <cell r="X22" t="str">
            <v>NSW</v>
          </cell>
          <cell r="Z22" t="str">
            <v>YES</v>
          </cell>
          <cell r="AA22" t="str">
            <v>YES</v>
          </cell>
          <cell r="AB22" t="str">
            <v>YES</v>
          </cell>
          <cell r="AC22" t="str">
            <v>YES</v>
          </cell>
          <cell r="AD22" t="str">
            <v>NO</v>
          </cell>
          <cell r="AE22" t="str">
            <v>CBD</v>
          </cell>
          <cell r="AF22" t="str">
            <v>Urban</v>
          </cell>
          <cell r="AG22" t="str">
            <v>Short rural</v>
          </cell>
          <cell r="AH22" t="str">
            <v>Long rural</v>
          </cell>
          <cell r="AI22"/>
          <cell r="AJ22" t="str">
            <v>YES</v>
          </cell>
        </row>
        <row r="23">
          <cell r="B23" t="str">
            <v>Energex</v>
          </cell>
          <cell r="C23" t="str">
            <v>Energex</v>
          </cell>
          <cell r="D23">
            <v>40078849055</v>
          </cell>
          <cell r="E23" t="str">
            <v>Qld</v>
          </cell>
          <cell r="F23" t="str">
            <v>Electricity</v>
          </cell>
          <cell r="G23" t="str">
            <v>Distribution</v>
          </cell>
          <cell r="H23" t="str">
            <v>Revenue cap</v>
          </cell>
          <cell r="I23" t="str">
            <v>Financial</v>
          </cell>
          <cell r="J23" t="str">
            <v>June</v>
          </cell>
          <cell r="K23">
            <v>5</v>
          </cell>
          <cell r="L23">
            <v>5</v>
          </cell>
          <cell r="M23">
            <v>5</v>
          </cell>
          <cell r="N23">
            <v>5</v>
          </cell>
          <cell r="O23" t="str">
            <v>2015-20 Distribution Determination</v>
          </cell>
          <cell r="P23" t="str">
            <v>26 Reddacliff Street</v>
          </cell>
          <cell r="Q23"/>
          <cell r="R23" t="str">
            <v>NEWSTEAD</v>
          </cell>
          <cell r="S23" t="str">
            <v>Qld</v>
          </cell>
          <cell r="U23" t="str">
            <v>26 Reddacliff Street</v>
          </cell>
          <cell r="V23"/>
          <cell r="W23" t="str">
            <v>NEWSTEAD</v>
          </cell>
          <cell r="X23" t="str">
            <v>QLD</v>
          </cell>
          <cell r="Z23" t="str">
            <v>YES</v>
          </cell>
          <cell r="AA23" t="str">
            <v>YES</v>
          </cell>
          <cell r="AB23" t="str">
            <v>YES</v>
          </cell>
          <cell r="AC23" t="str">
            <v>NO</v>
          </cell>
          <cell r="AD23" t="str">
            <v>NO</v>
          </cell>
          <cell r="AE23" t="str">
            <v>CBD</v>
          </cell>
          <cell r="AF23" t="str">
            <v>Urban</v>
          </cell>
          <cell r="AG23" t="str">
            <v>Short rural</v>
          </cell>
          <cell r="AH23" t="str">
            <v>Long rural</v>
          </cell>
          <cell r="AI23"/>
          <cell r="AJ23" t="str">
            <v>YES</v>
          </cell>
        </row>
        <row r="24">
          <cell r="B24" t="str">
            <v>Ergon Energy</v>
          </cell>
          <cell r="C24" t="str">
            <v>Ergon Energy</v>
          </cell>
          <cell r="D24">
            <v>50087646062</v>
          </cell>
          <cell r="E24" t="str">
            <v>Qld</v>
          </cell>
          <cell r="F24" t="str">
            <v>Electricity</v>
          </cell>
          <cell r="G24" t="str">
            <v>Distribution</v>
          </cell>
          <cell r="H24" t="str">
            <v>Revenue cap</v>
          </cell>
          <cell r="I24" t="str">
            <v>Financial</v>
          </cell>
          <cell r="J24" t="str">
            <v>June</v>
          </cell>
          <cell r="K24">
            <v>5</v>
          </cell>
          <cell r="L24">
            <v>5</v>
          </cell>
          <cell r="M24">
            <v>5</v>
          </cell>
          <cell r="N24">
            <v>5</v>
          </cell>
          <cell r="O24" t="str">
            <v>2015-20 Distribution Determination</v>
          </cell>
          <cell r="P24" t="str">
            <v>22 Walker Street</v>
          </cell>
          <cell r="Q24"/>
          <cell r="R24" t="str">
            <v>TOWNSVILLE</v>
          </cell>
          <cell r="S24" t="str">
            <v>Qld</v>
          </cell>
          <cell r="U24" t="str">
            <v>Po Box 264</v>
          </cell>
          <cell r="V24"/>
          <cell r="W24" t="str">
            <v>FORTITUDE VALLEY</v>
          </cell>
          <cell r="X24" t="str">
            <v>QLD</v>
          </cell>
          <cell r="Z24" t="str">
            <v>NO</v>
          </cell>
          <cell r="AA24" t="str">
            <v>YES</v>
          </cell>
          <cell r="AB24" t="str">
            <v>YES</v>
          </cell>
          <cell r="AC24" t="str">
            <v>YES</v>
          </cell>
          <cell r="AD24" t="str">
            <v>NO</v>
          </cell>
          <cell r="AE24" t="str">
            <v>CBD</v>
          </cell>
          <cell r="AF24" t="str">
            <v>Urban</v>
          </cell>
          <cell r="AG24" t="str">
            <v>Short rural</v>
          </cell>
          <cell r="AH24" t="str">
            <v>Long rural</v>
          </cell>
          <cell r="AI24"/>
          <cell r="AJ24" t="str">
            <v>YES</v>
          </cell>
        </row>
        <row r="25">
          <cell r="B25" t="str">
            <v>Essential Energy</v>
          </cell>
          <cell r="C25" t="str">
            <v>Essential Energy</v>
          </cell>
          <cell r="D25">
            <v>37428185226</v>
          </cell>
          <cell r="E25" t="str">
            <v>NSW</v>
          </cell>
          <cell r="F25" t="str">
            <v>Electricity</v>
          </cell>
          <cell r="G25" t="str">
            <v>Distribution</v>
          </cell>
          <cell r="H25" t="str">
            <v>Revenue cap</v>
          </cell>
          <cell r="I25" t="str">
            <v>Financial</v>
          </cell>
          <cell r="J25" t="str">
            <v>June</v>
          </cell>
          <cell r="K25">
            <v>5</v>
          </cell>
          <cell r="L25">
            <v>5</v>
          </cell>
          <cell r="M25">
            <v>5</v>
          </cell>
          <cell r="N25">
            <v>5</v>
          </cell>
          <cell r="O25" t="str">
            <v>2014-19 Distribution Determination</v>
          </cell>
          <cell r="P25" t="str">
            <v>8 Buller Street</v>
          </cell>
          <cell r="Q25"/>
          <cell r="R25" t="str">
            <v>PORT MACQUARIE</v>
          </cell>
          <cell r="S25" t="str">
            <v>NSW</v>
          </cell>
          <cell r="U25" t="str">
            <v>PO Box 5730</v>
          </cell>
          <cell r="V25"/>
          <cell r="W25" t="str">
            <v>PORT MACQUARIE</v>
          </cell>
          <cell r="X25" t="str">
            <v>NSW</v>
          </cell>
          <cell r="Z25" t="str">
            <v>NO</v>
          </cell>
          <cell r="AA25" t="str">
            <v>YES</v>
          </cell>
          <cell r="AB25" t="str">
            <v>YES</v>
          </cell>
          <cell r="AC25" t="str">
            <v>YES</v>
          </cell>
          <cell r="AD25" t="str">
            <v>NO</v>
          </cell>
          <cell r="AE25" t="str">
            <v>CBD</v>
          </cell>
          <cell r="AF25" t="str">
            <v>Urban</v>
          </cell>
          <cell r="AG25" t="str">
            <v>Short rural</v>
          </cell>
          <cell r="AH25" t="str">
            <v>Long rural</v>
          </cell>
          <cell r="AI25"/>
          <cell r="AJ25" t="str">
            <v>YES</v>
          </cell>
        </row>
        <row r="26">
          <cell r="B26" t="str">
            <v>Evoenergy Distribution</v>
          </cell>
          <cell r="C26" t="str">
            <v>Evoenergy Distribution</v>
          </cell>
          <cell r="D26">
            <v>76670568688</v>
          </cell>
          <cell r="E26" t="str">
            <v>ACT</v>
          </cell>
          <cell r="F26" t="str">
            <v>Electricity</v>
          </cell>
          <cell r="G26" t="str">
            <v>Distribution</v>
          </cell>
          <cell r="H26" t="str">
            <v>Revenue cap</v>
          </cell>
          <cell r="I26" t="str">
            <v>Financial</v>
          </cell>
          <cell r="J26" t="str">
            <v>June</v>
          </cell>
          <cell r="K26">
            <v>5</v>
          </cell>
          <cell r="L26">
            <v>5</v>
          </cell>
          <cell r="M26">
            <v>5</v>
          </cell>
          <cell r="N26">
            <v>5</v>
          </cell>
          <cell r="O26" t="str">
            <v>2014-19 Distribution Determination</v>
          </cell>
          <cell r="P26" t="str">
            <v>40 Bunda Street</v>
          </cell>
          <cell r="Q26"/>
          <cell r="R26" t="str">
            <v>CANBERRA</v>
          </cell>
          <cell r="S26" t="str">
            <v>ACT</v>
          </cell>
          <cell r="U26" t="str">
            <v>GPO BOX 366</v>
          </cell>
          <cell r="V26"/>
          <cell r="W26" t="str">
            <v>CANBERRA</v>
          </cell>
          <cell r="X26" t="str">
            <v>ACT</v>
          </cell>
          <cell r="Z26" t="str">
            <v>NO</v>
          </cell>
          <cell r="AA26" t="str">
            <v>YES</v>
          </cell>
          <cell r="AB26" t="str">
            <v>YES</v>
          </cell>
          <cell r="AC26" t="str">
            <v>NO</v>
          </cell>
          <cell r="AD26" t="str">
            <v>NO</v>
          </cell>
          <cell r="AE26" t="str">
            <v>CBD</v>
          </cell>
          <cell r="AF26" t="str">
            <v>Urban</v>
          </cell>
          <cell r="AG26" t="str">
            <v>Short rural</v>
          </cell>
          <cell r="AH26" t="str">
            <v>Long rural</v>
          </cell>
          <cell r="AI26"/>
          <cell r="AJ26" t="str">
            <v>NO</v>
          </cell>
        </row>
        <row r="27">
          <cell r="B27" t="str">
            <v>Evoenergy Distribution (Tx Assets)</v>
          </cell>
          <cell r="C27" t="str">
            <v>Evoenergy Distribution (Tx Assets)</v>
          </cell>
          <cell r="D27">
            <v>76670568688</v>
          </cell>
          <cell r="E27" t="str">
            <v>ACT</v>
          </cell>
          <cell r="F27" t="str">
            <v>Electricity</v>
          </cell>
          <cell r="G27" t="str">
            <v>Distribution</v>
          </cell>
          <cell r="H27" t="str">
            <v>Revenue cap</v>
          </cell>
          <cell r="I27" t="str">
            <v>Financial</v>
          </cell>
          <cell r="J27" t="str">
            <v>June</v>
          </cell>
          <cell r="K27">
            <v>5</v>
          </cell>
          <cell r="L27">
            <v>5</v>
          </cell>
          <cell r="M27">
            <v>5</v>
          </cell>
          <cell r="N27">
            <v>5</v>
          </cell>
          <cell r="O27" t="str">
            <v>distribution determination</v>
          </cell>
          <cell r="P27" t="str">
            <v>40 Bunda Street</v>
          </cell>
          <cell r="Q27"/>
          <cell r="R27" t="str">
            <v>CANBERRA</v>
          </cell>
          <cell r="S27" t="str">
            <v>ACT</v>
          </cell>
          <cell r="U27" t="str">
            <v>GPO BOX 366</v>
          </cell>
          <cell r="V27"/>
          <cell r="W27" t="str">
            <v>CANBERRA</v>
          </cell>
          <cell r="X27" t="str">
            <v>ACT</v>
          </cell>
          <cell r="Z27" t="str">
            <v>NO</v>
          </cell>
          <cell r="AA27" t="str">
            <v>YES</v>
          </cell>
          <cell r="AB27" t="str">
            <v>YES</v>
          </cell>
          <cell r="AC27" t="str">
            <v>NO</v>
          </cell>
          <cell r="AD27" t="str">
            <v>NO</v>
          </cell>
          <cell r="AE27" t="str">
            <v>CBD</v>
          </cell>
          <cell r="AF27" t="str">
            <v>Urban</v>
          </cell>
          <cell r="AG27" t="str">
            <v>Short rural</v>
          </cell>
          <cell r="AH27" t="str">
            <v>Long rural</v>
          </cell>
          <cell r="AI27"/>
          <cell r="AJ27" t="str">
            <v>NO</v>
          </cell>
        </row>
        <row r="28">
          <cell r="B28" t="str">
            <v>Jemena Electricity</v>
          </cell>
          <cell r="C28" t="str">
            <v>Jemena Electricity</v>
          </cell>
          <cell r="D28">
            <v>82064651083</v>
          </cell>
          <cell r="E28" t="str">
            <v>Vic</v>
          </cell>
          <cell r="F28" t="str">
            <v>Electricity</v>
          </cell>
          <cell r="G28" t="str">
            <v>Distribution</v>
          </cell>
          <cell r="H28" t="str">
            <v>Revenue cap</v>
          </cell>
          <cell r="I28" t="str">
            <v>Financial</v>
          </cell>
          <cell r="J28" t="str">
            <v>June</v>
          </cell>
          <cell r="K28">
            <v>5</v>
          </cell>
          <cell r="L28">
            <v>5</v>
          </cell>
          <cell r="M28">
            <v>5</v>
          </cell>
          <cell r="N28">
            <v>2</v>
          </cell>
          <cell r="O28" t="str">
            <v>2016-20 Distribution Determination</v>
          </cell>
          <cell r="P28" t="str">
            <v>Level 16</v>
          </cell>
          <cell r="Q28" t="str">
            <v>567 Collins Street</v>
          </cell>
          <cell r="R28" t="str">
            <v>MELBOURNE</v>
          </cell>
          <cell r="S28" t="str">
            <v>Vic</v>
          </cell>
          <cell r="U28" t="str">
            <v>PO Box 16182</v>
          </cell>
          <cell r="V28"/>
          <cell r="W28" t="str">
            <v>MELBOURNE</v>
          </cell>
          <cell r="X28" t="str">
            <v>Vic</v>
          </cell>
          <cell r="Z28" t="str">
            <v>NO</v>
          </cell>
          <cell r="AA28" t="str">
            <v>YES</v>
          </cell>
          <cell r="AB28" t="str">
            <v>YES</v>
          </cell>
          <cell r="AC28" t="str">
            <v>NO</v>
          </cell>
          <cell r="AD28" t="str">
            <v>NO</v>
          </cell>
          <cell r="AE28" t="str">
            <v>CBD</v>
          </cell>
          <cell r="AF28" t="str">
            <v>Urban</v>
          </cell>
          <cell r="AG28" t="str">
            <v>Short rural</v>
          </cell>
          <cell r="AH28" t="str">
            <v>Long rural</v>
          </cell>
          <cell r="AI28"/>
          <cell r="AJ28" t="str">
            <v>YES</v>
          </cell>
        </row>
        <row r="29">
          <cell r="B29" t="str">
            <v>Power and Water</v>
          </cell>
          <cell r="C29" t="str">
            <v>Power and Water Corporation</v>
          </cell>
          <cell r="D29">
            <v>15947352360</v>
          </cell>
          <cell r="E29" t="str">
            <v>NT</v>
          </cell>
          <cell r="F29" t="str">
            <v>Electricity</v>
          </cell>
          <cell r="G29" t="str">
            <v>Distribution</v>
          </cell>
          <cell r="H29" t="str">
            <v>Revenue cap</v>
          </cell>
          <cell r="I29" t="str">
            <v>Financial</v>
          </cell>
          <cell r="J29" t="str">
            <v>June</v>
          </cell>
          <cell r="K29">
            <v>5</v>
          </cell>
          <cell r="L29">
            <v>5</v>
          </cell>
          <cell r="M29">
            <v>5</v>
          </cell>
          <cell r="N29" t="str">
            <v>x</v>
          </cell>
          <cell r="O29" t="str">
            <v>distribution determination</v>
          </cell>
          <cell r="P29" t="str">
            <v>GPO Box 1921</v>
          </cell>
          <cell r="Q29"/>
          <cell r="R29" t="str">
            <v>DARWIN</v>
          </cell>
          <cell r="S29" t="str">
            <v>NT</v>
          </cell>
          <cell r="U29" t="str">
            <v>GPO Box 1921</v>
          </cell>
          <cell r="V29"/>
          <cell r="W29" t="str">
            <v>DARWIN</v>
          </cell>
          <cell r="X29" t="str">
            <v>NT</v>
          </cell>
          <cell r="Z29" t="str">
            <v>YES</v>
          </cell>
          <cell r="AA29" t="str">
            <v>YES</v>
          </cell>
          <cell r="AB29" t="str">
            <v>YES</v>
          </cell>
          <cell r="AC29" t="str">
            <v>YES</v>
          </cell>
          <cell r="AD29" t="str">
            <v>NO</v>
          </cell>
          <cell r="AE29" t="str">
            <v>CBD</v>
          </cell>
          <cell r="AF29" t="str">
            <v>Urban</v>
          </cell>
          <cell r="AG29" t="str">
            <v>Short rural</v>
          </cell>
          <cell r="AH29" t="str">
            <v>Long rural</v>
          </cell>
          <cell r="AI29"/>
          <cell r="AJ29" t="str">
            <v>NO</v>
          </cell>
        </row>
        <row r="30">
          <cell r="B30" t="str">
            <v>Powercor Australia</v>
          </cell>
          <cell r="C30" t="str">
            <v>Powercor Australia</v>
          </cell>
          <cell r="D30">
            <v>89064651109</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40 Market Street</v>
          </cell>
          <cell r="Q30"/>
          <cell r="R30" t="str">
            <v>MELBOURNE</v>
          </cell>
          <cell r="S30" t="str">
            <v>Vic</v>
          </cell>
          <cell r="U30" t="str">
            <v>Locked bag 14090</v>
          </cell>
          <cell r="V30"/>
          <cell r="W30" t="str">
            <v>MELBOURNE</v>
          </cell>
          <cell r="X30" t="str">
            <v>Vic</v>
          </cell>
          <cell r="Z30" t="str">
            <v>NO</v>
          </cell>
          <cell r="AA30" t="str">
            <v>YES</v>
          </cell>
          <cell r="AB30" t="str">
            <v>YES</v>
          </cell>
          <cell r="AC30" t="str">
            <v>YES</v>
          </cell>
          <cell r="AD30" t="str">
            <v>NO</v>
          </cell>
          <cell r="AE30" t="str">
            <v>CBD</v>
          </cell>
          <cell r="AF30" t="str">
            <v>Urban</v>
          </cell>
          <cell r="AG30" t="str">
            <v>Short rural</v>
          </cell>
          <cell r="AH30" t="str">
            <v>Long rural</v>
          </cell>
          <cell r="AI30"/>
          <cell r="AJ30" t="str">
            <v>YES</v>
          </cell>
        </row>
        <row r="31">
          <cell r="B31" t="str">
            <v>SA Power Networks</v>
          </cell>
          <cell r="C31" t="str">
            <v>SA Power Networks</v>
          </cell>
          <cell r="D31">
            <v>13332330749</v>
          </cell>
          <cell r="E31" t="str">
            <v>SA</v>
          </cell>
          <cell r="F31" t="str">
            <v>Electricity</v>
          </cell>
          <cell r="G31" t="str">
            <v>Distribution</v>
          </cell>
          <cell r="H31" t="str">
            <v>Revenue cap</v>
          </cell>
          <cell r="I31" t="str">
            <v>Financial</v>
          </cell>
          <cell r="J31" t="str">
            <v>June</v>
          </cell>
          <cell r="K31">
            <v>5</v>
          </cell>
          <cell r="L31">
            <v>5</v>
          </cell>
          <cell r="M31">
            <v>5</v>
          </cell>
          <cell r="N31">
            <v>5</v>
          </cell>
          <cell r="O31" t="str">
            <v>2015-20 Distribution Determination</v>
          </cell>
          <cell r="P31" t="str">
            <v>1 Anzac Highway</v>
          </cell>
          <cell r="Q31"/>
          <cell r="R31" t="str">
            <v>KESWICK</v>
          </cell>
          <cell r="S31" t="str">
            <v>SA</v>
          </cell>
          <cell r="U31" t="str">
            <v>GPO Box 77</v>
          </cell>
          <cell r="V31"/>
          <cell r="W31" t="str">
            <v>ADELAIDE</v>
          </cell>
          <cell r="X31" t="str">
            <v>SA</v>
          </cell>
          <cell r="Z31" t="str">
            <v>YES</v>
          </cell>
          <cell r="AA31" t="str">
            <v>YES</v>
          </cell>
          <cell r="AB31" t="str">
            <v>YES</v>
          </cell>
          <cell r="AC31" t="str">
            <v>YES</v>
          </cell>
          <cell r="AD31" t="str">
            <v>NO</v>
          </cell>
          <cell r="AE31" t="str">
            <v>CBD</v>
          </cell>
          <cell r="AF31" t="str">
            <v>Urban</v>
          </cell>
          <cell r="AG31" t="str">
            <v>Short rural</v>
          </cell>
          <cell r="AH31" t="str">
            <v>Long rural</v>
          </cell>
          <cell r="AI31"/>
          <cell r="AJ31" t="str">
            <v>YES</v>
          </cell>
        </row>
        <row r="32">
          <cell r="B32" t="str">
            <v>TasNetworks (D)</v>
          </cell>
          <cell r="C32" t="str">
            <v>TasNetworks (D)</v>
          </cell>
          <cell r="D32">
            <v>24167357299</v>
          </cell>
          <cell r="E32" t="str">
            <v>Tas</v>
          </cell>
          <cell r="F32" t="str">
            <v>Electricity</v>
          </cell>
          <cell r="G32" t="str">
            <v>Distribution</v>
          </cell>
          <cell r="H32" t="str">
            <v>Revenue cap</v>
          </cell>
          <cell r="I32" t="str">
            <v>Financial</v>
          </cell>
          <cell r="J32" t="str">
            <v>June</v>
          </cell>
          <cell r="K32">
            <v>5</v>
          </cell>
          <cell r="L32">
            <v>5</v>
          </cell>
          <cell r="M32">
            <v>5</v>
          </cell>
          <cell r="N32">
            <v>5</v>
          </cell>
          <cell r="O32" t="str">
            <v>distribution determination</v>
          </cell>
          <cell r="P32" t="str">
            <v>1-7 Maria Street</v>
          </cell>
          <cell r="Q32"/>
          <cell r="R32" t="str">
            <v>LENAH VALLEY</v>
          </cell>
          <cell r="S32" t="str">
            <v>Tas</v>
          </cell>
          <cell r="U32" t="str">
            <v>PO Box 606</v>
          </cell>
          <cell r="V32"/>
          <cell r="W32" t="str">
            <v>MOONAH</v>
          </cell>
          <cell r="X32" t="str">
            <v>Tas</v>
          </cell>
          <cell r="Z32" t="str">
            <v>YES</v>
          </cell>
          <cell r="AA32" t="str">
            <v>YES</v>
          </cell>
          <cell r="AB32" t="str">
            <v>YES</v>
          </cell>
          <cell r="AC32" t="str">
            <v>YES</v>
          </cell>
          <cell r="AD32" t="str">
            <v>YES</v>
          </cell>
          <cell r="AE32" t="str">
            <v>Critical Infrastructure</v>
          </cell>
          <cell r="AF32" t="str">
            <v>High density commercial</v>
          </cell>
          <cell r="AG32" t="str">
            <v>Urban</v>
          </cell>
          <cell r="AH32" t="str">
            <v>High density rural</v>
          </cell>
          <cell r="AI32" t="str">
            <v>Low density rural</v>
          </cell>
          <cell r="AJ32" t="str">
            <v>YES</v>
          </cell>
        </row>
        <row r="33">
          <cell r="B33" t="str">
            <v>United Energy</v>
          </cell>
          <cell r="C33" t="str">
            <v>United Energy</v>
          </cell>
          <cell r="D33">
            <v>70064651029</v>
          </cell>
          <cell r="E33" t="str">
            <v>Vic</v>
          </cell>
          <cell r="F33" t="str">
            <v>Electricity</v>
          </cell>
          <cell r="G33" t="str">
            <v>Distribution</v>
          </cell>
          <cell r="H33" t="str">
            <v>Revenue cap</v>
          </cell>
          <cell r="I33" t="str">
            <v>Financial</v>
          </cell>
          <cell r="J33" t="str">
            <v>June</v>
          </cell>
          <cell r="K33">
            <v>5</v>
          </cell>
          <cell r="L33">
            <v>5</v>
          </cell>
          <cell r="M33">
            <v>5</v>
          </cell>
          <cell r="N33">
            <v>2</v>
          </cell>
          <cell r="O33" t="str">
            <v>2016-20 Distribution Determination</v>
          </cell>
          <cell r="P33" t="str">
            <v>43-45 Centreway</v>
          </cell>
          <cell r="Q33"/>
          <cell r="R33" t="str">
            <v>MOUNT WAVERLEY</v>
          </cell>
          <cell r="S33" t="str">
            <v>Vic</v>
          </cell>
          <cell r="U33" t="str">
            <v>PO Box 449</v>
          </cell>
          <cell r="V33"/>
          <cell r="W33" t="str">
            <v>MOUNT WAVERLEY</v>
          </cell>
          <cell r="X33" t="str">
            <v>Vic</v>
          </cell>
          <cell r="Z33" t="str">
            <v>NO</v>
          </cell>
          <cell r="AA33" t="str">
            <v>YES</v>
          </cell>
          <cell r="AB33" t="str">
            <v>YES</v>
          </cell>
          <cell r="AC33" t="str">
            <v>NO</v>
          </cell>
          <cell r="AD33" t="str">
            <v>NO</v>
          </cell>
          <cell r="AE33" t="str">
            <v>CBD</v>
          </cell>
          <cell r="AF33" t="str">
            <v>Urban</v>
          </cell>
          <cell r="AG33" t="str">
            <v>Short rural</v>
          </cell>
          <cell r="AH33" t="str">
            <v>Long rural</v>
          </cell>
          <cell r="AI33"/>
          <cell r="AJ33" t="str">
            <v>YES</v>
          </cell>
        </row>
        <row r="40">
          <cell r="B40" t="str">
            <v>ARR</v>
          </cell>
          <cell r="D40" t="str">
            <v>ANNUAL REPORTING</v>
          </cell>
          <cell r="E40">
            <v>1</v>
          </cell>
        </row>
        <row r="41">
          <cell r="B41" t="str">
            <v>CA</v>
          </cell>
          <cell r="D41" t="str">
            <v>CATEGORY ANALYSIS</v>
          </cell>
          <cell r="E41">
            <v>1</v>
          </cell>
        </row>
        <row r="42">
          <cell r="B42" t="str">
            <v>CESS</v>
          </cell>
          <cell r="D42" t="str">
            <v>CAPITLAL EXPENDITURE SHARING SCHEMING</v>
          </cell>
          <cell r="E42">
            <v>5</v>
          </cell>
        </row>
        <row r="43">
          <cell r="B43" t="str">
            <v>CPI</v>
          </cell>
          <cell r="D43" t="str">
            <v>CPI</v>
          </cell>
          <cell r="E43">
            <v>5</v>
          </cell>
        </row>
        <row r="44">
          <cell r="B44" t="str">
            <v>EB</v>
          </cell>
          <cell r="D44" t="str">
            <v>ECONOMIC BENCHMARKING</v>
          </cell>
          <cell r="E44">
            <v>1</v>
          </cell>
        </row>
        <row r="45">
          <cell r="B45" t="str">
            <v>Pricing</v>
          </cell>
          <cell r="D45" t="str">
            <v>PRICING PROPOSAL</v>
          </cell>
          <cell r="E45">
            <v>5</v>
          </cell>
        </row>
        <row r="46">
          <cell r="B46" t="str">
            <v>PTRM</v>
          </cell>
          <cell r="D46" t="str">
            <v>POST TAX REVENUE MODEL</v>
          </cell>
          <cell r="E46">
            <v>5</v>
          </cell>
        </row>
        <row r="47">
          <cell r="B47" t="str">
            <v>Reset</v>
          </cell>
          <cell r="D47" t="str">
            <v>REGULATORY REPORTING STATEMENT</v>
          </cell>
          <cell r="E47">
            <v>5</v>
          </cell>
        </row>
        <row r="48">
          <cell r="B48" t="str">
            <v>RFM</v>
          </cell>
          <cell r="D48" t="str">
            <v>ROLL FORWARD MODEL</v>
          </cell>
          <cell r="E48">
            <v>5</v>
          </cell>
        </row>
        <row r="49">
          <cell r="B49" t="str">
            <v>WACC</v>
          </cell>
          <cell r="D49" t="str">
            <v>WEIGHTED AVERAGE COST OF CAPITAL</v>
          </cell>
          <cell r="E49">
            <v>1</v>
          </cell>
        </row>
        <row r="54">
          <cell r="E54" t="str">
            <v>2011-12</v>
          </cell>
          <cell r="G54" t="str">
            <v>2016-17</v>
          </cell>
        </row>
        <row r="55">
          <cell r="E55" t="str">
            <v>2012-13</v>
          </cell>
          <cell r="G55" t="str">
            <v>2017-18</v>
          </cell>
          <cell r="I55" t="str">
            <v>2022-23</v>
          </cell>
        </row>
        <row r="56">
          <cell r="E56" t="str">
            <v>2013-14</v>
          </cell>
          <cell r="G56" t="str">
            <v>2018-19</v>
          </cell>
          <cell r="I56" t="str">
            <v>2023-24</v>
          </cell>
        </row>
        <row r="57">
          <cell r="E57" t="str">
            <v>2014-15</v>
          </cell>
          <cell r="G57" t="str">
            <v>2019-20</v>
          </cell>
          <cell r="I57" t="str">
            <v>2024-25</v>
          </cell>
        </row>
        <row r="58">
          <cell r="E58" t="str">
            <v>2015-16</v>
          </cell>
          <cell r="G58" t="str">
            <v>2020-21</v>
          </cell>
          <cell r="I58" t="str">
            <v>2025-26</v>
          </cell>
        </row>
        <row r="59">
          <cell r="E59" t="str">
            <v>2016-17</v>
          </cell>
          <cell r="G59" t="str">
            <v>2021-22</v>
          </cell>
          <cell r="I59" t="str">
            <v>2026-27</v>
          </cell>
        </row>
        <row r="60">
          <cell r="E60" t="str">
            <v>2017-18</v>
          </cell>
          <cell r="G60" t="str">
            <v>2022-23</v>
          </cell>
          <cell r="I60" t="str">
            <v>2027-28</v>
          </cell>
        </row>
        <row r="61">
          <cell r="E61" t="str">
            <v>2018-19</v>
          </cell>
          <cell r="G61" t="str">
            <v>2023-24</v>
          </cell>
          <cell r="I61" t="str">
            <v>2028-29</v>
          </cell>
        </row>
        <row r="62">
          <cell r="E62" t="str">
            <v>2019-20</v>
          </cell>
          <cell r="G62" t="str">
            <v>2024-25</v>
          </cell>
          <cell r="I62" t="str">
            <v>2029-30</v>
          </cell>
        </row>
        <row r="63">
          <cell r="E63" t="str">
            <v>2020-21</v>
          </cell>
          <cell r="G63" t="str">
            <v>2025-26</v>
          </cell>
          <cell r="I63" t="str">
            <v>2030-31</v>
          </cell>
        </row>
        <row r="64">
          <cell r="E64" t="str">
            <v>2021-22</v>
          </cell>
          <cell r="G64" t="str">
            <v>2026-27</v>
          </cell>
          <cell r="I64" t="str">
            <v>2031-32</v>
          </cell>
        </row>
        <row r="65">
          <cell r="E65" t="str">
            <v>2022-23</v>
          </cell>
          <cell r="G65" t="str">
            <v>2027-28</v>
          </cell>
          <cell r="I65" t="str">
            <v>2032-33</v>
          </cell>
        </row>
        <row r="66">
          <cell r="E66" t="str">
            <v>2023-24</v>
          </cell>
          <cell r="G66" t="str">
            <v>2028-29</v>
          </cell>
          <cell r="I66" t="str">
            <v>2033-34</v>
          </cell>
        </row>
        <row r="67">
          <cell r="E67" t="str">
            <v>2024-25</v>
          </cell>
          <cell r="G67" t="str">
            <v>2029-30</v>
          </cell>
          <cell r="I67" t="str">
            <v>2034-35</v>
          </cell>
        </row>
        <row r="68">
          <cell r="E68" t="str">
            <v>2025-26</v>
          </cell>
          <cell r="G68" t="str">
            <v>2030-31</v>
          </cell>
          <cell r="I68" t="str">
            <v>2035-36</v>
          </cell>
        </row>
        <row r="73">
          <cell r="E73" t="str">
            <v>2019-20</v>
          </cell>
        </row>
      </sheetData>
      <sheetData sheetId="2">
        <row r="11">
          <cell r="C11" t="str">
            <v>PTRM</v>
          </cell>
        </row>
        <row r="21">
          <cell r="C21" t="str">
            <v>Distribution</v>
          </cell>
        </row>
        <row r="23">
          <cell r="C23" t="str">
            <v>Financial</v>
          </cell>
        </row>
        <row r="29">
          <cell r="C29" t="str">
            <v>CRY not present</v>
          </cell>
        </row>
        <row r="30">
          <cell r="C30" t="str">
            <v>June</v>
          </cell>
        </row>
        <row r="36">
          <cell r="C36" t="str">
            <v>2021-22</v>
          </cell>
        </row>
        <row r="37">
          <cell r="C37" t="str">
            <v>2019-20</v>
          </cell>
        </row>
        <row r="38">
          <cell r="C38">
            <v>33</v>
          </cell>
        </row>
        <row r="39">
          <cell r="C39">
            <v>35</v>
          </cell>
        </row>
        <row r="40">
          <cell r="C40">
            <v>30</v>
          </cell>
        </row>
        <row r="41">
          <cell r="C41">
            <v>25</v>
          </cell>
        </row>
        <row r="42">
          <cell r="C42">
            <v>39</v>
          </cell>
        </row>
        <row r="46">
          <cell r="C46" t="str">
            <v>2025-26</v>
          </cell>
        </row>
        <row r="47">
          <cell r="C47" t="str">
            <v>2020-21</v>
          </cell>
        </row>
        <row r="48">
          <cell r="C48" t="str">
            <v>2015-16</v>
          </cell>
        </row>
        <row r="49">
          <cell r="C49" t="str">
            <v>2025-26</v>
          </cell>
        </row>
        <row r="51">
          <cell r="C51" t="str">
            <v>2021</v>
          </cell>
        </row>
        <row r="52">
          <cell r="C52" t="str">
            <v>2016</v>
          </cell>
        </row>
        <row r="53">
          <cell r="C53">
            <v>0</v>
          </cell>
        </row>
        <row r="54">
          <cell r="C54" t="str">
            <v>2026</v>
          </cell>
        </row>
        <row r="55">
          <cell r="C55">
            <v>0</v>
          </cell>
        </row>
        <row r="56">
          <cell r="C56">
            <v>5</v>
          </cell>
        </row>
        <row r="57">
          <cell r="C57" t="str">
            <v>2026</v>
          </cell>
        </row>
        <row r="59">
          <cell r="C59">
            <v>0</v>
          </cell>
        </row>
        <row r="60">
          <cell r="C60" t="str">
            <v>2019-20 - 2025-26</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1-Jul-2014</v>
          </cell>
        </row>
        <row r="111">
          <cell r="C111">
            <v>12</v>
          </cell>
        </row>
        <row r="112">
          <cell r="C112" t="str">
            <v>0</v>
          </cell>
        </row>
        <row r="125">
          <cell r="C125" t="str">
            <v>NO</v>
          </cell>
        </row>
      </sheetData>
      <sheetData sheetId="3">
        <row r="16">
          <cell r="AL16" t="str">
            <v>Ergon Energy</v>
          </cell>
        </row>
        <row r="17">
          <cell r="AL17">
            <v>50087646062</v>
          </cell>
        </row>
        <row r="42">
          <cell r="AL42" t="str">
            <v>2021-22</v>
          </cell>
        </row>
        <row r="64">
          <cell r="AL64" t="str">
            <v>Regulatory proposal</v>
          </cell>
        </row>
        <row r="70">
          <cell r="AL70" t="str">
            <v>.</v>
          </cell>
        </row>
        <row r="74">
          <cell r="AL74" t="str">
            <v>dd/mm/yy</v>
          </cell>
        </row>
      </sheetData>
      <sheetData sheetId="4"/>
      <sheetData sheetId="5">
        <row r="14">
          <cell r="C14" t="str">
            <v>Ergon Energy</v>
          </cell>
        </row>
        <row r="33">
          <cell r="C33" t="str">
            <v>Regulatory proposal</v>
          </cell>
        </row>
      </sheetData>
      <sheetData sheetId="6">
        <row r="7">
          <cell r="G7" t="str">
            <v>Public Lighting - CONV (Low)</v>
          </cell>
          <cell r="J7"/>
          <cell r="L7"/>
          <cell r="M7"/>
          <cell r="N7"/>
          <cell r="O7"/>
          <cell r="P7"/>
          <cell r="R7">
            <v>5</v>
          </cell>
        </row>
        <row r="8">
          <cell r="G8" t="str">
            <v>Public Lighting - LED (Low)</v>
          </cell>
          <cell r="J8"/>
          <cell r="L8"/>
          <cell r="M8"/>
          <cell r="N8"/>
          <cell r="O8"/>
          <cell r="P8"/>
        </row>
        <row r="9">
          <cell r="G9"/>
          <cell r="J9"/>
          <cell r="L9"/>
          <cell r="M9"/>
          <cell r="N9"/>
          <cell r="O9"/>
          <cell r="P9"/>
        </row>
        <row r="10">
          <cell r="G10" t="str">
            <v>Public Lighting - CONV (High)</v>
          </cell>
          <cell r="J10">
            <v>98.678087558987031</v>
          </cell>
          <cell r="L10">
            <v>10.314810449241099</v>
          </cell>
          <cell r="M10">
            <v>20</v>
          </cell>
          <cell r="N10">
            <v>90.045550612366284</v>
          </cell>
          <cell r="O10">
            <v>7.9169591591973907</v>
          </cell>
          <cell r="P10">
            <v>15</v>
          </cell>
        </row>
        <row r="11">
          <cell r="G11" t="str">
            <v>Public Lighting - LED (High)</v>
          </cell>
          <cell r="J11">
            <v>26.395804010625806</v>
          </cell>
          <cell r="L11">
            <v>13.381876704758975</v>
          </cell>
          <cell r="M11">
            <v>20</v>
          </cell>
          <cell r="N11">
            <v>30.464003717241336</v>
          </cell>
          <cell r="O11">
            <v>13.361582531579897</v>
          </cell>
          <cell r="P11">
            <v>15</v>
          </cell>
        </row>
        <row r="12">
          <cell r="G12"/>
          <cell r="J12"/>
          <cell r="L12"/>
          <cell r="M12"/>
          <cell r="N12"/>
          <cell r="O12"/>
          <cell r="P12"/>
        </row>
        <row r="13">
          <cell r="G13"/>
          <cell r="J13"/>
          <cell r="L13"/>
          <cell r="M13"/>
          <cell r="N13"/>
          <cell r="O13"/>
          <cell r="P13"/>
        </row>
        <row r="14">
          <cell r="G14"/>
          <cell r="J14"/>
          <cell r="L14"/>
          <cell r="M14"/>
          <cell r="N14"/>
          <cell r="O14"/>
          <cell r="P14"/>
        </row>
        <row r="15">
          <cell r="G15"/>
          <cell r="J15"/>
          <cell r="L15"/>
          <cell r="M15"/>
          <cell r="N15"/>
          <cell r="O15"/>
          <cell r="P15"/>
        </row>
        <row r="16">
          <cell r="G16"/>
          <cell r="J16"/>
          <cell r="L16"/>
          <cell r="M16"/>
          <cell r="N16"/>
          <cell r="O16"/>
          <cell r="P16"/>
        </row>
        <row r="17">
          <cell r="G17"/>
          <cell r="J17"/>
          <cell r="L17"/>
          <cell r="M17"/>
          <cell r="N17"/>
          <cell r="O17"/>
          <cell r="P17"/>
        </row>
        <row r="18">
          <cell r="G18"/>
          <cell r="J18"/>
          <cell r="L18"/>
          <cell r="M18"/>
          <cell r="N18"/>
          <cell r="O18"/>
          <cell r="P18"/>
        </row>
        <row r="19">
          <cell r="G19"/>
          <cell r="J19"/>
          <cell r="L19"/>
          <cell r="M19"/>
          <cell r="N19"/>
          <cell r="O19"/>
          <cell r="P19"/>
        </row>
        <row r="20">
          <cell r="G20"/>
          <cell r="J20"/>
          <cell r="L20"/>
          <cell r="M20"/>
          <cell r="N20"/>
          <cell r="O20"/>
          <cell r="P20"/>
        </row>
        <row r="21">
          <cell r="G21"/>
          <cell r="J21"/>
          <cell r="L21"/>
          <cell r="M21"/>
          <cell r="N21"/>
          <cell r="O21"/>
          <cell r="P21"/>
        </row>
        <row r="22">
          <cell r="G22"/>
          <cell r="J22"/>
          <cell r="L22"/>
          <cell r="M22"/>
          <cell r="N22"/>
          <cell r="O22"/>
          <cell r="P22"/>
        </row>
        <row r="23">
          <cell r="G23"/>
          <cell r="J23"/>
          <cell r="L23"/>
          <cell r="M23"/>
          <cell r="N23"/>
          <cell r="O23"/>
          <cell r="P23"/>
        </row>
        <row r="24">
          <cell r="G24"/>
          <cell r="J24"/>
          <cell r="L24"/>
          <cell r="M24"/>
          <cell r="N24"/>
          <cell r="O24"/>
          <cell r="P24"/>
        </row>
        <row r="25">
          <cell r="G25"/>
          <cell r="J25"/>
          <cell r="L25"/>
          <cell r="M25"/>
          <cell r="N25"/>
          <cell r="O25"/>
          <cell r="P25"/>
        </row>
        <row r="26">
          <cell r="G26"/>
          <cell r="J26"/>
          <cell r="L26"/>
          <cell r="M26"/>
          <cell r="N26"/>
          <cell r="O26"/>
          <cell r="P26"/>
        </row>
        <row r="27">
          <cell r="G27"/>
          <cell r="J27"/>
          <cell r="L27"/>
          <cell r="M27"/>
          <cell r="N27"/>
          <cell r="O27"/>
          <cell r="P27"/>
        </row>
        <row r="28">
          <cell r="G28"/>
          <cell r="J28"/>
          <cell r="L28"/>
          <cell r="M28"/>
          <cell r="N28"/>
          <cell r="O28"/>
          <cell r="P28"/>
        </row>
        <row r="29">
          <cell r="G29"/>
          <cell r="J29"/>
          <cell r="L29"/>
          <cell r="M29"/>
          <cell r="N29"/>
          <cell r="O29"/>
          <cell r="P29"/>
        </row>
        <row r="30">
          <cell r="G30"/>
          <cell r="J30"/>
          <cell r="L30"/>
          <cell r="M30"/>
          <cell r="N30"/>
          <cell r="O30"/>
          <cell r="P30"/>
        </row>
        <row r="31">
          <cell r="G31"/>
          <cell r="J31"/>
          <cell r="L31"/>
          <cell r="M31"/>
          <cell r="N31"/>
          <cell r="O31"/>
          <cell r="P31"/>
        </row>
        <row r="32">
          <cell r="G32"/>
          <cell r="J32"/>
          <cell r="L32"/>
          <cell r="M32"/>
          <cell r="N32"/>
          <cell r="O32"/>
          <cell r="P32"/>
        </row>
        <row r="33">
          <cell r="G33"/>
          <cell r="J33"/>
          <cell r="L33"/>
          <cell r="M33"/>
          <cell r="N33"/>
          <cell r="O33"/>
          <cell r="P33"/>
        </row>
        <row r="34">
          <cell r="G34"/>
          <cell r="J34"/>
          <cell r="L34"/>
          <cell r="M34"/>
          <cell r="N34"/>
          <cell r="O34"/>
          <cell r="P34"/>
        </row>
        <row r="35">
          <cell r="G35"/>
          <cell r="J35"/>
          <cell r="L35"/>
          <cell r="M35"/>
          <cell r="N35"/>
          <cell r="O35"/>
          <cell r="P35"/>
        </row>
        <row r="36">
          <cell r="G36"/>
          <cell r="J36"/>
          <cell r="L36"/>
          <cell r="M36"/>
          <cell r="N36"/>
          <cell r="O36"/>
          <cell r="P36"/>
        </row>
        <row r="37">
          <cell r="G37"/>
          <cell r="J37"/>
          <cell r="L37"/>
          <cell r="M37"/>
          <cell r="N37"/>
          <cell r="O37"/>
          <cell r="P37"/>
        </row>
        <row r="38">
          <cell r="G38"/>
          <cell r="J38"/>
          <cell r="L38"/>
          <cell r="M38"/>
          <cell r="N38"/>
          <cell r="O38"/>
          <cell r="P38"/>
        </row>
        <row r="39">
          <cell r="G39"/>
          <cell r="J39"/>
          <cell r="L39"/>
          <cell r="M39"/>
          <cell r="N39"/>
          <cell r="O39"/>
          <cell r="P39"/>
        </row>
        <row r="40">
          <cell r="G40"/>
          <cell r="J40"/>
          <cell r="L40"/>
          <cell r="M40"/>
          <cell r="N40"/>
          <cell r="O40"/>
          <cell r="P40"/>
        </row>
        <row r="41">
          <cell r="G41"/>
          <cell r="J41"/>
          <cell r="L41"/>
          <cell r="M41"/>
          <cell r="N41"/>
          <cell r="O41"/>
          <cell r="P41"/>
        </row>
        <row r="42">
          <cell r="G42"/>
          <cell r="J42"/>
          <cell r="L42"/>
          <cell r="M42"/>
          <cell r="N42"/>
          <cell r="O42"/>
          <cell r="P42"/>
        </row>
        <row r="43">
          <cell r="G43"/>
          <cell r="J43"/>
          <cell r="L43"/>
          <cell r="M43"/>
          <cell r="N43"/>
          <cell r="O43"/>
          <cell r="P43"/>
        </row>
        <row r="44">
          <cell r="G44"/>
          <cell r="J44"/>
          <cell r="L44"/>
          <cell r="M44"/>
          <cell r="N44"/>
          <cell r="O44"/>
          <cell r="P44"/>
        </row>
        <row r="45">
          <cell r="G45"/>
          <cell r="J45"/>
          <cell r="L45"/>
          <cell r="M45"/>
          <cell r="N45"/>
          <cell r="O45"/>
          <cell r="P45"/>
        </row>
        <row r="46">
          <cell r="G46"/>
          <cell r="J46"/>
          <cell r="L46"/>
          <cell r="M46"/>
          <cell r="N46"/>
          <cell r="O46"/>
          <cell r="P46"/>
        </row>
        <row r="47">
          <cell r="G47"/>
          <cell r="J47"/>
          <cell r="L47"/>
          <cell r="M47"/>
          <cell r="N47"/>
          <cell r="O47"/>
          <cell r="P47"/>
        </row>
        <row r="48">
          <cell r="G48"/>
          <cell r="J48"/>
          <cell r="L48"/>
          <cell r="M48"/>
          <cell r="N48"/>
          <cell r="O48"/>
          <cell r="P48"/>
        </row>
        <row r="49">
          <cell r="G49"/>
          <cell r="J49"/>
          <cell r="L49"/>
          <cell r="M49"/>
          <cell r="N49"/>
          <cell r="O49"/>
          <cell r="P49"/>
        </row>
        <row r="50">
          <cell r="G50"/>
          <cell r="J50"/>
          <cell r="L50"/>
          <cell r="M50"/>
          <cell r="N50"/>
          <cell r="O50"/>
          <cell r="P50"/>
        </row>
        <row r="51">
          <cell r="G51"/>
          <cell r="J51"/>
          <cell r="L51"/>
          <cell r="M51"/>
          <cell r="N51"/>
          <cell r="O51"/>
          <cell r="P51"/>
        </row>
        <row r="52">
          <cell r="G52"/>
          <cell r="J52"/>
          <cell r="L52"/>
          <cell r="M52"/>
          <cell r="N52"/>
          <cell r="O52"/>
          <cell r="P52"/>
        </row>
        <row r="53">
          <cell r="G53"/>
          <cell r="J53"/>
          <cell r="L53"/>
          <cell r="M53"/>
          <cell r="N53"/>
          <cell r="O53"/>
          <cell r="P53"/>
        </row>
        <row r="54">
          <cell r="G54"/>
          <cell r="J54"/>
          <cell r="L54"/>
          <cell r="M54"/>
          <cell r="N54"/>
          <cell r="O54"/>
          <cell r="P54"/>
        </row>
        <row r="55">
          <cell r="G55"/>
          <cell r="J55"/>
          <cell r="L55"/>
          <cell r="M55"/>
          <cell r="N55"/>
          <cell r="O55"/>
          <cell r="P55"/>
        </row>
        <row r="56">
          <cell r="G56" t="str">
            <v>Equity raising costs</v>
          </cell>
          <cell r="J56"/>
          <cell r="L56"/>
          <cell r="M56"/>
          <cell r="N56"/>
          <cell r="O56"/>
          <cell r="P56"/>
        </row>
        <row r="57">
          <cell r="J57">
            <v>125.07389156961284</v>
          </cell>
        </row>
        <row r="110">
          <cell r="G110">
            <v>0</v>
          </cell>
        </row>
        <row r="377">
          <cell r="G377">
            <v>2.7498479316033997E-2</v>
          </cell>
        </row>
        <row r="384">
          <cell r="G384">
            <v>0.58499999999999996</v>
          </cell>
        </row>
        <row r="385">
          <cell r="G385">
            <v>0.6</v>
          </cell>
        </row>
        <row r="395">
          <cell r="G395">
            <v>0.83</v>
          </cell>
        </row>
        <row r="396">
          <cell r="G396">
            <v>0.03</v>
          </cell>
        </row>
        <row r="397">
          <cell r="G397">
            <v>0.01</v>
          </cell>
        </row>
        <row r="398">
          <cell r="G398">
            <v>0.3</v>
          </cell>
        </row>
        <row r="399">
          <cell r="G399">
            <v>5.6890167454754588E-4</v>
          </cell>
        </row>
      </sheetData>
      <sheetData sheetId="7">
        <row r="18">
          <cell r="G18">
            <v>5.7540005878369146E-2</v>
          </cell>
          <cell r="H18">
            <v>5.8017342057685301E-2</v>
          </cell>
          <cell r="I18">
            <v>5.8745467609823812E-2</v>
          </cell>
          <cell r="J18">
            <v>5.9832552994105968E-2</v>
          </cell>
          <cell r="K18">
            <v>6.0942939047335054E-2</v>
          </cell>
          <cell r="L18">
            <v>6.0942939047335054E-2</v>
          </cell>
          <cell r="M18">
            <v>6.0942939047335054E-2</v>
          </cell>
          <cell r="N18">
            <v>6.0942939047335054E-2</v>
          </cell>
          <cell r="O18">
            <v>6.0942939047335054E-2</v>
          </cell>
          <cell r="P18">
            <v>6.0942939047335054E-2</v>
          </cell>
        </row>
        <row r="19">
          <cell r="G19">
            <v>2.9237538708896831E-2</v>
          </cell>
          <cell r="H19">
            <v>2.9702100154899158E-2</v>
          </cell>
          <cell r="I19">
            <v>3.0410739210621342E-2</v>
          </cell>
          <cell r="J19">
            <v>3.1468731418070342E-2</v>
          </cell>
          <cell r="K19">
            <v>3.2549400709151174E-2</v>
          </cell>
          <cell r="L19">
            <v>3.2549400709151174E-2</v>
          </cell>
          <cell r="M19">
            <v>3.2549400709151174E-2</v>
          </cell>
          <cell r="N19">
            <v>3.2549400709151174E-2</v>
          </cell>
          <cell r="O19">
            <v>3.2549400709151174E-2</v>
          </cell>
          <cell r="P19">
            <v>3.2549400709151174E-2</v>
          </cell>
        </row>
      </sheetData>
      <sheetData sheetId="8"/>
      <sheetData sheetId="9"/>
      <sheetData sheetId="10"/>
      <sheetData sheetId="11">
        <row r="47">
          <cell r="G47">
            <v>-1.4867946165324358E-2</v>
          </cell>
          <cell r="H47">
            <v>5.3213829243860582E-2</v>
          </cell>
          <cell r="I47">
            <v>5.3213829243860582E-2</v>
          </cell>
          <cell r="J47">
            <v>5.3213829243860582E-2</v>
          </cell>
          <cell r="K47">
            <v>5.3213829243860582E-2</v>
          </cell>
          <cell r="L47">
            <v>5.3213829243860582E-2</v>
          </cell>
          <cell r="M47">
            <v>5.3213829243860582E-2</v>
          </cell>
          <cell r="N47">
            <v>5.3213829243860582E-2</v>
          </cell>
          <cell r="O47">
            <v>5.3213829243860582E-2</v>
          </cell>
          <cell r="P47">
            <v>5.3213829243860582E-2</v>
          </cell>
        </row>
        <row r="63">
          <cell r="G63">
            <v>0.51645946375467788</v>
          </cell>
          <cell r="H63">
            <v>-3.4005260959653096E-2</v>
          </cell>
          <cell r="I63">
            <v>-3.4005260959653096E-2</v>
          </cell>
          <cell r="J63">
            <v>-3.4005260959653096E-2</v>
          </cell>
          <cell r="K63">
            <v>-3.4005260959653096E-2</v>
          </cell>
          <cell r="L63">
            <v>-3.4005260959653096E-2</v>
          </cell>
          <cell r="M63">
            <v>-3.4005260959653096E-2</v>
          </cell>
          <cell r="N63">
            <v>-3.4005260959653096E-2</v>
          </cell>
          <cell r="O63">
            <v>-3.4005260959653096E-2</v>
          </cell>
          <cell r="P63">
            <v>-3.4005260959653096E-2</v>
          </cell>
        </row>
        <row r="83">
          <cell r="G83">
            <v>-3.0410795392299333E-2</v>
          </cell>
          <cell r="H83">
            <v>3.8625093472794338E-2</v>
          </cell>
          <cell r="I83">
            <v>3.8538153253995511E-2</v>
          </cell>
          <cell r="J83">
            <v>3.8452869688403224E-2</v>
          </cell>
          <cell r="K83">
            <v>3.8369270081727191E-2</v>
          </cell>
          <cell r="L83">
            <v>-3.8545140022410761E-3</v>
          </cell>
          <cell r="M83">
            <v>-3.8545140022410761E-3</v>
          </cell>
          <cell r="N83">
            <v>-3.8545140022410761E-3</v>
          </cell>
          <cell r="O83">
            <v>-3.8545140022410761E-3</v>
          </cell>
          <cell r="P83">
            <v>-3.8545140022410761E-3</v>
          </cell>
        </row>
      </sheetData>
      <sheetData sheetId="12"/>
      <sheetData sheetId="13">
        <row r="54">
          <cell r="Q54">
            <v>0</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NSW_ANA"/>
      <sheetName val="NSW_Data1"/>
    </sheetNames>
    <sheetDataSet>
      <sheetData sheetId="0" refreshError="1"/>
      <sheetData sheetId="1"/>
      <sheetData sheetId="2"/>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VIC"/>
      <sheetName val="VIC"/>
    </sheetNames>
    <sheetDataSet>
      <sheetData sheetId="0" refreshError="1"/>
      <sheetData sheetId="1"/>
      <sheetData sheetId="2"/>
      <sheetData sheetId="3" refreshError="1"/>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QLD"/>
      <sheetName val="QLD"/>
    </sheetNames>
    <sheetDataSet>
      <sheetData sheetId="0" refreshError="1"/>
      <sheetData sheetId="1"/>
      <sheetData sheetId="2"/>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SA"/>
      <sheetName val="SA"/>
    </sheetNames>
    <sheetDataSet>
      <sheetData sheetId="0" refreshError="1"/>
      <sheetData sheetId="1"/>
      <sheetData sheetId="2"/>
      <sheetData sheetId="3" refreshError="1"/>
      <sheetData sheetId="4" refreshError="1"/>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WA"/>
      <sheetName val="WA"/>
    </sheetNames>
    <sheetDataSet>
      <sheetData sheetId="0" refreshError="1"/>
      <sheetData sheetId="1"/>
      <sheetData sheetId="2"/>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Philippe Laspeyres" id="{4F5DDDB1-5ABB-4FC7-A7B5-FAB276638F2E}" userId="S::philippe.laspeyres@energyq.com.au::24628664-6434-4231-96d3-0fd23da374ea"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5" dT="2022-08-30T04:49:45.24" personId="{4F5DDDB1-5ABB-4FC7-A7B5-FAB276638F2E}" id="{912F244A-A29A-48D0-A934-D6A6E2C1B8AD}">
    <text>From ERG AA-Model working file for CA RINs</text>
  </threadedComment>
  <threadedComment ref="AF5" dT="2022-08-30T04:49:45.24" personId="{4F5DDDB1-5ABB-4FC7-A7B5-FAB276638F2E}" id="{2FFFC39C-EDDB-4CD4-9BF2-99D6B883DB71}">
    <text>From ERG AA-Model working file for CA RINs</text>
  </threadedComment>
  <threadedComment ref="AE38" dT="2022-08-30T04:49:45.24" personId="{4F5DDDB1-5ABB-4FC7-A7B5-FAB276638F2E}" id="{F0C8700B-EE24-4556-B798-EE2217ACBB75}">
    <text>From ERG AA-Model working file for CA RINs</text>
  </threadedComment>
  <threadedComment ref="AF38" dT="2022-08-30T04:49:45.24" personId="{4F5DDDB1-5ABB-4FC7-A7B5-FAB276638F2E}" id="{3F9CCAB1-7C3A-4A79-B37B-78A7C11C282A}">
    <text>From ERG AA-Model working file for CA RINs</text>
  </threadedComment>
</ThreadedComments>
</file>

<file path=xl/threadedComments/threadedComment2.xml><?xml version="1.0" encoding="utf-8"?>
<ThreadedComments xmlns="http://schemas.microsoft.com/office/spreadsheetml/2018/threadedcomments" xmlns:x="http://schemas.openxmlformats.org/spreadsheetml/2006/main">
  <threadedComment ref="E9" dT="2023-02-23T06:18:33.03" personId="{4F5DDDB1-5ABB-4FC7-A7B5-FAB276638F2E}" id="{6D9A9365-007F-463A-A6DD-C233DBB21CB6}">
    <text>One single big project completed in 2019/20 has impacted the figure in that year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59861-6D08-40AD-8044-033AFE6262B6}">
  <dimension ref="A2:E3"/>
  <sheetViews>
    <sheetView showGridLines="0" tabSelected="1" showWhiteSpace="0" zoomScale="120" zoomScaleNormal="120" workbookViewId="0">
      <selection activeCell="P18" sqref="P18"/>
    </sheetView>
  </sheetViews>
  <sheetFormatPr defaultColWidth="8" defaultRowHeight="14"/>
  <cols>
    <col min="1" max="16384" width="8" style="372"/>
  </cols>
  <sheetData>
    <row r="2" spans="1:5" ht="20">
      <c r="A2" s="370" t="s">
        <v>401</v>
      </c>
      <c r="B2" s="371"/>
      <c r="C2" s="371"/>
      <c r="D2" s="371"/>
      <c r="E2" s="371"/>
    </row>
    <row r="3" spans="1:5">
      <c r="A3" s="373" t="s">
        <v>400</v>
      </c>
      <c r="B3" s="371"/>
      <c r="C3" s="371"/>
      <c r="D3" s="371"/>
      <c r="E3" s="37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ACEA-84EC-4B4A-8686-ABA89BF183EB}">
  <sheetPr>
    <tabColor rgb="FFB32317"/>
  </sheetPr>
  <dimension ref="A1:BU192"/>
  <sheetViews>
    <sheetView zoomScaleNormal="100" workbookViewId="0">
      <selection activeCell="N36" sqref="N36"/>
    </sheetView>
  </sheetViews>
  <sheetFormatPr defaultColWidth="0" defaultRowHeight="14.5" zeroHeight="1"/>
  <cols>
    <col min="1" max="1" width="15.6640625" style="23" customWidth="1"/>
    <col min="2" max="2" width="15" style="23" customWidth="1"/>
    <col min="3" max="3" width="15.5" style="23" customWidth="1"/>
    <col min="4" max="4" width="38.08203125" style="23" customWidth="1"/>
    <col min="5" max="5" width="19.08203125" style="23" customWidth="1"/>
    <col min="6" max="6" width="8.6640625" style="23" customWidth="1"/>
    <col min="7" max="7" width="14" style="23" customWidth="1"/>
    <col min="8" max="8" width="12.1640625" style="23" hidden="1" customWidth="1"/>
    <col min="9" max="9" width="0" style="23" hidden="1" customWidth="1"/>
    <col min="10" max="19" width="10.08203125" style="23" customWidth="1"/>
    <col min="20" max="20" width="0" style="23" hidden="1" customWidth="1"/>
    <col min="21" max="21" width="8.58203125" style="23" customWidth="1"/>
    <col min="22" max="73" width="0" style="23" hidden="1" customWidth="1"/>
    <col min="74" max="16384" width="8.58203125" style="23" hidden="1"/>
  </cols>
  <sheetData>
    <row r="1" spans="1:73" s="24" customFormat="1" ht="20" thickBot="1">
      <c r="A1" s="240" t="str" cm="1">
        <f t="array" aca="1" ref="A1" ca="1">RIGHT(CELL("filename",A2),LEN(CELL("filename",A2))-FIND("]", CELL("filename",A2)))&amp;" - Output sheet - FY June 30"</f>
        <v>Connex Nominal Net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0.5"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Volumes'!P11</f>
        <v>10434553.946525259</v>
      </c>
      <c r="K6" s="29">
        <f>(VLOOKUP($B6,'Model Working'!$C$16:$P$25,L$4,FALSE)/VLOOKUP($B6,'Model Working'!$C$30:$P$39,L$4)-(VLOOKUP($B6,'Model Working'!$C$16:$P$25,K$4,FALSE)/VLOOKUP($B6,'Model Working'!$C$30:$P$39,K$4)))*VLOOKUP($F6,'Model Working'!$C$42:$P$45,K$4,FALSE)*VLOOKUP($D6,'Model Working'!$C$47:$P$50,K$4,FALSE)*(1+Base_Case)*'Connex from Volumes'!Q11</f>
        <v>10913953.442473898</v>
      </c>
      <c r="L6" s="29">
        <f>(VLOOKUP($B6,'Model Working'!$C$16:$P$25,M$4,FALSE)/VLOOKUP($B6,'Model Working'!$C$30:$P$39,M$4)-(VLOOKUP($B6,'Model Working'!$C$16:$P$25,L$4,FALSE)/VLOOKUP($B6,'Model Working'!$C$30:$P$39,L$4)))*VLOOKUP($F6,'Model Working'!$C$42:$P$45,L$4,FALSE)*VLOOKUP($D6,'Model Working'!$C$47:$P$50,L$4,FALSE)*(1+Base_Case)*'Connex from Volumes'!R11</f>
        <v>11643246.168960748</v>
      </c>
      <c r="M6" s="29">
        <f>(VLOOKUP($B6,'Model Working'!$C$16:$P$25,N$4,FALSE)/VLOOKUP($B6,'Model Working'!$C$30:$P$39,N$4)-(VLOOKUP($B6,'Model Working'!$C$16:$P$25,M$4,FALSE)/VLOOKUP($B6,'Model Working'!$C$30:$P$39,M$4)))*VLOOKUP($F6,'Model Working'!$C$42:$P$45,M$4,FALSE)*VLOOKUP($D6,'Model Working'!$C$47:$P$50,M$4,FALSE)*(1+Base_Case)*'Connex from Volumes'!S11</f>
        <v>12030723.788879538</v>
      </c>
      <c r="N6" s="29">
        <f>(VLOOKUP($B6,'Model Working'!$C$16:$P$25,O$4,FALSE)/VLOOKUP($B6,'Model Working'!$C$30:$P$39,O$4)-(VLOOKUP($B6,'Model Working'!$C$16:$P$25,N$4,FALSE)/VLOOKUP($B6,'Model Working'!$C$30:$P$39,N$4)))*VLOOKUP($F6,'Model Working'!$C$42:$P$45,N$4,FALSE)*VLOOKUP($D6,'Model Working'!$C$47:$P$50,N$4,FALSE)*(1+Base_Case)*'Connex from Volumes'!T11</f>
        <v>12658836.875074137</v>
      </c>
      <c r="O6" s="29">
        <f>(VLOOKUP($B6,'Model Working'!$C$16:$P$25,P$4,FALSE)/VLOOKUP($B6,'Model Working'!$C$30:$P$39,P$4)-(VLOOKUP($B6,'Model Working'!$C$16:$P$25,O$4,FALSE)/VLOOKUP($B6,'Model Working'!$C$30:$P$39,O$4)))*VLOOKUP($F6,'Model Working'!$C$42:$P$45,O$4,FALSE)*VLOOKUP($D6,'Model Working'!$C$47:$P$50,O$4,FALSE)*(1+Base_Case)*'Connex from Volumes'!U11</f>
        <v>13243388.323989023</v>
      </c>
      <c r="P6" s="29">
        <f>(VLOOKUP($B6,'Model Working'!$C$16:$P$25,Q$4,FALSE)/VLOOKUP($B6,'Model Working'!$C$30:$P$39,Q$4)-(VLOOKUP($B6,'Model Working'!$C$16:$P$25,P$4,FALSE)/VLOOKUP($B6,'Model Working'!$C$30:$P$39,P$4)))*VLOOKUP($F6,'Model Working'!$C$42:$P$45,P$4,FALSE)*VLOOKUP($D6,'Model Working'!$C$47:$P$50,P$4,FALSE)*(1+Base_Case)*'Connex from Volumes'!V11</f>
        <v>13922286.091877496</v>
      </c>
      <c r="Q6" s="29">
        <f>(VLOOKUP($B6,'Model Working'!$C$16:$P$25,R$4,FALSE)/VLOOKUP($B6,'Model Working'!$C$30:$P$39,R$4)-(VLOOKUP($B6,'Model Working'!$C$16:$P$25,Q$4,FALSE)/VLOOKUP($B6,'Model Working'!$C$30:$P$39,Q$4)))*VLOOKUP($F6,'Model Working'!$C$42:$P$45,Q$4,FALSE)*VLOOKUP($D6,'Model Working'!$C$47:$P$50,Q$4,FALSE)*(1+Base_Case)*'Connex from Volumes'!W11</f>
        <v>14659342.310319249</v>
      </c>
      <c r="R6" s="29">
        <f>(VLOOKUP($B6,'Model Working'!$C$16:$P$25,S$4,FALSE)/VLOOKUP($B6,'Model Working'!$C$30:$P$39,S$4)-(VLOOKUP($B6,'Model Working'!$C$16:$P$25,R$4,FALSE)/VLOOKUP($B6,'Model Working'!$C$30:$P$39,R$4)))*VLOOKUP($F6,'Model Working'!$C$42:$P$45,R$4,FALSE)*VLOOKUP($D6,'Model Working'!$C$47:$P$50,R$4,FALSE)*(1+Base_Case)*'Connex from Volumes'!X11</f>
        <v>15298852.759353738</v>
      </c>
      <c r="S6" s="29">
        <f>(VLOOKUP($B6,'Model Working'!$C$16:$P$25,T$4,FALSE)/VLOOKUP($B6,'Model Working'!$C$30:$P$39,T$4)-(VLOOKUP($B6,'Model Working'!$C$16:$P$25,S$4,FALSE)/VLOOKUP($B6,'Model Working'!$C$30:$P$39,S$4)))*VLOOKUP($F6,'Model Working'!$C$42:$P$45,S$4,FALSE)*VLOOKUP($D6,'Model Working'!$C$47:$P$50,S$4,FALSE)*(1+Base_Case)*'Connex from Volumes'!Y11</f>
        <v>16158001.382560641</v>
      </c>
      <c r="T6" s="29" t="e" vm="1">
        <f>(VLOOKUP($B6,'Model Working'!$C$16:$P$25,U$4,FALSE)/VLOOKUP($B6,'Model Working'!$C$30:$P$39,U$4)-(VLOOKUP($B6,'Model Working'!$C$16:$P$25,T$4,FALSE)/VLOOKUP($B6,'Model Working'!$C$30:$P$39,T$4)))*VLOOKUP($F6,'Model Working'!$C$42:$P$45,T$4,FALSE)*VLOOKUP($D6,'Model Working'!$C$47:$P$50,T$4,FALSE)*(1+Base_Case)*'Connex from Volumes'!Z11</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Volumes'!P11</f>
        <v>9391098.551872734</v>
      </c>
      <c r="K7" s="29">
        <f>(VLOOKUP($B7,'Model Working'!$C$16:$P$25,L$4,FALSE)/VLOOKUP($B7,'Model Working'!$C$30:$P$39,L$4)-(VLOOKUP($B7,'Model Working'!$C$16:$P$25,K$4,FALSE)/VLOOKUP($B7,'Model Working'!$C$30:$P$39,K$4)))*VLOOKUP($F7,'Model Working'!$C$42:$P$45,K$4,FALSE)*VLOOKUP($D7,'Model Working'!$C$47:$P$50,K$4,FALSE)*(1+Low_Case)*'Connex from Volumes'!Q11</f>
        <v>9822558.0982265081</v>
      </c>
      <c r="L7" s="29">
        <f>(VLOOKUP($B7,'Model Working'!$C$16:$P$25,M$4,FALSE)/VLOOKUP($B7,'Model Working'!$C$30:$P$39,M$4)-(VLOOKUP($B7,'Model Working'!$C$16:$P$25,L$4,FALSE)/VLOOKUP($B7,'Model Working'!$C$30:$P$39,L$4)))*VLOOKUP($F7,'Model Working'!$C$42:$P$45,L$4,FALSE)*VLOOKUP($D7,'Model Working'!$C$47:$P$50,L$4,FALSE)*(1+Low_Case)*'Connex from Volumes'!R11</f>
        <v>10478921.552064674</v>
      </c>
      <c r="M7" s="29">
        <f>(VLOOKUP($B7,'Model Working'!$C$16:$P$25,N$4,FALSE)/VLOOKUP($B7,'Model Working'!$C$30:$P$39,N$4)-(VLOOKUP($B7,'Model Working'!$C$16:$P$25,M$4,FALSE)/VLOOKUP($B7,'Model Working'!$C$30:$P$39,M$4)))*VLOOKUP($F7,'Model Working'!$C$42:$P$45,M$4,FALSE)*VLOOKUP($D7,'Model Working'!$C$47:$P$50,M$4,FALSE)*(1+Low_Case)*'Connex from Volumes'!S11</f>
        <v>10827651.409991585</v>
      </c>
      <c r="N7" s="29">
        <f>(VLOOKUP($B7,'Model Working'!$C$16:$P$25,O$4,FALSE)/VLOOKUP($B7,'Model Working'!$C$30:$P$39,O$4)-(VLOOKUP($B7,'Model Working'!$C$16:$P$25,N$4,FALSE)/VLOOKUP($B7,'Model Working'!$C$30:$P$39,N$4)))*VLOOKUP($F7,'Model Working'!$C$42:$P$45,N$4,FALSE)*VLOOKUP($D7,'Model Working'!$C$47:$P$50,N$4,FALSE)*(1+Low_Case)*'Connex from Volumes'!T11</f>
        <v>11392953.187566722</v>
      </c>
      <c r="O7" s="29">
        <f>(VLOOKUP($B7,'Model Working'!$C$16:$P$25,P$4,FALSE)/VLOOKUP($B7,'Model Working'!$C$30:$P$39,P$4)-(VLOOKUP($B7,'Model Working'!$C$16:$P$25,O$4,FALSE)/VLOOKUP($B7,'Model Working'!$C$30:$P$39,O$4)))*VLOOKUP($F7,'Model Working'!$C$42:$P$45,O$4,FALSE)*VLOOKUP($D7,'Model Working'!$C$47:$P$50,O$4,FALSE)*(1+Low_Case)*'Connex from Volumes'!U11</f>
        <v>11919049.491590122</v>
      </c>
      <c r="P7" s="29">
        <f>(VLOOKUP($B7,'Model Working'!$C$16:$P$25,Q$4,FALSE)/VLOOKUP($B7,'Model Working'!$C$30:$P$39,Q$4)-(VLOOKUP($B7,'Model Working'!$C$16:$P$25,P$4,FALSE)/VLOOKUP($B7,'Model Working'!$C$30:$P$39,P$4)))*VLOOKUP($F7,'Model Working'!$C$42:$P$45,P$4,FALSE)*VLOOKUP($D7,'Model Working'!$C$47:$P$50,P$4,FALSE)*(1+Low_Case)*'Connex from Volumes'!V11</f>
        <v>12530057.482689748</v>
      </c>
      <c r="Q7" s="29">
        <f>(VLOOKUP($B7,'Model Working'!$C$16:$P$25,R$4,FALSE)/VLOOKUP($B7,'Model Working'!$C$30:$P$39,R$4)-(VLOOKUP($B7,'Model Working'!$C$16:$P$25,Q$4,FALSE)/VLOOKUP($B7,'Model Working'!$C$30:$P$39,Q$4)))*VLOOKUP($F7,'Model Working'!$C$42:$P$45,Q$4,FALSE)*VLOOKUP($D7,'Model Working'!$C$47:$P$50,Q$4,FALSE)*(1+Low_Case)*'Connex from Volumes'!W11</f>
        <v>13193408.079287322</v>
      </c>
      <c r="R7" s="29">
        <f>(VLOOKUP($B7,'Model Working'!$C$16:$P$25,S$4,FALSE)/VLOOKUP($B7,'Model Working'!$C$30:$P$39,S$4)-(VLOOKUP($B7,'Model Working'!$C$16:$P$25,R$4,FALSE)/VLOOKUP($B7,'Model Working'!$C$30:$P$39,R$4)))*VLOOKUP($F7,'Model Working'!$C$42:$P$45,R$4,FALSE)*VLOOKUP($D7,'Model Working'!$C$47:$P$50,R$4,FALSE)*(1+Low_Case)*'Connex from Volumes'!X11</f>
        <v>13768967.483418364</v>
      </c>
      <c r="S7" s="29">
        <f>(VLOOKUP($B7,'Model Working'!$C$16:$P$25,T$4,FALSE)/VLOOKUP($B7,'Model Working'!$C$30:$P$39,T$4)-(VLOOKUP($B7,'Model Working'!$C$16:$P$25,S$4,FALSE)/VLOOKUP($B7,'Model Working'!$C$30:$P$39,S$4)))*VLOOKUP($F7,'Model Working'!$C$42:$P$45,S$4,FALSE)*VLOOKUP($D7,'Model Working'!$C$47:$P$50,S$4,FALSE)*(1+Low_Case)*'Connex from Volumes'!Y11</f>
        <v>14542201.244304577</v>
      </c>
      <c r="T7" s="29" t="e" vm="1">
        <f>(VLOOKUP($B7,'Model Working'!$C$16:$P$25,U$4,FALSE)/VLOOKUP($B7,'Model Working'!$C$30:$P$39,U$4)-(VLOOKUP($B7,'Model Working'!$C$16:$P$25,T$4,FALSE)/VLOOKUP($B7,'Model Working'!$C$30:$P$39,T$4)))*VLOOKUP($F7,'Model Working'!$C$42:$P$45,T$4,FALSE)*VLOOKUP($D7,'Model Working'!$C$47:$P$50,T$4,FALSE)*(1+Low_Case)*'Connex from Volumes'!Z11</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Volumes'!P11</f>
        <v>11478009.341177786</v>
      </c>
      <c r="K8" s="29">
        <f>(VLOOKUP($B8,'Model Working'!$C$16:$P$25,L$4,FALSE)/VLOOKUP($B8,'Model Working'!$C$30:$P$39,L$4)-(VLOOKUP($B8,'Model Working'!$C$16:$P$25,K$4,FALSE)/VLOOKUP($B8,'Model Working'!$C$30:$P$39,K$4)))*VLOOKUP($F8,'Model Working'!$C$42:$P$45,K$4,FALSE)*VLOOKUP($D8,'Model Working'!$C$47:$P$50,K$4,FALSE)*(1+High_Case)*'Connex from Volumes'!Q11</f>
        <v>12005348.786721289</v>
      </c>
      <c r="L8" s="29">
        <f>(VLOOKUP($B8,'Model Working'!$C$16:$P$25,M$4,FALSE)/VLOOKUP($B8,'Model Working'!$C$30:$P$39,M$4)-(VLOOKUP($B8,'Model Working'!$C$16:$P$25,L$4,FALSE)/VLOOKUP($B8,'Model Working'!$C$30:$P$39,L$4)))*VLOOKUP($F8,'Model Working'!$C$42:$P$45,L$4,FALSE)*VLOOKUP($D8,'Model Working'!$C$47:$P$50,L$4,FALSE)*(1+High_Case)*'Connex from Volumes'!R11</f>
        <v>12807570.785856823</v>
      </c>
      <c r="M8" s="29">
        <f>(VLOOKUP($B8,'Model Working'!$C$16:$P$25,N$4,FALSE)/VLOOKUP($B8,'Model Working'!$C$30:$P$39,N$4)-(VLOOKUP($B8,'Model Working'!$C$16:$P$25,M$4,FALSE)/VLOOKUP($B8,'Model Working'!$C$30:$P$39,M$4)))*VLOOKUP($F8,'Model Working'!$C$42:$P$45,M$4,FALSE)*VLOOKUP($D8,'Model Working'!$C$47:$P$50,M$4,FALSE)*(1+High_Case)*'Connex from Volumes'!S11</f>
        <v>13233796.167767493</v>
      </c>
      <c r="N8" s="29">
        <f>(VLOOKUP($B8,'Model Working'!$C$16:$P$25,O$4,FALSE)/VLOOKUP($B8,'Model Working'!$C$30:$P$39,O$4)-(VLOOKUP($B8,'Model Working'!$C$16:$P$25,N$4,FALSE)/VLOOKUP($B8,'Model Working'!$C$30:$P$39,N$4)))*VLOOKUP($F8,'Model Working'!$C$42:$P$45,N$4,FALSE)*VLOOKUP($D8,'Model Working'!$C$47:$P$50,N$4,FALSE)*(1+High_Case)*'Connex from Volumes'!T11</f>
        <v>13924720.56258155</v>
      </c>
      <c r="O8" s="29">
        <f>(VLOOKUP($B8,'Model Working'!$C$16:$P$25,P$4,FALSE)/VLOOKUP($B8,'Model Working'!$C$30:$P$39,P$4)-(VLOOKUP($B8,'Model Working'!$C$16:$P$25,O$4,FALSE)/VLOOKUP($B8,'Model Working'!$C$30:$P$39,O$4)))*VLOOKUP($F8,'Model Working'!$C$42:$P$45,O$4,FALSE)*VLOOKUP($D8,'Model Working'!$C$47:$P$50,O$4,FALSE)*(1+High_Case)*'Connex from Volumes'!U11</f>
        <v>14567727.156387925</v>
      </c>
      <c r="P8" s="29">
        <f>(VLOOKUP($B8,'Model Working'!$C$16:$P$25,Q$4,FALSE)/VLOOKUP($B8,'Model Working'!$C$30:$P$39,Q$4)-(VLOOKUP($B8,'Model Working'!$C$16:$P$25,P$4,FALSE)/VLOOKUP($B8,'Model Working'!$C$30:$P$39,P$4)))*VLOOKUP($F8,'Model Working'!$C$42:$P$45,P$4,FALSE)*VLOOKUP($D8,'Model Working'!$C$47:$P$50,P$4,FALSE)*(1+High_Case)*'Connex from Volumes'!V11</f>
        <v>15314514.701065248</v>
      </c>
      <c r="Q8" s="29">
        <f>(VLOOKUP($B8,'Model Working'!$C$16:$P$25,R$4,FALSE)/VLOOKUP($B8,'Model Working'!$C$30:$P$39,R$4)-(VLOOKUP($B8,'Model Working'!$C$16:$P$25,Q$4,FALSE)/VLOOKUP($B8,'Model Working'!$C$30:$P$39,Q$4)))*VLOOKUP($F8,'Model Working'!$C$42:$P$45,Q$4,FALSE)*VLOOKUP($D8,'Model Working'!$C$47:$P$50,Q$4,FALSE)*(1+High_Case)*'Connex from Volumes'!W11</f>
        <v>16125276.541351173</v>
      </c>
      <c r="R8" s="29">
        <f>(VLOOKUP($B8,'Model Working'!$C$16:$P$25,S$4,FALSE)/VLOOKUP($B8,'Model Working'!$C$30:$P$39,S$4)-(VLOOKUP($B8,'Model Working'!$C$16:$P$25,R$4,FALSE)/VLOOKUP($B8,'Model Working'!$C$30:$P$39,R$4)))*VLOOKUP($F8,'Model Working'!$C$42:$P$45,R$4,FALSE)*VLOOKUP($D8,'Model Working'!$C$47:$P$50,R$4,FALSE)*(1+High_Case)*'Connex from Volumes'!X11</f>
        <v>16828738.035289112</v>
      </c>
      <c r="S8" s="29">
        <f>(VLOOKUP($B8,'Model Working'!$C$16:$P$25,T$4,FALSE)/VLOOKUP($B8,'Model Working'!$C$30:$P$39,T$4)-(VLOOKUP($B8,'Model Working'!$C$16:$P$25,S$4,FALSE)/VLOOKUP($B8,'Model Working'!$C$30:$P$39,S$4)))*VLOOKUP($F8,'Model Working'!$C$42:$P$45,S$4,FALSE)*VLOOKUP($D8,'Model Working'!$C$47:$P$50,S$4,FALSE)*(1+High_Case)*'Connex from Volumes'!Y11</f>
        <v>17773801.520816706</v>
      </c>
      <c r="T8" s="29" t="e" vm="1">
        <f>(VLOOKUP($B8,'Model Working'!$C$16:$P$25,U$4,FALSE)/VLOOKUP($B8,'Model Working'!$C$30:$P$39,U$4)-(VLOOKUP($B8,'Model Working'!$C$16:$P$25,T$4,FALSE)/VLOOKUP($B8,'Model Working'!$C$30:$P$39,T$4)))*VLOOKUP($F8,'Model Working'!$C$42:$P$45,T$4,FALSE)*VLOOKUP($D8,'Model Working'!$C$47:$P$50,T$4,FALSE)*(1+High_Case)*'Connex from Volumes'!Z11</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Volumes'!P12</f>
        <v>2785628.0905858632</v>
      </c>
      <c r="K9" s="29">
        <f>(VLOOKUP($B9,'Model Working'!$C$16:$P$25,L$4,FALSE)/VLOOKUP($B9,'Model Working'!$C$30:$P$39,L$4)-(VLOOKUP($B9,'Model Working'!$C$16:$P$25,K$4,FALSE)/VLOOKUP($B9,'Model Working'!$C$30:$P$39,K$4)))*VLOOKUP($F9,'Model Working'!$C$42:$P$45,K$4,FALSE)*VLOOKUP($D9,'Model Working'!$C$47:$P$50,K$4,FALSE)*(1+Base_Case)*'Connex from Volumes'!Q12</f>
        <v>2913609.4790928378</v>
      </c>
      <c r="L9" s="29">
        <f>(VLOOKUP($B9,'Model Working'!$C$16:$P$25,M$4,FALSE)/VLOOKUP($B9,'Model Working'!$C$30:$P$39,M$4)-(VLOOKUP($B9,'Model Working'!$C$16:$P$25,L$4,FALSE)/VLOOKUP($B9,'Model Working'!$C$30:$P$39,L$4)))*VLOOKUP($F9,'Model Working'!$C$42:$P$45,L$4,FALSE)*VLOOKUP($D9,'Model Working'!$C$47:$P$50,L$4,FALSE)*(1+Base_Case)*'Connex from Volumes'!R12</f>
        <v>3108302.8330754712</v>
      </c>
      <c r="M9" s="29">
        <f>(VLOOKUP($B9,'Model Working'!$C$16:$P$25,N$4,FALSE)/VLOOKUP($B9,'Model Working'!$C$30:$P$39,N$4)-(VLOOKUP($B9,'Model Working'!$C$16:$P$25,M$4,FALSE)/VLOOKUP($B9,'Model Working'!$C$30:$P$39,M$4)))*VLOOKUP($F9,'Model Working'!$C$42:$P$45,M$4,FALSE)*VLOOKUP($D9,'Model Working'!$C$47:$P$50,M$4,FALSE)*(1+Base_Case)*'Connex from Volumes'!S12</f>
        <v>3211744.5851667109</v>
      </c>
      <c r="N9" s="29">
        <f>(VLOOKUP($B9,'Model Working'!$C$16:$P$25,O$4,FALSE)/VLOOKUP($B9,'Model Working'!$C$30:$P$39,O$4)-(VLOOKUP($B9,'Model Working'!$C$16:$P$25,N$4,FALSE)/VLOOKUP($B9,'Model Working'!$C$30:$P$39,N$4)))*VLOOKUP($F9,'Model Working'!$C$42:$P$45,N$4,FALSE)*VLOOKUP($D9,'Model Working'!$C$47:$P$50,N$4,FALSE)*(1+Base_Case)*'Connex from Volumes'!T12</f>
        <v>3379426.8326240554</v>
      </c>
      <c r="O9" s="29">
        <f>(VLOOKUP($B9,'Model Working'!$C$16:$P$25,P$4,FALSE)/VLOOKUP($B9,'Model Working'!$C$30:$P$39,P$4)-(VLOOKUP($B9,'Model Working'!$C$16:$P$25,O$4,FALSE)/VLOOKUP($B9,'Model Working'!$C$30:$P$39,O$4)))*VLOOKUP($F9,'Model Working'!$C$42:$P$45,O$4,FALSE)*VLOOKUP($D9,'Model Working'!$C$47:$P$50,O$4,FALSE)*(1+Base_Case)*'Connex from Volumes'!U12</f>
        <v>3535479.7836974664</v>
      </c>
      <c r="P9" s="29">
        <f>(VLOOKUP($B9,'Model Working'!$C$16:$P$25,Q$4,FALSE)/VLOOKUP($B9,'Model Working'!$C$30:$P$39,Q$4)-(VLOOKUP($B9,'Model Working'!$C$16:$P$25,P$4,FALSE)/VLOOKUP($B9,'Model Working'!$C$30:$P$39,P$4)))*VLOOKUP($F9,'Model Working'!$C$42:$P$45,P$4,FALSE)*VLOOKUP($D9,'Model Working'!$C$47:$P$50,P$4,FALSE)*(1+Base_Case)*'Connex from Volumes'!V12</f>
        <v>3716719.6050216863</v>
      </c>
      <c r="Q9" s="29">
        <f>(VLOOKUP($B9,'Model Working'!$C$16:$P$25,R$4,FALSE)/VLOOKUP($B9,'Model Working'!$C$30:$P$39,R$4)-(VLOOKUP($B9,'Model Working'!$C$16:$P$25,Q$4,FALSE)/VLOOKUP($B9,'Model Working'!$C$30:$P$39,Q$4)))*VLOOKUP($F9,'Model Working'!$C$42:$P$45,Q$4,FALSE)*VLOOKUP($D9,'Model Working'!$C$47:$P$50,Q$4,FALSE)*(1+Base_Case)*'Connex from Volumes'!W12</f>
        <v>3913485.5153762959</v>
      </c>
      <c r="R9" s="29">
        <f>(VLOOKUP($B9,'Model Working'!$C$16:$P$25,S$4,FALSE)/VLOOKUP($B9,'Model Working'!$C$30:$P$39,S$4)-(VLOOKUP($B9,'Model Working'!$C$16:$P$25,R$4,FALSE)/VLOOKUP($B9,'Model Working'!$C$30:$P$39,R$4)))*VLOOKUP($F9,'Model Working'!$C$42:$P$45,R$4,FALSE)*VLOOKUP($D9,'Model Working'!$C$47:$P$50,R$4,FALSE)*(1+Base_Case)*'Connex from Volumes'!X12</f>
        <v>4084210.4241920565</v>
      </c>
      <c r="S9" s="29">
        <f>(VLOOKUP($B9,'Model Working'!$C$16:$P$25,T$4,FALSE)/VLOOKUP($B9,'Model Working'!$C$30:$P$39,T$4)-(VLOOKUP($B9,'Model Working'!$C$16:$P$25,S$4,FALSE)/VLOOKUP($B9,'Model Working'!$C$30:$P$39,S$4)))*VLOOKUP($F9,'Model Working'!$C$42:$P$45,S$4,FALSE)*VLOOKUP($D9,'Model Working'!$C$47:$P$50,S$4,FALSE)*(1+Base_Case)*'Connex from Volumes'!Y12</f>
        <v>4313570.3518955586</v>
      </c>
      <c r="T9" s="29" t="e" vm="1">
        <f>(VLOOKUP($B9,'Model Working'!$C$16:$P$25,U$4,FALSE)/VLOOKUP($B9,'Model Working'!$C$30:$P$39,U$4)-(VLOOKUP($B9,'Model Working'!$C$16:$P$25,T$4,FALSE)/VLOOKUP($B9,'Model Working'!$C$30:$P$39,T$4)))*VLOOKUP($F9,'Model Working'!$C$42:$P$45,T$4,FALSE)*VLOOKUP($D9,'Model Working'!$C$47:$P$50,T$4,FALSE)*(1+Base_Case)*'Connex from Volumes'!Z12</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Volumes'!P12</f>
        <v>2507065.2815272771</v>
      </c>
      <c r="K10" s="29">
        <f>(VLOOKUP($B10,'Model Working'!$C$16:$P$25,L$4,FALSE)/VLOOKUP($B10,'Model Working'!$C$30:$P$39,L$4)-(VLOOKUP($B10,'Model Working'!$C$16:$P$25,K$4,FALSE)/VLOOKUP($B10,'Model Working'!$C$30:$P$39,K$4)))*VLOOKUP($F10,'Model Working'!$C$42:$P$45,K$4,FALSE)*VLOOKUP($D10,'Model Working'!$C$47:$P$50,K$4,FALSE)*(1+Low_Case)*'Connex from Volumes'!Q12</f>
        <v>2622248.5311835539</v>
      </c>
      <c r="L10" s="29">
        <f>(VLOOKUP($B10,'Model Working'!$C$16:$P$25,M$4,FALSE)/VLOOKUP($B10,'Model Working'!$C$30:$P$39,M$4)-(VLOOKUP($B10,'Model Working'!$C$16:$P$25,L$4,FALSE)/VLOOKUP($B10,'Model Working'!$C$30:$P$39,L$4)))*VLOOKUP($F10,'Model Working'!$C$42:$P$45,L$4,FALSE)*VLOOKUP($D10,'Model Working'!$C$47:$P$50,L$4,FALSE)*(1+Low_Case)*'Connex from Volumes'!R12</f>
        <v>2797472.549767924</v>
      </c>
      <c r="M10" s="29">
        <f>(VLOOKUP($B10,'Model Working'!$C$16:$P$25,N$4,FALSE)/VLOOKUP($B10,'Model Working'!$C$30:$P$39,N$4)-(VLOOKUP($B10,'Model Working'!$C$16:$P$25,M$4,FALSE)/VLOOKUP($B10,'Model Working'!$C$30:$P$39,M$4)))*VLOOKUP($F10,'Model Working'!$C$42:$P$45,M$4,FALSE)*VLOOKUP($D10,'Model Working'!$C$47:$P$50,M$4,FALSE)*(1+Low_Case)*'Connex from Volumes'!S12</f>
        <v>2890570.12665004</v>
      </c>
      <c r="N10" s="29">
        <f>(VLOOKUP($B10,'Model Working'!$C$16:$P$25,O$4,FALSE)/VLOOKUP($B10,'Model Working'!$C$30:$P$39,O$4)-(VLOOKUP($B10,'Model Working'!$C$16:$P$25,N$4,FALSE)/VLOOKUP($B10,'Model Working'!$C$30:$P$39,N$4)))*VLOOKUP($F10,'Model Working'!$C$42:$P$45,N$4,FALSE)*VLOOKUP($D10,'Model Working'!$C$47:$P$50,N$4,FALSE)*(1+Low_Case)*'Connex from Volumes'!T12</f>
        <v>3041484.14936165</v>
      </c>
      <c r="O10" s="29">
        <f>(VLOOKUP($B10,'Model Working'!$C$16:$P$25,P$4,FALSE)/VLOOKUP($B10,'Model Working'!$C$30:$P$39,P$4)-(VLOOKUP($B10,'Model Working'!$C$16:$P$25,O$4,FALSE)/VLOOKUP($B10,'Model Working'!$C$30:$P$39,O$4)))*VLOOKUP($F10,'Model Working'!$C$42:$P$45,O$4,FALSE)*VLOOKUP($D10,'Model Working'!$C$47:$P$50,O$4,FALSE)*(1+Low_Case)*'Connex from Volumes'!U12</f>
        <v>3181931.8053277195</v>
      </c>
      <c r="P10" s="29">
        <f>(VLOOKUP($B10,'Model Working'!$C$16:$P$25,Q$4,FALSE)/VLOOKUP($B10,'Model Working'!$C$30:$P$39,Q$4)-(VLOOKUP($B10,'Model Working'!$C$16:$P$25,P$4,FALSE)/VLOOKUP($B10,'Model Working'!$C$30:$P$39,P$4)))*VLOOKUP($F10,'Model Working'!$C$42:$P$45,P$4,FALSE)*VLOOKUP($D10,'Model Working'!$C$47:$P$50,P$4,FALSE)*(1+Low_Case)*'Connex from Volumes'!V12</f>
        <v>3345047.6445195177</v>
      </c>
      <c r="Q10" s="29">
        <f>(VLOOKUP($B10,'Model Working'!$C$16:$P$25,R$4,FALSE)/VLOOKUP($B10,'Model Working'!$C$30:$P$39,R$4)-(VLOOKUP($B10,'Model Working'!$C$16:$P$25,Q$4,FALSE)/VLOOKUP($B10,'Model Working'!$C$30:$P$39,Q$4)))*VLOOKUP($F10,'Model Working'!$C$42:$P$45,Q$4,FALSE)*VLOOKUP($D10,'Model Working'!$C$47:$P$50,Q$4,FALSE)*(1+Low_Case)*'Connex from Volumes'!W12</f>
        <v>3522136.9638386662</v>
      </c>
      <c r="R10" s="29">
        <f>(VLOOKUP($B10,'Model Working'!$C$16:$P$25,S$4,FALSE)/VLOOKUP($B10,'Model Working'!$C$30:$P$39,S$4)-(VLOOKUP($B10,'Model Working'!$C$16:$P$25,R$4,FALSE)/VLOOKUP($B10,'Model Working'!$C$30:$P$39,R$4)))*VLOOKUP($F10,'Model Working'!$C$42:$P$45,R$4,FALSE)*VLOOKUP($D10,'Model Working'!$C$47:$P$50,R$4,FALSE)*(1+Low_Case)*'Connex from Volumes'!X12</f>
        <v>3675789.3817728511</v>
      </c>
      <c r="S10" s="29">
        <f>(VLOOKUP($B10,'Model Working'!$C$16:$P$25,T$4,FALSE)/VLOOKUP($B10,'Model Working'!$C$30:$P$39,T$4)-(VLOOKUP($B10,'Model Working'!$C$16:$P$25,S$4,FALSE)/VLOOKUP($B10,'Model Working'!$C$30:$P$39,S$4)))*VLOOKUP($F10,'Model Working'!$C$42:$P$45,S$4,FALSE)*VLOOKUP($D10,'Model Working'!$C$47:$P$50,S$4,FALSE)*(1+Low_Case)*'Connex from Volumes'!Y12</f>
        <v>3882213.3167060027</v>
      </c>
      <c r="T10" s="29" t="e" vm="1">
        <f>(VLOOKUP($B10,'Model Working'!$C$16:$P$25,U$4,FALSE)/VLOOKUP($B10,'Model Working'!$C$30:$P$39,U$4)-(VLOOKUP($B10,'Model Working'!$C$16:$P$25,T$4,FALSE)/VLOOKUP($B10,'Model Working'!$C$30:$P$39,T$4)))*VLOOKUP($F10,'Model Working'!$C$42:$P$45,T$4,FALSE)*VLOOKUP($D10,'Model Working'!$C$47:$P$50,T$4,FALSE)*(1+Low_Case)*'Connex from Volumes'!Z12</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Volumes'!P12</f>
        <v>3064190.8996444498</v>
      </c>
      <c r="K11" s="29">
        <f>(VLOOKUP($B11,'Model Working'!$C$16:$P$25,L$4,FALSE)/VLOOKUP($B11,'Model Working'!$C$30:$P$39,L$4)-(VLOOKUP($B11,'Model Working'!$C$16:$P$25,K$4,FALSE)/VLOOKUP($B11,'Model Working'!$C$30:$P$39,K$4)))*VLOOKUP($F11,'Model Working'!$C$42:$P$45,K$4,FALSE)*VLOOKUP($D11,'Model Working'!$C$47:$P$50,K$4,FALSE)*(1+High_Case)*'Connex from Volumes'!Q12</f>
        <v>3204970.4270021217</v>
      </c>
      <c r="L11" s="29">
        <f>(VLOOKUP($B11,'Model Working'!$C$16:$P$25,M$4,FALSE)/VLOOKUP($B11,'Model Working'!$C$30:$P$39,M$4)-(VLOOKUP($B11,'Model Working'!$C$16:$P$25,L$4,FALSE)/VLOOKUP($B11,'Model Working'!$C$30:$P$39,L$4)))*VLOOKUP($F11,'Model Working'!$C$42:$P$45,L$4,FALSE)*VLOOKUP($D11,'Model Working'!$C$47:$P$50,L$4,FALSE)*(1+High_Case)*'Connex from Volumes'!R12</f>
        <v>3419133.1163830184</v>
      </c>
      <c r="M11" s="29">
        <f>(VLOOKUP($B11,'Model Working'!$C$16:$P$25,N$4,FALSE)/VLOOKUP($B11,'Model Working'!$C$30:$P$39,N$4)-(VLOOKUP($B11,'Model Working'!$C$16:$P$25,M$4,FALSE)/VLOOKUP($B11,'Model Working'!$C$30:$P$39,M$4)))*VLOOKUP($F11,'Model Working'!$C$42:$P$45,M$4,FALSE)*VLOOKUP($D11,'Model Working'!$C$47:$P$50,M$4,FALSE)*(1+High_Case)*'Connex from Volumes'!S12</f>
        <v>3532919.0436833818</v>
      </c>
      <c r="N11" s="29">
        <f>(VLOOKUP($B11,'Model Working'!$C$16:$P$25,O$4,FALSE)/VLOOKUP($B11,'Model Working'!$C$30:$P$39,O$4)-(VLOOKUP($B11,'Model Working'!$C$16:$P$25,N$4,FALSE)/VLOOKUP($B11,'Model Working'!$C$30:$P$39,N$4)))*VLOOKUP($F11,'Model Working'!$C$42:$P$45,N$4,FALSE)*VLOOKUP($D11,'Model Working'!$C$47:$P$50,N$4,FALSE)*(1+High_Case)*'Connex from Volumes'!T12</f>
        <v>3717369.5158864614</v>
      </c>
      <c r="O11" s="29">
        <f>(VLOOKUP($B11,'Model Working'!$C$16:$P$25,P$4,FALSE)/VLOOKUP($B11,'Model Working'!$C$30:$P$39,P$4)-(VLOOKUP($B11,'Model Working'!$C$16:$P$25,O$4,FALSE)/VLOOKUP($B11,'Model Working'!$C$30:$P$39,O$4)))*VLOOKUP($F11,'Model Working'!$C$42:$P$45,O$4,FALSE)*VLOOKUP($D11,'Model Working'!$C$47:$P$50,O$4,FALSE)*(1+High_Case)*'Connex from Volumes'!U12</f>
        <v>3889027.7620672137</v>
      </c>
      <c r="P11" s="29">
        <f>(VLOOKUP($B11,'Model Working'!$C$16:$P$25,Q$4,FALSE)/VLOOKUP($B11,'Model Working'!$C$30:$P$39,Q$4)-(VLOOKUP($B11,'Model Working'!$C$16:$P$25,P$4,FALSE)/VLOOKUP($B11,'Model Working'!$C$30:$P$39,P$4)))*VLOOKUP($F11,'Model Working'!$C$42:$P$45,P$4,FALSE)*VLOOKUP($D11,'Model Working'!$C$47:$P$50,P$4,FALSE)*(1+High_Case)*'Connex from Volumes'!V12</f>
        <v>4088391.5655238549</v>
      </c>
      <c r="Q11" s="29">
        <f>(VLOOKUP($B11,'Model Working'!$C$16:$P$25,R$4,FALSE)/VLOOKUP($B11,'Model Working'!$C$30:$P$39,R$4)-(VLOOKUP($B11,'Model Working'!$C$16:$P$25,Q$4,FALSE)/VLOOKUP($B11,'Model Working'!$C$30:$P$39,Q$4)))*VLOOKUP($F11,'Model Working'!$C$42:$P$45,Q$4,FALSE)*VLOOKUP($D11,'Model Working'!$C$47:$P$50,Q$4,FALSE)*(1+High_Case)*'Connex from Volumes'!W12</f>
        <v>4304834.066913926</v>
      </c>
      <c r="R11" s="29">
        <f>(VLOOKUP($B11,'Model Working'!$C$16:$P$25,S$4,FALSE)/VLOOKUP($B11,'Model Working'!$C$30:$P$39,S$4)-(VLOOKUP($B11,'Model Working'!$C$16:$P$25,R$4,FALSE)/VLOOKUP($B11,'Model Working'!$C$30:$P$39,R$4)))*VLOOKUP($F11,'Model Working'!$C$42:$P$45,R$4,FALSE)*VLOOKUP($D11,'Model Working'!$C$47:$P$50,R$4,FALSE)*(1+High_Case)*'Connex from Volumes'!X12</f>
        <v>4492631.4666112633</v>
      </c>
      <c r="S11" s="29">
        <f>(VLOOKUP($B11,'Model Working'!$C$16:$P$25,T$4,FALSE)/VLOOKUP($B11,'Model Working'!$C$30:$P$39,T$4)-(VLOOKUP($B11,'Model Working'!$C$16:$P$25,S$4,FALSE)/VLOOKUP($B11,'Model Working'!$C$30:$P$39,S$4)))*VLOOKUP($F11,'Model Working'!$C$42:$P$45,S$4,FALSE)*VLOOKUP($D11,'Model Working'!$C$47:$P$50,S$4,FALSE)*(1+High_Case)*'Connex from Volumes'!Y12</f>
        <v>4744927.3870851146</v>
      </c>
      <c r="T11" s="29" t="e" vm="1">
        <f>(VLOOKUP($B11,'Model Working'!$C$16:$P$25,U$4,FALSE)/VLOOKUP($B11,'Model Working'!$C$30:$P$39,U$4)-(VLOOKUP($B11,'Model Working'!$C$16:$P$25,T$4,FALSE)/VLOOKUP($B11,'Model Working'!$C$30:$P$39,T$4)))*VLOOKUP($F11,'Model Working'!$C$42:$P$45,T$4,FALSE)*VLOOKUP($D11,'Model Working'!$C$47:$P$50,T$4,FALSE)*(1+High_Case)*'Connex from Volumes'!Z12</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13220182.037111122</v>
      </c>
      <c r="K12" s="29">
        <f t="shared" si="3"/>
        <v>13827562.921566736</v>
      </c>
      <c r="L12" s="29">
        <f t="shared" si="3"/>
        <v>14751549.002036219</v>
      </c>
      <c r="M12" s="29">
        <f t="shared" si="3"/>
        <v>15242468.374046249</v>
      </c>
      <c r="N12" s="29">
        <f t="shared" si="3"/>
        <v>16038263.707698192</v>
      </c>
      <c r="O12" s="29">
        <f t="shared" si="3"/>
        <v>16778868.10768649</v>
      </c>
      <c r="P12" s="29">
        <f t="shared" si="3"/>
        <v>17639005.696899183</v>
      </c>
      <c r="Q12" s="29">
        <f t="shared" si="3"/>
        <v>18572827.825695544</v>
      </c>
      <c r="R12" s="29">
        <f t="shared" si="3"/>
        <v>19383063.183545794</v>
      </c>
      <c r="S12" s="29">
        <f t="shared" si="3"/>
        <v>20471571.7344562</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11898163.833400011</v>
      </c>
      <c r="K13" s="29">
        <f t="shared" si="4"/>
        <v>12444806.629410062</v>
      </c>
      <c r="L13" s="29">
        <f t="shared" si="4"/>
        <v>13276394.101832598</v>
      </c>
      <c r="M13" s="29">
        <f t="shared" si="4"/>
        <v>13718221.536641624</v>
      </c>
      <c r="N13" s="29">
        <f t="shared" si="4"/>
        <v>14434437.336928371</v>
      </c>
      <c r="O13" s="29">
        <f t="shared" si="4"/>
        <v>15100981.296917841</v>
      </c>
      <c r="P13" s="29">
        <f t="shared" si="4"/>
        <v>15875105.127209265</v>
      </c>
      <c r="Q13" s="29">
        <f t="shared" si="4"/>
        <v>16715545.043125989</v>
      </c>
      <c r="R13" s="29">
        <f t="shared" si="4"/>
        <v>17444756.865191214</v>
      </c>
      <c r="S13" s="29">
        <f t="shared" si="4"/>
        <v>18424414.561010581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14542200.240822235</v>
      </c>
      <c r="K14" s="86">
        <f t="shared" si="4"/>
        <v>15210319.21372341</v>
      </c>
      <c r="L14" s="86">
        <f t="shared" si="4"/>
        <v>16226703.90223984</v>
      </c>
      <c r="M14" s="86">
        <f t="shared" si="4"/>
        <v>16766715.211450875</v>
      </c>
      <c r="N14" s="86">
        <f t="shared" si="4"/>
        <v>17642090.07846801</v>
      </c>
      <c r="O14" s="86">
        <f t="shared" si="4"/>
        <v>18456754.918455139</v>
      </c>
      <c r="P14" s="86">
        <f t="shared" si="4"/>
        <v>19402906.266589101</v>
      </c>
      <c r="Q14" s="86">
        <f t="shared" si="4"/>
        <v>20430110.608265098</v>
      </c>
      <c r="R14" s="86">
        <f t="shared" si="4"/>
        <v>21321369.501900375</v>
      </c>
      <c r="S14" s="86">
        <f t="shared" si="4"/>
        <v>22518728.90790182</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5.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J6+J9</f>
        <v>13220182.037111122</v>
      </c>
      <c r="K15" s="86">
        <f t="shared" ref="K15:T15" si="5">K12</f>
        <v>13827562.921566736</v>
      </c>
      <c r="L15" s="86">
        <f t="shared" si="5"/>
        <v>14751549.002036219</v>
      </c>
      <c r="M15" s="86">
        <f t="shared" si="5"/>
        <v>15242468.374046249</v>
      </c>
      <c r="N15" s="86">
        <f t="shared" si="5"/>
        <v>16038263.707698192</v>
      </c>
      <c r="O15" s="86">
        <f t="shared" si="5"/>
        <v>16778868.10768649</v>
      </c>
      <c r="P15" s="86">
        <f t="shared" si="5"/>
        <v>17639005.696899183</v>
      </c>
      <c r="Q15" s="86">
        <f t="shared" si="5"/>
        <v>18572827.825695544</v>
      </c>
      <c r="R15" s="86">
        <f t="shared" si="5"/>
        <v>19383063.183545794</v>
      </c>
      <c r="S15" s="86">
        <f t="shared" si="5"/>
        <v>20471571.7344562</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Volumes'!P13</f>
        <v>3573168.3716085684</v>
      </c>
      <c r="K16" s="29">
        <f>'Output Volume Summary'!K16*'Connex from Volumes'!Q13</f>
        <v>3737332.0843141978</v>
      </c>
      <c r="L16" s="29">
        <f>'Output Volume Summary'!L16*'Connex from Volumes'!R13</f>
        <v>4226292.3664020589</v>
      </c>
      <c r="M16" s="29">
        <f>'Output Volume Summary'!M16*'Connex from Volumes'!S13</f>
        <v>4119754.6105263317</v>
      </c>
      <c r="N16" s="29">
        <f>'Output Volume Summary'!N16*'Connex from Volumes'!T13</f>
        <v>4334843.2309777476</v>
      </c>
      <c r="O16" s="29">
        <f>'Output Volume Summary'!O16*'Connex from Volumes'!U13</f>
        <v>4535014.7725256421</v>
      </c>
      <c r="P16" s="29">
        <f>'Output Volume Summary'!P16*'Connex from Volumes'!V13</f>
        <v>4767493.9033257244</v>
      </c>
      <c r="Q16" s="29">
        <f>'Output Volume Summary'!Q16*'Connex from Volumes'!W13</f>
        <v>5019888.5894167842</v>
      </c>
      <c r="R16" s="29">
        <f>'Output Volume Summary'!R16*'Connex from Volumes'!X13</f>
        <v>5238880.0788003979</v>
      </c>
      <c r="S16" s="29">
        <f>'Output Volume Summary'!S16*'Connex from Volumes'!Y13</f>
        <v>5533083.616650355</v>
      </c>
      <c r="T16" s="88" t="s">
        <v>115</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Volumes'!P13</f>
        <v>3215851.5344477119</v>
      </c>
      <c r="K17" s="29">
        <f>'Output Volume Summary'!K17*'Connex from Volumes'!Q13</f>
        <v>3363598.8758827779</v>
      </c>
      <c r="L17" s="29">
        <f>'Output Volume Summary'!L17*'Connex from Volumes'!R13</f>
        <v>4107956.1801428013</v>
      </c>
      <c r="M17" s="29">
        <f>'Output Volume Summary'!M17*'Connex from Volumes'!S13</f>
        <v>3707779.1494736983</v>
      </c>
      <c r="N17" s="29">
        <f>'Output Volume Summary'!N17*'Connex from Volumes'!T13</f>
        <v>3901358.9078799733</v>
      </c>
      <c r="O17" s="29">
        <f>'Output Volume Summary'!O17*'Connex from Volumes'!U13</f>
        <v>4081513.2952730781</v>
      </c>
      <c r="P17" s="29">
        <f>'Output Volume Summary'!P17*'Connex from Volumes'!V13</f>
        <v>4290744.5129931523</v>
      </c>
      <c r="Q17" s="29">
        <f>'Output Volume Summary'!Q17*'Connex from Volumes'!W13</f>
        <v>4517899.7304751063</v>
      </c>
      <c r="R17" s="29">
        <f>'Output Volume Summary'!R17*'Connex from Volumes'!X13</f>
        <v>4714992.0709203584</v>
      </c>
      <c r="S17" s="29">
        <f>'Output Volume Summary'!S17*'Connex from Volumes'!Y13</f>
        <v>4979775.2549853195</v>
      </c>
      <c r="T17" s="88" t="s">
        <v>115</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Volumes'!P13</f>
        <v>3930485.2087694257</v>
      </c>
      <c r="K18" s="29">
        <f>'Output Volume Summary'!K18*'Connex from Volumes'!Q13</f>
        <v>4111065.2927456177</v>
      </c>
      <c r="L18" s="29">
        <f>'Output Volume Summary'!L18*'Connex from Volumes'!R13</f>
        <v>5020835.3312856462</v>
      </c>
      <c r="M18" s="29">
        <f>'Output Volume Summary'!M18*'Connex from Volumes'!S13</f>
        <v>4531730.0715789655</v>
      </c>
      <c r="N18" s="29">
        <f>'Output Volume Summary'!N18*'Connex from Volumes'!T13</f>
        <v>4768327.5540755233</v>
      </c>
      <c r="O18" s="29">
        <f>'Output Volume Summary'!O18*'Connex from Volumes'!U13</f>
        <v>4988516.2497782074</v>
      </c>
      <c r="P18" s="29">
        <f>'Output Volume Summary'!P18*'Connex from Volumes'!V13</f>
        <v>5244243.2936582975</v>
      </c>
      <c r="Q18" s="29">
        <f>'Output Volume Summary'!Q18*'Connex from Volumes'!W13</f>
        <v>5521877.4483584641</v>
      </c>
      <c r="R18" s="29">
        <f>'Output Volume Summary'!R18*'Connex from Volumes'!X13</f>
        <v>5762768.0866804384</v>
      </c>
      <c r="S18" s="29">
        <f>'Output Volume Summary'!S18*'Connex from Volumes'!Y13</f>
        <v>6086391.9783153916</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Volumes'!P14</f>
        <v>37741840.81604898</v>
      </c>
      <c r="K19" s="29">
        <f>'Output Volume Summary'!K19*'Connex from Volumes'!Q14</f>
        <v>39475831.512355916</v>
      </c>
      <c r="L19" s="29">
        <f>'Output Volume Summary'!L19*'Connex from Volumes'!R14</f>
        <v>48211749.382541381</v>
      </c>
      <c r="M19" s="29">
        <f>'Output Volume Summary'!M19*'Connex from Volumes'!S14</f>
        <v>43515196.190341145</v>
      </c>
      <c r="N19" s="29">
        <f>'Output Volume Summary'!N19*'Connex from Volumes'!T14</f>
        <v>45787084.786166377</v>
      </c>
      <c r="O19" s="29">
        <f>'Output Volume Summary'!O19*'Connex from Volumes'!U14</f>
        <v>47901410.692841396</v>
      </c>
      <c r="P19" s="29">
        <f>'Output Volume Summary'!P19*'Connex from Volumes'!V14</f>
        <v>50356987.770436585</v>
      </c>
      <c r="Q19" s="29">
        <f>'Output Volume Summary'!Q19*'Connex from Volumes'!W14</f>
        <v>53022924.293594912</v>
      </c>
      <c r="R19" s="29">
        <f>'Output Volume Summary'!R19*'Connex from Volumes'!X14</f>
        <v>55336037.215465158</v>
      </c>
      <c r="S19" s="29">
        <f>'Output Volume Summary'!S19*'Connex from Volumes'!Y14</f>
        <v>58443582.65924529</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Volumes'!P14</f>
        <v>33967656.734444082</v>
      </c>
      <c r="K20" s="29">
        <f>'Output Volume Summary'!K20*'Connex from Volumes'!Q14</f>
        <v>35528248.361120321</v>
      </c>
      <c r="L20" s="29">
        <f>'Output Volume Summary'!L20*'Connex from Volumes'!R14</f>
        <v>43390574.444287248</v>
      </c>
      <c r="M20" s="29">
        <f>'Output Volume Summary'!M20*'Connex from Volumes'!S14</f>
        <v>39163676.571307033</v>
      </c>
      <c r="N20" s="29">
        <f>'Output Volume Summary'!N20*'Connex from Volumes'!T14</f>
        <v>41208376.307549745</v>
      </c>
      <c r="O20" s="29">
        <f>'Output Volume Summary'!O20*'Connex from Volumes'!U14</f>
        <v>43111269.623557255</v>
      </c>
      <c r="P20" s="29">
        <f>'Output Volume Summary'!P20*'Connex from Volumes'!V14</f>
        <v>45321288.993392929</v>
      </c>
      <c r="Q20" s="29">
        <f>'Output Volume Summary'!Q20*'Connex from Volumes'!W14</f>
        <v>47720631.864235424</v>
      </c>
      <c r="R20" s="29">
        <f>'Output Volume Summary'!R20*'Connex from Volumes'!X14</f>
        <v>49802433.493918642</v>
      </c>
      <c r="S20" s="29">
        <f>'Output Volume Summary'!S20*'Connex from Volumes'!Y14</f>
        <v>52599224.393320762</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Volumes'!P14</f>
        <v>41516024.897653878</v>
      </c>
      <c r="K21" s="29">
        <f>'Output Volume Summary'!K21*'Connex from Volumes'!Q14</f>
        <v>43423414.663591504</v>
      </c>
      <c r="L21" s="29">
        <f>'Output Volume Summary'!L21*'Connex from Volumes'!R14</f>
        <v>53032924.320795521</v>
      </c>
      <c r="M21" s="29">
        <f>'Output Volume Summary'!M21*'Connex from Volumes'!S14</f>
        <v>47866715.809375264</v>
      </c>
      <c r="N21" s="29">
        <f>'Output Volume Summary'!N21*'Connex from Volumes'!T14</f>
        <v>50365793.264783025</v>
      </c>
      <c r="O21" s="29">
        <f>'Output Volume Summary'!O21*'Connex from Volumes'!U14</f>
        <v>52691551.762125537</v>
      </c>
      <c r="P21" s="29">
        <f>'Output Volume Summary'!P21*'Connex from Volumes'!V14</f>
        <v>55392686.547480248</v>
      </c>
      <c r="Q21" s="29">
        <f>'Output Volume Summary'!Q21*'Connex from Volumes'!W14</f>
        <v>58325216.722954407</v>
      </c>
      <c r="R21" s="29">
        <f>'Output Volume Summary'!R21*'Connex from Volumes'!X14</f>
        <v>60869640.937011681</v>
      </c>
      <c r="S21" s="29">
        <f>'Output Volume Summary'!S21*'Connex from Volumes'!Y14</f>
        <v>64287940.925169826</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41315009.18765755</v>
      </c>
      <c r="K22" s="29">
        <f t="shared" si="6"/>
        <v>43213163.596670114</v>
      </c>
      <c r="L22" s="29">
        <f t="shared" si="6"/>
        <v>52438041.748943441</v>
      </c>
      <c r="M22" s="29">
        <f t="shared" si="6"/>
        <v>47634950.800867476</v>
      </c>
      <c r="N22" s="29">
        <f t="shared" si="6"/>
        <v>50121928.017144129</v>
      </c>
      <c r="O22" s="29">
        <f t="shared" si="6"/>
        <v>52436425.465367034</v>
      </c>
      <c r="P22" s="29">
        <f t="shared" si="6"/>
        <v>55124481.673762307</v>
      </c>
      <c r="Q22" s="29">
        <f t="shared" si="6"/>
        <v>58042812.883011699</v>
      </c>
      <c r="R22" s="29">
        <f t="shared" si="6"/>
        <v>60574917.294265553</v>
      </c>
      <c r="S22" s="29">
        <f t="shared" si="6"/>
        <v>63976666.275895648</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37183508.268891796</v>
      </c>
      <c r="K23" s="29">
        <f t="shared" si="7"/>
        <v>38891847.237003095</v>
      </c>
      <c r="L23" s="29">
        <f t="shared" si="7"/>
        <v>47498530.624430045</v>
      </c>
      <c r="M23" s="29">
        <f t="shared" si="7"/>
        <v>42871455.72078073</v>
      </c>
      <c r="N23" s="29">
        <f t="shared" si="7"/>
        <v>45109735.215429716</v>
      </c>
      <c r="O23" s="29">
        <f t="shared" si="7"/>
        <v>47192782.918830335</v>
      </c>
      <c r="P23" s="29">
        <f t="shared" si="7"/>
        <v>49612033.506386079</v>
      </c>
      <c r="Q23" s="29">
        <f t="shared" si="7"/>
        <v>52238531.594710529</v>
      </c>
      <c r="R23" s="29">
        <f t="shared" si="7"/>
        <v>54517425.564838998</v>
      </c>
      <c r="S23" s="29">
        <f t="shared" si="7"/>
        <v>57578999.648306079</v>
      </c>
      <c r="T23" s="88" t="s">
        <v>115</v>
      </c>
    </row>
    <row r="24" spans="1:73" ht="1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45446510.106423303</v>
      </c>
      <c r="K24" s="86">
        <f t="shared" si="7"/>
        <v>47534479.956337124</v>
      </c>
      <c r="L24" s="86">
        <f t="shared" si="7"/>
        <v>58053759.652081169</v>
      </c>
      <c r="M24" s="86">
        <f t="shared" si="7"/>
        <v>52398445.880954228</v>
      </c>
      <c r="N24" s="86">
        <f t="shared" si="7"/>
        <v>55134120.818858549</v>
      </c>
      <c r="O24" s="86">
        <f t="shared" si="7"/>
        <v>57680068.011903748</v>
      </c>
      <c r="P24" s="86">
        <f t="shared" si="7"/>
        <v>60636929.841138542</v>
      </c>
      <c r="Q24" s="86">
        <f t="shared" si="7"/>
        <v>63847094.171312869</v>
      </c>
      <c r="R24" s="86">
        <f t="shared" si="7"/>
        <v>66632409.023692116</v>
      </c>
      <c r="S24" s="86">
        <f t="shared" si="7"/>
        <v>70374332.903485224</v>
      </c>
      <c r="T24" s="89" t="s">
        <v>115</v>
      </c>
    </row>
    <row r="25" spans="1:73" ht="15.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41315009.18765755</v>
      </c>
      <c r="K25" s="92">
        <f>K16+K19</f>
        <v>43213163.596670114</v>
      </c>
      <c r="L25" s="92">
        <f t="shared" ref="L25:S25" si="8">L16+L19</f>
        <v>52438041.748943441</v>
      </c>
      <c r="M25" s="92">
        <f t="shared" si="8"/>
        <v>47634950.800867476</v>
      </c>
      <c r="N25" s="92">
        <f t="shared" si="8"/>
        <v>50121928.017144129</v>
      </c>
      <c r="O25" s="92">
        <f t="shared" si="8"/>
        <v>52436425.465367034</v>
      </c>
      <c r="P25" s="92">
        <f t="shared" si="8"/>
        <v>55124481.673762307</v>
      </c>
      <c r="Q25" s="92">
        <f t="shared" si="8"/>
        <v>58042812.883011699</v>
      </c>
      <c r="R25" s="92">
        <f t="shared" si="8"/>
        <v>60574917.294265553</v>
      </c>
      <c r="S25" s="92">
        <f t="shared" si="8"/>
        <v>63976666.275895648</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Volumes'!P$23</f>
        <v>1578337.3261731609</v>
      </c>
      <c r="K26" s="29">
        <f>(VLOOKUP($B26,'Model Working'!$C$16:$P$25,L$4,FALSE)/VLOOKUP($B26,'Model Working'!$C$30:$P$39,L$4)-(VLOOKUP($B26,'Model Working'!$C$16:$P$25,K$4,FALSE)/VLOOKUP($B26,'Model Working'!$C$30:$P$39,K$4)))*VLOOKUP($F26,'Model Working'!$C$42:$P$45,K$4,FALSE)*VLOOKUP($D26,'Model Working'!$C$47:$P$50,K$4,FALSE)*(1+Base_Case)*'Connex from Volumes'!Q$23</f>
        <v>1643376.7865625133</v>
      </c>
      <c r="L26" s="29">
        <f>(VLOOKUP($B26,'Model Working'!$C$16:$P$25,M$4,FALSE)/VLOOKUP($B26,'Model Working'!$C$30:$P$39,M$4)-(VLOOKUP($B26,'Model Working'!$C$16:$P$25,L$4,FALSE)/VLOOKUP($B26,'Model Working'!$C$30:$P$39,L$4)))*VLOOKUP($F26,'Model Working'!$C$42:$P$45,L$4,FALSE)*VLOOKUP($D26,'Model Working'!$C$47:$P$50,L$4,FALSE)*(1+Base_Case)*'Connex from Volumes'!R$23</f>
        <v>1745261.8940393024</v>
      </c>
      <c r="M26" s="29">
        <f>(VLOOKUP($B26,'Model Working'!$C$16:$P$25,N$4,FALSE)/VLOOKUP($B26,'Model Working'!$C$30:$P$39,N$4)-(VLOOKUP($B26,'Model Working'!$C$16:$P$25,M$4,FALSE)/VLOOKUP($B26,'Model Working'!$C$30:$P$39,M$4)))*VLOOKUP($F26,'Model Working'!$C$42:$P$45,M$4,FALSE)*VLOOKUP($D26,'Model Working'!$C$47:$P$50,M$4,FALSE)*(1+Base_Case)*'Connex from Volumes'!S$23</f>
        <v>1795197.148696983</v>
      </c>
      <c r="N26" s="29">
        <f>(VLOOKUP($B26,'Model Working'!$C$16:$P$25,O$4,FALSE)/VLOOKUP($B26,'Model Working'!$C$30:$P$39,O$4)-(VLOOKUP($B26,'Model Working'!$C$16:$P$25,N$4,FALSE)/VLOOKUP($B26,'Model Working'!$C$30:$P$39,N$4)))*VLOOKUP($F26,'Model Working'!$C$42:$P$45,N$4,FALSE)*VLOOKUP($D26,'Model Working'!$C$47:$P$50,N$4,FALSE)*(1+Base_Case)*'Connex from Volumes'!T$23</f>
        <v>1880401.0502075092</v>
      </c>
      <c r="O26" s="29">
        <f>(VLOOKUP($B26,'Model Working'!$C$16:$P$25,P$4,FALSE)/VLOOKUP($B26,'Model Working'!$C$30:$P$39,P$4)-(VLOOKUP($B26,'Model Working'!$C$16:$P$25,O$4,FALSE)/VLOOKUP($B26,'Model Working'!$C$30:$P$39,O$4)))*VLOOKUP($F26,'Model Working'!$C$42:$P$45,O$4,FALSE)*VLOOKUP($D26,'Model Working'!$C$47:$P$50,O$4,FALSE)*(1+Base_Case)*'Connex from Volumes'!U$23</f>
        <v>1958369.0349828168</v>
      </c>
      <c r="P26" s="29">
        <f>(VLOOKUP($B26,'Model Working'!$C$16:$P$25,Q$4,FALSE)/VLOOKUP($B26,'Model Working'!$C$30:$P$39,Q$4)-(VLOOKUP($B26,'Model Working'!$C$16:$P$25,P$4,FALSE)/VLOOKUP($B26,'Model Working'!$C$30:$P$39,P$4)))*VLOOKUP($F26,'Model Working'!$C$42:$P$45,P$4,FALSE)*VLOOKUP($D26,'Model Working'!$C$47:$P$50,P$4,FALSE)*(1+Base_Case)*'Connex from Volumes'!V$23</f>
        <v>2049496.556447475</v>
      </c>
      <c r="Q26" s="29">
        <f>(VLOOKUP($B26,'Model Working'!$C$16:$P$25,R$4,FALSE)/VLOOKUP($B26,'Model Working'!$C$30:$P$39,R$4)-(VLOOKUP($B26,'Model Working'!$C$16:$P$25,Q$4,FALSE)/VLOOKUP($B26,'Model Working'!$C$30:$P$39,Q$4)))*VLOOKUP($F26,'Model Working'!$C$42:$P$45,Q$4,FALSE)*VLOOKUP($D26,'Model Working'!$C$47:$P$50,Q$4,FALSE)*(1+Base_Case)*'Connex from Volumes'!W$23</f>
        <v>2148299.6402796181</v>
      </c>
      <c r="R26" s="29">
        <f>(VLOOKUP($B26,'Model Working'!$C$16:$P$25,S$4,FALSE)/VLOOKUP($B26,'Model Working'!$C$30:$P$39,S$4)-(VLOOKUP($B26,'Model Working'!$C$16:$P$25,R$4,FALSE)/VLOOKUP($B26,'Model Working'!$C$30:$P$39,R$4)))*VLOOKUP($F26,'Model Working'!$C$42:$P$45,R$4,FALSE)*VLOOKUP($D26,'Model Working'!$C$47:$P$50,R$4,FALSE)*(1+Base_Case)*'Connex from Volumes'!X$23</f>
        <v>2231955.3770574084</v>
      </c>
      <c r="S26" s="29">
        <f>(VLOOKUP($B26,'Model Working'!$C$16:$P$25,T$4,FALSE)/VLOOKUP($B26,'Model Working'!$C$30:$P$39,T$4)-(VLOOKUP($B26,'Model Working'!$C$16:$P$25,S$4,FALSE)/VLOOKUP($B26,'Model Working'!$C$30:$P$39,S$4)))*VLOOKUP($F26,'Model Working'!$C$42:$P$45,S$4,FALSE)*VLOOKUP($D26,'Model Working'!$C$47:$P$50,S$4,FALSE)*(1+Base_Case)*'Connex from Volumes'!Y$23</f>
        <v>2325244.4151765774</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Volumes'!P$23</f>
        <v>1420503.5935558449</v>
      </c>
      <c r="K27" s="29">
        <f>(VLOOKUP($B27,'Model Working'!$C$16:$P$25,L$4,FALSE)/VLOOKUP($B27,'Model Working'!$C$30:$P$39,L$4)-(VLOOKUP($B27,'Model Working'!$C$16:$P$25,K$4,FALSE)/VLOOKUP($B27,'Model Working'!$C$30:$P$39,K$4)))*VLOOKUP($F27,'Model Working'!$C$42:$P$45,K$4,FALSE)*VLOOKUP($D27,'Model Working'!$C$47:$P$50,K$4,FALSE)*(1+Low_Case)*'Connex from Volumes'!Q$23</f>
        <v>1479039.1079062619</v>
      </c>
      <c r="L27" s="29">
        <f>(VLOOKUP($B27,'Model Working'!$C$16:$P$25,M$4,FALSE)/VLOOKUP($B27,'Model Working'!$C$30:$P$39,M$4)-(VLOOKUP($B27,'Model Working'!$C$16:$P$25,L$4,FALSE)/VLOOKUP($B27,'Model Working'!$C$30:$P$39,L$4)))*VLOOKUP($F27,'Model Working'!$C$42:$P$45,L$4,FALSE)*VLOOKUP($D27,'Model Working'!$C$47:$P$50,L$4,FALSE)*(1+Low_Case)*'Connex from Volumes'!R$23</f>
        <v>1570735.7046353724</v>
      </c>
      <c r="M27" s="29">
        <f>(VLOOKUP($B27,'Model Working'!$C$16:$P$25,N$4,FALSE)/VLOOKUP($B27,'Model Working'!$C$30:$P$39,N$4)-(VLOOKUP($B27,'Model Working'!$C$16:$P$25,M$4,FALSE)/VLOOKUP($B27,'Model Working'!$C$30:$P$39,M$4)))*VLOOKUP($F27,'Model Working'!$C$42:$P$45,M$4,FALSE)*VLOOKUP($D27,'Model Working'!$C$47:$P$50,M$4,FALSE)*(1+Low_Case)*'Connex from Volumes'!S$23</f>
        <v>1615677.4338272847</v>
      </c>
      <c r="N27" s="29">
        <f>(VLOOKUP($B27,'Model Working'!$C$16:$P$25,O$4,FALSE)/VLOOKUP($B27,'Model Working'!$C$30:$P$39,O$4)-(VLOOKUP($B27,'Model Working'!$C$16:$P$25,N$4,FALSE)/VLOOKUP($B27,'Model Working'!$C$30:$P$39,N$4)))*VLOOKUP($F27,'Model Working'!$C$42:$P$45,N$4,FALSE)*VLOOKUP($D27,'Model Working'!$C$47:$P$50,N$4,FALSE)*(1+Low_Case)*'Connex from Volumes'!T$23</f>
        <v>1692360.9451867584</v>
      </c>
      <c r="O27" s="29">
        <f>(VLOOKUP($B27,'Model Working'!$C$16:$P$25,P$4,FALSE)/VLOOKUP($B27,'Model Working'!$C$30:$P$39,P$4)-(VLOOKUP($B27,'Model Working'!$C$16:$P$25,O$4,FALSE)/VLOOKUP($B27,'Model Working'!$C$30:$P$39,O$4)))*VLOOKUP($F27,'Model Working'!$C$42:$P$45,O$4,FALSE)*VLOOKUP($D27,'Model Working'!$C$47:$P$50,O$4,FALSE)*(1+Low_Case)*'Connex from Volumes'!U$23</f>
        <v>1762532.1314845351</v>
      </c>
      <c r="P27" s="29">
        <f>(VLOOKUP($B27,'Model Working'!$C$16:$P$25,Q$4,FALSE)/VLOOKUP($B27,'Model Working'!$C$30:$P$39,Q$4)-(VLOOKUP($B27,'Model Working'!$C$16:$P$25,P$4,FALSE)/VLOOKUP($B27,'Model Working'!$C$30:$P$39,P$4)))*VLOOKUP($F27,'Model Working'!$C$42:$P$45,P$4,FALSE)*VLOOKUP($D27,'Model Working'!$C$47:$P$50,P$4,FALSE)*(1+Low_Case)*'Connex from Volumes'!V$23</f>
        <v>1844546.9008027276</v>
      </c>
      <c r="Q27" s="29">
        <f>(VLOOKUP($B27,'Model Working'!$C$16:$P$25,R$4,FALSE)/VLOOKUP($B27,'Model Working'!$C$30:$P$39,R$4)-(VLOOKUP($B27,'Model Working'!$C$16:$P$25,Q$4,FALSE)/VLOOKUP($B27,'Model Working'!$C$30:$P$39,Q$4)))*VLOOKUP($F27,'Model Working'!$C$42:$P$45,Q$4,FALSE)*VLOOKUP($D27,'Model Working'!$C$47:$P$50,Q$4,FALSE)*(1+Low_Case)*'Connex from Volumes'!W$23</f>
        <v>1933469.6762516561</v>
      </c>
      <c r="R27" s="29">
        <f>(VLOOKUP($B27,'Model Working'!$C$16:$P$25,S$4,FALSE)/VLOOKUP($B27,'Model Working'!$C$30:$P$39,S$4)-(VLOOKUP($B27,'Model Working'!$C$16:$P$25,R$4,FALSE)/VLOOKUP($B27,'Model Working'!$C$30:$P$39,R$4)))*VLOOKUP($F27,'Model Working'!$C$42:$P$45,R$4,FALSE)*VLOOKUP($D27,'Model Working'!$C$47:$P$50,R$4,FALSE)*(1+Low_Case)*'Connex from Volumes'!X$23</f>
        <v>2008759.8393516678</v>
      </c>
      <c r="S27" s="29">
        <f>(VLOOKUP($B27,'Model Working'!$C$16:$P$25,T$4,FALSE)/VLOOKUP($B27,'Model Working'!$C$30:$P$39,T$4)-(VLOOKUP($B27,'Model Working'!$C$16:$P$25,S$4,FALSE)/VLOOKUP($B27,'Model Working'!$C$30:$P$39,S$4)))*VLOOKUP($F27,'Model Working'!$C$42:$P$45,S$4,FALSE)*VLOOKUP($D27,'Model Working'!$C$47:$P$50,S$4,FALSE)*(1+Low_Case)*'Connex from Volumes'!Y$23</f>
        <v>2092719.9736589198</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Volumes'!P$23</f>
        <v>1736171.0587904772</v>
      </c>
      <c r="K28" s="29">
        <f>(VLOOKUP($B28,'Model Working'!$C$16:$P$25,L$4,FALSE)/VLOOKUP($B28,'Model Working'!$C$30:$P$39,L$4)-(VLOOKUP($B28,'Model Working'!$C$16:$P$25,K$4,FALSE)/VLOOKUP($B28,'Model Working'!$C$30:$P$39,K$4)))*VLOOKUP($F28,'Model Working'!$C$42:$P$45,K$4,FALSE)*VLOOKUP($D28,'Model Working'!$C$47:$P$50,K$4,FALSE)*(1+High_Case)*'Connex from Volumes'!Q$23</f>
        <v>1807714.4652187647</v>
      </c>
      <c r="L28" s="29">
        <f>(VLOOKUP($B28,'Model Working'!$C$16:$P$25,M$4,FALSE)/VLOOKUP($B28,'Model Working'!$C$30:$P$39,M$4)-(VLOOKUP($B28,'Model Working'!$C$16:$P$25,L$4,FALSE)/VLOOKUP($B28,'Model Working'!$C$30:$P$39,L$4)))*VLOOKUP($F28,'Model Working'!$C$42:$P$45,L$4,FALSE)*VLOOKUP($D28,'Model Working'!$C$47:$P$50,L$4,FALSE)*(1+High_Case)*'Connex from Volumes'!R$23</f>
        <v>1919788.0834432328</v>
      </c>
      <c r="M28" s="29">
        <f>(VLOOKUP($B28,'Model Working'!$C$16:$P$25,N$4,FALSE)/VLOOKUP($B28,'Model Working'!$C$30:$P$39,N$4)-(VLOOKUP($B28,'Model Working'!$C$16:$P$25,M$4,FALSE)/VLOOKUP($B28,'Model Working'!$C$30:$P$39,M$4)))*VLOOKUP($F28,'Model Working'!$C$42:$P$45,M$4,FALSE)*VLOOKUP($D28,'Model Working'!$C$47:$P$50,M$4,FALSE)*(1+High_Case)*'Connex from Volumes'!S$23</f>
        <v>1974716.8635666815</v>
      </c>
      <c r="N28" s="29">
        <f>(VLOOKUP($B28,'Model Working'!$C$16:$P$25,O$4,FALSE)/VLOOKUP($B28,'Model Working'!$C$30:$P$39,O$4)-(VLOOKUP($B28,'Model Working'!$C$16:$P$25,N$4,FALSE)/VLOOKUP($B28,'Model Working'!$C$30:$P$39,N$4)))*VLOOKUP($F28,'Model Working'!$C$42:$P$45,N$4,FALSE)*VLOOKUP($D28,'Model Working'!$C$47:$P$50,N$4,FALSE)*(1+High_Case)*'Connex from Volumes'!T$23</f>
        <v>2068441.1552282604</v>
      </c>
      <c r="O28" s="29">
        <f>(VLOOKUP($B28,'Model Working'!$C$16:$P$25,P$4,FALSE)/VLOOKUP($B28,'Model Working'!$C$30:$P$39,P$4)-(VLOOKUP($B28,'Model Working'!$C$16:$P$25,O$4,FALSE)/VLOOKUP($B28,'Model Working'!$C$30:$P$39,O$4)))*VLOOKUP($F28,'Model Working'!$C$42:$P$45,O$4,FALSE)*VLOOKUP($D28,'Model Working'!$C$47:$P$50,O$4,FALSE)*(1+High_Case)*'Connex from Volumes'!U$23</f>
        <v>2154205.9384810985</v>
      </c>
      <c r="P28" s="29">
        <f>(VLOOKUP($B28,'Model Working'!$C$16:$P$25,Q$4,FALSE)/VLOOKUP($B28,'Model Working'!$C$30:$P$39,Q$4)-(VLOOKUP($B28,'Model Working'!$C$16:$P$25,P$4,FALSE)/VLOOKUP($B28,'Model Working'!$C$30:$P$39,P$4)))*VLOOKUP($F28,'Model Working'!$C$42:$P$45,P$4,FALSE)*VLOOKUP($D28,'Model Working'!$C$47:$P$50,P$4,FALSE)*(1+High_Case)*'Connex from Volumes'!V$23</f>
        <v>2254446.2120922226</v>
      </c>
      <c r="Q28" s="29">
        <f>(VLOOKUP($B28,'Model Working'!$C$16:$P$25,R$4,FALSE)/VLOOKUP($B28,'Model Working'!$C$30:$P$39,R$4)-(VLOOKUP($B28,'Model Working'!$C$16:$P$25,Q$4,FALSE)/VLOOKUP($B28,'Model Working'!$C$30:$P$39,Q$4)))*VLOOKUP($F28,'Model Working'!$C$42:$P$45,Q$4,FALSE)*VLOOKUP($D28,'Model Working'!$C$47:$P$50,Q$4,FALSE)*(1+High_Case)*'Connex from Volumes'!W$23</f>
        <v>2363129.6043075798</v>
      </c>
      <c r="R28" s="29">
        <f>(VLOOKUP($B28,'Model Working'!$C$16:$P$25,S$4,FALSE)/VLOOKUP($B28,'Model Working'!$C$30:$P$39,S$4)-(VLOOKUP($B28,'Model Working'!$C$16:$P$25,R$4,FALSE)/VLOOKUP($B28,'Model Working'!$C$30:$P$39,R$4)))*VLOOKUP($F28,'Model Working'!$C$42:$P$45,R$4,FALSE)*VLOOKUP($D28,'Model Working'!$C$47:$P$50,R$4,FALSE)*(1+High_Case)*'Connex from Volumes'!X$23</f>
        <v>2455150.9147631493</v>
      </c>
      <c r="S28" s="29">
        <f>(VLOOKUP($B28,'Model Working'!$C$16:$P$25,T$4,FALSE)/VLOOKUP($B28,'Model Working'!$C$30:$P$39,T$4)-(VLOOKUP($B28,'Model Working'!$C$16:$P$25,S$4,FALSE)/VLOOKUP($B28,'Model Working'!$C$30:$P$39,S$4)))*VLOOKUP($F28,'Model Working'!$C$42:$P$45,S$4,FALSE)*VLOOKUP($D28,'Model Working'!$C$47:$P$50,S$4,FALSE)*(1+High_Case)*'Connex from Volumes'!Y$23</f>
        <v>2557768.8566942355</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Volumes'!P$24</f>
        <v>3724250.0312322145</v>
      </c>
      <c r="K29" s="29">
        <f>(VLOOKUP($B29,'Model Working'!$C$16:$P$25,L$4,FALSE)/VLOOKUP($B29,'Model Working'!$C$30:$P$39,L$4)-(VLOOKUP($B29,'Model Working'!$C$16:$P$25,K$4,FALSE)/VLOOKUP($B29,'Model Working'!$C$30:$P$39,K$4)))*VLOOKUP($F29,'Model Working'!$C$42:$P$45,K$4,FALSE)*VLOOKUP($D29,'Model Working'!$C$47:$P$50,K$4,FALSE)*(1+Base_Case)*'Connex from Volumes'!Q$24</f>
        <v>3877717.3593943552</v>
      </c>
      <c r="L29" s="29">
        <f>(VLOOKUP($B29,'Model Working'!$C$16:$P$25,M$4,FALSE)/VLOOKUP($B29,'Model Working'!$C$30:$P$39,M$4)-(VLOOKUP($B29,'Model Working'!$C$16:$P$25,L$4,FALSE)/VLOOKUP($B29,'Model Working'!$C$30:$P$39,L$4)))*VLOOKUP($F29,'Model Working'!$C$42:$P$45,L$4,FALSE)*VLOOKUP($D29,'Model Working'!$C$47:$P$50,L$4,FALSE)*(1+Base_Case)*'Connex from Volumes'!R$24</f>
        <v>4118125.7995992973</v>
      </c>
      <c r="M29" s="29">
        <f>(VLOOKUP($B29,'Model Working'!$C$16:$P$25,N$4,FALSE)/VLOOKUP($B29,'Model Working'!$C$30:$P$39,N$4)-(VLOOKUP($B29,'Model Working'!$C$16:$P$25,M$4,FALSE)/VLOOKUP($B29,'Model Working'!$C$30:$P$39,M$4)))*VLOOKUP($F29,'Model Working'!$C$42:$P$45,M$4,FALSE)*VLOOKUP($D29,'Model Working'!$C$47:$P$50,M$4,FALSE)*(1+Base_Case)*'Connex from Volumes'!S$24</f>
        <v>4235953.1934235077</v>
      </c>
      <c r="N29" s="29">
        <f>(VLOOKUP($B29,'Model Working'!$C$16:$P$25,O$4,FALSE)/VLOOKUP($B29,'Model Working'!$C$30:$P$39,O$4)-(VLOOKUP($B29,'Model Working'!$C$16:$P$25,N$4,FALSE)/VLOOKUP($B29,'Model Working'!$C$30:$P$39,N$4)))*VLOOKUP($F29,'Model Working'!$C$42:$P$45,N$4,FALSE)*VLOOKUP($D29,'Model Working'!$C$47:$P$50,N$4,FALSE)*(1+Base_Case)*'Connex from Volumes'!T$24</f>
        <v>4437000.6042650528</v>
      </c>
      <c r="O29" s="29">
        <f>(VLOOKUP($B29,'Model Working'!$C$16:$P$25,P$4,FALSE)/VLOOKUP($B29,'Model Working'!$C$30:$P$39,P$4)-(VLOOKUP($B29,'Model Working'!$C$16:$P$25,O$4,FALSE)/VLOOKUP($B29,'Model Working'!$C$30:$P$39,O$4)))*VLOOKUP($F29,'Model Working'!$C$42:$P$45,O$4,FALSE)*VLOOKUP($D29,'Model Working'!$C$47:$P$50,O$4,FALSE)*(1+Base_Case)*'Connex from Volumes'!U$24</f>
        <v>4620974.1217884524</v>
      </c>
      <c r="P29" s="29">
        <f>(VLOOKUP($B29,'Model Working'!$C$16:$P$25,Q$4,FALSE)/VLOOKUP($B29,'Model Working'!$C$30:$P$39,Q$4)-(VLOOKUP($B29,'Model Working'!$C$16:$P$25,P$4,FALSE)/VLOOKUP($B29,'Model Working'!$C$30:$P$39,P$4)))*VLOOKUP($F29,'Model Working'!$C$42:$P$45,P$4,FALSE)*VLOOKUP($D29,'Model Working'!$C$47:$P$50,P$4,FALSE)*(1+Base_Case)*'Connex from Volumes'!V$24</f>
        <v>4835998.9260764774</v>
      </c>
      <c r="Q29" s="29">
        <f>(VLOOKUP($B29,'Model Working'!$C$16:$P$25,R$4,FALSE)/VLOOKUP($B29,'Model Working'!$C$30:$P$39,R$4)-(VLOOKUP($B29,'Model Working'!$C$16:$P$25,Q$4,FALSE)/VLOOKUP($B29,'Model Working'!$C$30:$P$39,Q$4)))*VLOOKUP($F29,'Model Working'!$C$42:$P$45,Q$4,FALSE)*VLOOKUP($D29,'Model Working'!$C$47:$P$50,Q$4,FALSE)*(1+Base_Case)*'Connex from Volumes'!W$24</f>
        <v>5069135.0129862828</v>
      </c>
      <c r="R29" s="29">
        <f>(VLOOKUP($B29,'Model Working'!$C$16:$P$25,S$4,FALSE)/VLOOKUP($B29,'Model Working'!$C$30:$P$39,S$4)-(VLOOKUP($B29,'Model Working'!$C$16:$P$25,R$4,FALSE)/VLOOKUP($B29,'Model Working'!$C$30:$P$39,R$4)))*VLOOKUP($F29,'Model Working'!$C$42:$P$45,R$4,FALSE)*VLOOKUP($D29,'Model Working'!$C$47:$P$50,R$4,FALSE)*(1+Base_Case)*'Connex from Volumes'!X$24</f>
        <v>5266529.3691489389</v>
      </c>
      <c r="S29" s="29">
        <f>(VLOOKUP($B29,'Model Working'!$C$16:$P$25,T$4,FALSE)/VLOOKUP($B29,'Model Working'!$C$30:$P$39,T$4)-(VLOOKUP($B29,'Model Working'!$C$16:$P$25,S$4,FALSE)/VLOOKUP($B29,'Model Working'!$C$30:$P$39,S$4)))*VLOOKUP($F29,'Model Working'!$C$42:$P$45,S$4,FALSE)*VLOOKUP($D29,'Model Working'!$C$47:$P$50,S$4,FALSE)*(1+Base_Case)*'Connex from Volumes'!Y$24</f>
        <v>5486654.4953609146</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Volumes'!P$24</f>
        <v>3351825.0281089931</v>
      </c>
      <c r="K30" s="29">
        <f>(VLOOKUP($B30,'Model Working'!$C$16:$P$25,L$4,FALSE)/VLOOKUP($B30,'Model Working'!$C$30:$P$39,L$4)-(VLOOKUP($B30,'Model Working'!$C$16:$P$25,K$4,FALSE)/VLOOKUP($B30,'Model Working'!$C$30:$P$39,K$4)))*VLOOKUP($F30,'Model Working'!$C$42:$P$45,K$4,FALSE)*VLOOKUP($D30,'Model Working'!$C$47:$P$50,K$4,FALSE)*(1+Low_Case)*'Connex from Volumes'!Q$24</f>
        <v>3489945.6234549196</v>
      </c>
      <c r="L30" s="29">
        <f>(VLOOKUP($B30,'Model Working'!$C$16:$P$25,M$4,FALSE)/VLOOKUP($B30,'Model Working'!$C$30:$P$39,M$4)-(VLOOKUP($B30,'Model Working'!$C$16:$P$25,L$4,FALSE)/VLOOKUP($B30,'Model Working'!$C$30:$P$39,L$4)))*VLOOKUP($F30,'Model Working'!$C$42:$P$45,L$4,FALSE)*VLOOKUP($D30,'Model Working'!$C$47:$P$50,L$4,FALSE)*(1+Low_Case)*'Connex from Volumes'!R$24</f>
        <v>3706313.2196393679</v>
      </c>
      <c r="M30" s="29">
        <f>(VLOOKUP($B30,'Model Working'!$C$16:$P$25,N$4,FALSE)/VLOOKUP($B30,'Model Working'!$C$30:$P$39,N$4)-(VLOOKUP($B30,'Model Working'!$C$16:$P$25,M$4,FALSE)/VLOOKUP($B30,'Model Working'!$C$30:$P$39,M$4)))*VLOOKUP($F30,'Model Working'!$C$42:$P$45,M$4,FALSE)*VLOOKUP($D30,'Model Working'!$C$47:$P$50,M$4,FALSE)*(1+Low_Case)*'Connex from Volumes'!S$24</f>
        <v>3812357.8740811562</v>
      </c>
      <c r="N30" s="29">
        <f>(VLOOKUP($B30,'Model Working'!$C$16:$P$25,O$4,FALSE)/VLOOKUP($B30,'Model Working'!$C$30:$P$39,O$4)-(VLOOKUP($B30,'Model Working'!$C$16:$P$25,N$4,FALSE)/VLOOKUP($B30,'Model Working'!$C$30:$P$39,N$4)))*VLOOKUP($F30,'Model Working'!$C$42:$P$45,N$4,FALSE)*VLOOKUP($D30,'Model Working'!$C$47:$P$50,N$4,FALSE)*(1+Low_Case)*'Connex from Volumes'!T$24</f>
        <v>3993300.543838548</v>
      </c>
      <c r="O30" s="29">
        <f>(VLOOKUP($B30,'Model Working'!$C$16:$P$25,P$4,FALSE)/VLOOKUP($B30,'Model Working'!$C$30:$P$39,P$4)-(VLOOKUP($B30,'Model Working'!$C$16:$P$25,O$4,FALSE)/VLOOKUP($B30,'Model Working'!$C$30:$P$39,O$4)))*VLOOKUP($F30,'Model Working'!$C$42:$P$45,O$4,FALSE)*VLOOKUP($D30,'Model Working'!$C$47:$P$50,O$4,FALSE)*(1+Low_Case)*'Connex from Volumes'!U$24</f>
        <v>4158876.7096096068</v>
      </c>
      <c r="P30" s="29">
        <f>(VLOOKUP($B30,'Model Working'!$C$16:$P$25,Q$4,FALSE)/VLOOKUP($B30,'Model Working'!$C$30:$P$39,Q$4)-(VLOOKUP($B30,'Model Working'!$C$16:$P$25,P$4,FALSE)/VLOOKUP($B30,'Model Working'!$C$30:$P$39,P$4)))*VLOOKUP($F30,'Model Working'!$C$42:$P$45,P$4,FALSE)*VLOOKUP($D30,'Model Working'!$C$47:$P$50,P$4,FALSE)*(1+Low_Case)*'Connex from Volumes'!V$24</f>
        <v>4352399.0334688295</v>
      </c>
      <c r="Q30" s="29">
        <f>(VLOOKUP($B30,'Model Working'!$C$16:$P$25,R$4,FALSE)/VLOOKUP($B30,'Model Working'!$C$30:$P$39,R$4)-(VLOOKUP($B30,'Model Working'!$C$16:$P$25,Q$4,FALSE)/VLOOKUP($B30,'Model Working'!$C$30:$P$39,Q$4)))*VLOOKUP($F30,'Model Working'!$C$42:$P$45,Q$4,FALSE)*VLOOKUP($D30,'Model Working'!$C$47:$P$50,Q$4,FALSE)*(1+Low_Case)*'Connex from Volumes'!W$24</f>
        <v>4562221.511687655</v>
      </c>
      <c r="R30" s="29">
        <f>(VLOOKUP($B30,'Model Working'!$C$16:$P$25,S$4,FALSE)/VLOOKUP($B30,'Model Working'!$C$30:$P$39,S$4)-(VLOOKUP($B30,'Model Working'!$C$16:$P$25,R$4,FALSE)/VLOOKUP($B30,'Model Working'!$C$30:$P$39,R$4)))*VLOOKUP($F30,'Model Working'!$C$42:$P$45,R$4,FALSE)*VLOOKUP($D30,'Model Working'!$C$47:$P$50,R$4,FALSE)*(1+Low_Case)*'Connex from Volumes'!X$24</f>
        <v>4739876.432234046</v>
      </c>
      <c r="S30" s="29">
        <f>(VLOOKUP($B30,'Model Working'!$C$16:$P$25,T$4,FALSE)/VLOOKUP($B30,'Model Working'!$C$30:$P$39,T$4)-(VLOOKUP($B30,'Model Working'!$C$16:$P$25,S$4,FALSE)/VLOOKUP($B30,'Model Working'!$C$30:$P$39,S$4)))*VLOOKUP($F30,'Model Working'!$C$42:$P$45,S$4,FALSE)*VLOOKUP($D30,'Model Working'!$C$47:$P$50,S$4,FALSE)*(1+Low_Case)*'Connex from Volumes'!Y$24</f>
        <v>4937989.0458248239</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Volumes'!P$24</f>
        <v>4096675.034355436</v>
      </c>
      <c r="K31" s="29">
        <f>(VLOOKUP($B31,'Model Working'!$C$16:$P$25,L$4,FALSE)/VLOOKUP($B31,'Model Working'!$C$30:$P$39,L$4)-(VLOOKUP($B31,'Model Working'!$C$16:$P$25,K$4,FALSE)/VLOOKUP($B31,'Model Working'!$C$30:$P$39,K$4)))*VLOOKUP($F31,'Model Working'!$C$42:$P$45,K$4,FALSE)*VLOOKUP($D31,'Model Working'!$C$47:$P$50,K$4,FALSE)*(1+High_Case)*'Connex from Volumes'!Q$24</f>
        <v>4265489.0953337913</v>
      </c>
      <c r="L31" s="29">
        <f>(VLOOKUP($B31,'Model Working'!$C$16:$P$25,M$4,FALSE)/VLOOKUP($B31,'Model Working'!$C$30:$P$39,M$4)-(VLOOKUP($B31,'Model Working'!$C$16:$P$25,L$4,FALSE)/VLOOKUP($B31,'Model Working'!$C$30:$P$39,L$4)))*VLOOKUP($F31,'Model Working'!$C$42:$P$45,L$4,FALSE)*VLOOKUP($D31,'Model Working'!$C$47:$P$50,L$4,FALSE)*(1+High_Case)*'Connex from Volumes'!R$24</f>
        <v>4529938.3795592273</v>
      </c>
      <c r="M31" s="29">
        <f>(VLOOKUP($B31,'Model Working'!$C$16:$P$25,N$4,FALSE)/VLOOKUP($B31,'Model Working'!$C$30:$P$39,N$4)-(VLOOKUP($B31,'Model Working'!$C$16:$P$25,M$4,FALSE)/VLOOKUP($B31,'Model Working'!$C$30:$P$39,M$4)))*VLOOKUP($F31,'Model Working'!$C$42:$P$45,M$4,FALSE)*VLOOKUP($D31,'Model Working'!$C$47:$P$50,M$4,FALSE)*(1+High_Case)*'Connex from Volumes'!S$24</f>
        <v>4659548.5127658583</v>
      </c>
      <c r="N31" s="29">
        <f>(VLOOKUP($B31,'Model Working'!$C$16:$P$25,O$4,FALSE)/VLOOKUP($B31,'Model Working'!$C$30:$P$39,O$4)-(VLOOKUP($B31,'Model Working'!$C$16:$P$25,N$4,FALSE)/VLOOKUP($B31,'Model Working'!$C$30:$P$39,N$4)))*VLOOKUP($F31,'Model Working'!$C$42:$P$45,N$4,FALSE)*VLOOKUP($D31,'Model Working'!$C$47:$P$50,N$4,FALSE)*(1+High_Case)*'Connex from Volumes'!T$24</f>
        <v>4880700.664691559</v>
      </c>
      <c r="O31" s="29">
        <f>(VLOOKUP($B31,'Model Working'!$C$16:$P$25,P$4,FALSE)/VLOOKUP($B31,'Model Working'!$C$30:$P$39,P$4)-(VLOOKUP($B31,'Model Working'!$C$16:$P$25,O$4,FALSE)/VLOOKUP($B31,'Model Working'!$C$30:$P$39,O$4)))*VLOOKUP($F31,'Model Working'!$C$42:$P$45,O$4,FALSE)*VLOOKUP($D31,'Model Working'!$C$47:$P$50,O$4,FALSE)*(1+High_Case)*'Connex from Volumes'!U$24</f>
        <v>5083071.5339672975</v>
      </c>
      <c r="P31" s="29">
        <f>(VLOOKUP($B31,'Model Working'!$C$16:$P$25,Q$4,FALSE)/VLOOKUP($B31,'Model Working'!$C$30:$P$39,Q$4)-(VLOOKUP($B31,'Model Working'!$C$16:$P$25,P$4,FALSE)/VLOOKUP($B31,'Model Working'!$C$30:$P$39,P$4)))*VLOOKUP($F31,'Model Working'!$C$42:$P$45,P$4,FALSE)*VLOOKUP($D31,'Model Working'!$C$47:$P$50,P$4,FALSE)*(1+High_Case)*'Connex from Volumes'!V$24</f>
        <v>5319598.8186841253</v>
      </c>
      <c r="Q31" s="29">
        <f>(VLOOKUP($B31,'Model Working'!$C$16:$P$25,R$4,FALSE)/VLOOKUP($B31,'Model Working'!$C$30:$P$39,R$4)-(VLOOKUP($B31,'Model Working'!$C$16:$P$25,Q$4,FALSE)/VLOOKUP($B31,'Model Working'!$C$30:$P$39,Q$4)))*VLOOKUP($F31,'Model Working'!$C$42:$P$45,Q$4,FALSE)*VLOOKUP($D31,'Model Working'!$C$47:$P$50,Q$4,FALSE)*(1+High_Case)*'Connex from Volumes'!W$24</f>
        <v>5576048.5142849116</v>
      </c>
      <c r="R31" s="29">
        <f>(VLOOKUP($B31,'Model Working'!$C$16:$P$25,S$4,FALSE)/VLOOKUP($B31,'Model Working'!$C$30:$P$39,S$4)-(VLOOKUP($B31,'Model Working'!$C$16:$P$25,R$4,FALSE)/VLOOKUP($B31,'Model Working'!$C$30:$P$39,R$4)))*VLOOKUP($F31,'Model Working'!$C$42:$P$45,R$4,FALSE)*VLOOKUP($D31,'Model Working'!$C$47:$P$50,R$4,FALSE)*(1+High_Case)*'Connex from Volumes'!X$24</f>
        <v>5793182.3060638336</v>
      </c>
      <c r="S31" s="29">
        <f>(VLOOKUP($B31,'Model Working'!$C$16:$P$25,T$4,FALSE)/VLOOKUP($B31,'Model Working'!$C$30:$P$39,T$4)-(VLOOKUP($B31,'Model Working'!$C$16:$P$25,S$4,FALSE)/VLOOKUP($B31,'Model Working'!$C$30:$P$39,S$4)))*VLOOKUP($F31,'Model Working'!$C$42:$P$45,S$4,FALSE)*VLOOKUP($D31,'Model Working'!$C$47:$P$50,S$4,FALSE)*(1+High_Case)*'Connex from Volumes'!Y$24</f>
        <v>6035319.9448970063</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5302587.3574053757</v>
      </c>
      <c r="K32" s="29">
        <f t="shared" si="9"/>
        <v>5521094.1459568683</v>
      </c>
      <c r="L32" s="29">
        <f t="shared" si="9"/>
        <v>5863387.6936385995</v>
      </c>
      <c r="M32" s="29">
        <f t="shared" si="9"/>
        <v>6031150.342120491</v>
      </c>
      <c r="N32" s="29">
        <f t="shared" si="9"/>
        <v>6317401.6544725616</v>
      </c>
      <c r="O32" s="29">
        <f t="shared" si="9"/>
        <v>6579343.1567712687</v>
      </c>
      <c r="P32" s="29">
        <f t="shared" si="9"/>
        <v>6885495.4825239526</v>
      </c>
      <c r="Q32" s="29">
        <f t="shared" si="9"/>
        <v>7217434.6532659009</v>
      </c>
      <c r="R32" s="29">
        <f t="shared" si="9"/>
        <v>7498484.7462063469</v>
      </c>
      <c r="S32" s="29">
        <f t="shared" si="9"/>
        <v>7811898.9105374925</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4772328.6216648379</v>
      </c>
      <c r="K33" s="29">
        <f t="shared" si="9"/>
        <v>4968984.7313611815</v>
      </c>
      <c r="L33" s="29">
        <f t="shared" si="9"/>
        <v>5277048.9242747407</v>
      </c>
      <c r="M33" s="29">
        <f t="shared" si="9"/>
        <v>5428035.3079084409</v>
      </c>
      <c r="N33" s="29">
        <f t="shared" si="9"/>
        <v>5685661.489025306</v>
      </c>
      <c r="O33" s="29">
        <f t="shared" si="9"/>
        <v>5921408.8410941418</v>
      </c>
      <c r="P33" s="29">
        <f t="shared" si="9"/>
        <v>6196945.9342715573</v>
      </c>
      <c r="Q33" s="29">
        <f t="shared" si="9"/>
        <v>6495691.1879393114</v>
      </c>
      <c r="R33" s="29">
        <f t="shared" si="9"/>
        <v>6748636.2715857141</v>
      </c>
      <c r="S33" s="29">
        <f t="shared" si="9"/>
        <v>7030709.0194837432</v>
      </c>
      <c r="T33" s="88" t="s">
        <v>115</v>
      </c>
    </row>
    <row r="34" spans="1:20" ht="1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5832846.0931459134</v>
      </c>
      <c r="K34" s="86">
        <f t="shared" si="9"/>
        <v>6073203.5605525561</v>
      </c>
      <c r="L34" s="86">
        <f t="shared" si="9"/>
        <v>6449726.4630024601</v>
      </c>
      <c r="M34" s="86">
        <f t="shared" si="9"/>
        <v>6634265.3763325401</v>
      </c>
      <c r="N34" s="86">
        <f t="shared" si="9"/>
        <v>6949141.819919819</v>
      </c>
      <c r="O34" s="86">
        <f t="shared" si="9"/>
        <v>7237277.4724483956</v>
      </c>
      <c r="P34" s="86">
        <f t="shared" si="9"/>
        <v>7574045.030776348</v>
      </c>
      <c r="Q34" s="86">
        <f t="shared" si="9"/>
        <v>7939178.1185924914</v>
      </c>
      <c r="R34" s="86">
        <f t="shared" si="9"/>
        <v>8248333.2208269835</v>
      </c>
      <c r="S34" s="86">
        <f t="shared" si="9"/>
        <v>8593088.8015912417</v>
      </c>
      <c r="T34" s="89" t="s">
        <v>115</v>
      </c>
    </row>
    <row r="35" spans="1:20" ht="15.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 t="shared" ref="J35:R35" si="10">J32</f>
        <v>5302587.3574053757</v>
      </c>
      <c r="K35" s="86">
        <f t="shared" si="10"/>
        <v>5521094.1459568683</v>
      </c>
      <c r="L35" s="86">
        <f t="shared" si="10"/>
        <v>5863387.6936385995</v>
      </c>
      <c r="M35" s="86">
        <f t="shared" si="10"/>
        <v>6031150.342120491</v>
      </c>
      <c r="N35" s="86">
        <f t="shared" si="10"/>
        <v>6317401.6544725616</v>
      </c>
      <c r="O35" s="86">
        <f t="shared" si="10"/>
        <v>6579343.1567712687</v>
      </c>
      <c r="P35" s="86">
        <f t="shared" si="10"/>
        <v>6885495.4825239526</v>
      </c>
      <c r="Q35" s="86">
        <f t="shared" si="10"/>
        <v>7217434.6532659009</v>
      </c>
      <c r="R35" s="86">
        <f t="shared" si="10"/>
        <v>7498484.7462063469</v>
      </c>
      <c r="S35" s="86">
        <f>S32</f>
        <v>7811898.9105374925</v>
      </c>
      <c r="T35" s="89" t="s">
        <v>115</v>
      </c>
    </row>
    <row r="36" spans="1:20" ht="1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Volumes'!P$25</f>
        <v>1042152.2315063867</v>
      </c>
      <c r="K36" s="29">
        <f>'Output Volume Summary'!K36*'Connex from Volumes'!Q$25</f>
        <v>1085096.8021357064</v>
      </c>
      <c r="L36" s="29">
        <f>'Output Volume Summary'!L36*'Connex from Volumes'!R$25</f>
        <v>1131029.8103835192</v>
      </c>
      <c r="M36" s="29">
        <f>'Output Volume Summary'!M36*'Connex from Volumes'!S$25</f>
        <v>1185341.4878330063</v>
      </c>
      <c r="N36" s="29">
        <f>'Output Volume Summary'!N36*'Connex from Volumes'!T$25</f>
        <v>1241600.3335308006</v>
      </c>
      <c r="O36" s="29">
        <f>'Output Volume Summary'!O36*'Connex from Volumes'!U$25</f>
        <v>1293081.4130010889</v>
      </c>
      <c r="P36" s="29">
        <f>'Output Volume Summary'!P36*'Connex from Volumes'!V$25</f>
        <v>1353251.5352374436</v>
      </c>
      <c r="Q36" s="29">
        <f>'Output Volume Summary'!Q36*'Connex from Volumes'!W$25</f>
        <v>1418489.7150535642</v>
      </c>
      <c r="R36" s="29">
        <f>'Output Volume Summary'!R36*'Connex from Volumes'!X$25</f>
        <v>1473726.3310263152</v>
      </c>
      <c r="S36" s="29">
        <f>'Output Volume Summary'!S36*'Connex from Volumes'!Y$25</f>
        <v>1535323.6699720398</v>
      </c>
      <c r="T36" s="29" t="e">
        <f>'Output Volume Summary'!T36*'Connex from Volumes'!Z$25</f>
        <v>#VALUE!</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Volumes'!P$25</f>
        <v>937937.00835574791</v>
      </c>
      <c r="K37" s="29">
        <f>'Output Volume Summary'!K37*'Connex from Volumes'!Q$25</f>
        <v>976587.12192213594</v>
      </c>
      <c r="L37" s="29">
        <f>'Output Volume Summary'!L37*'Connex from Volumes'!R$25</f>
        <v>1017926.8293451673</v>
      </c>
      <c r="M37" s="29">
        <f>'Output Volume Summary'!M37*'Connex from Volumes'!S$25</f>
        <v>1066807.3390497058</v>
      </c>
      <c r="N37" s="29">
        <f>'Output Volume Summary'!N37*'Connex from Volumes'!T$25</f>
        <v>1117440.3001777206</v>
      </c>
      <c r="O37" s="29">
        <f>'Output Volume Summary'!O37*'Connex from Volumes'!U$25</f>
        <v>1163773.2717009801</v>
      </c>
      <c r="P37" s="29">
        <f>'Output Volume Summary'!P37*'Connex from Volumes'!V$25</f>
        <v>1217926.3817136991</v>
      </c>
      <c r="Q37" s="29">
        <f>'Output Volume Summary'!Q37*'Connex from Volumes'!W$25</f>
        <v>1276640.7435482077</v>
      </c>
      <c r="R37" s="29">
        <f>'Output Volume Summary'!R37*'Connex from Volumes'!X$25</f>
        <v>1326353.6979236836</v>
      </c>
      <c r="S37" s="29">
        <f>'Output Volume Summary'!S37*'Connex from Volumes'!Y$25</f>
        <v>1381791.3029748357</v>
      </c>
      <c r="T37" s="29" t="e" vm="1">
        <f>((VLOOKUP($B37,'Model Working'!$C$16:$P$25,U$4,FALSE)/VLOOKUP($B37,'Model Working'!$C$30:$P$39,U$4)-(VLOOKUP($B37,'Model Working'!$C$16:$P$25,T$4,FALSE)/VLOOKUP($B37,'Model Working'!$C$30:$P$39,T$4)))/VLOOKUP($F37,'Model Working'!$C$54:$P$56,T$4,FALSE))*VLOOKUP($D37,'Model Working'!$C$62:$P$65,T$4,FALSE)*(1+Low_Case)*'Connex from Volumes'!Z$25</f>
        <v>#VALUE!</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Volumes'!P$25</f>
        <v>1146367.4546570254</v>
      </c>
      <c r="K38" s="29">
        <f>'Output Volume Summary'!K38*'Connex from Volumes'!Q$25</f>
        <v>1193606.482349277</v>
      </c>
      <c r="L38" s="29">
        <f>'Output Volume Summary'!L38*'Connex from Volumes'!R$25</f>
        <v>1244132.7914218712</v>
      </c>
      <c r="M38" s="29">
        <f>'Output Volume Summary'!M38*'Connex from Volumes'!S$25</f>
        <v>1303875.6366163071</v>
      </c>
      <c r="N38" s="29">
        <f>'Output Volume Summary'!N38*'Connex from Volumes'!T$25</f>
        <v>1365760.3668838809</v>
      </c>
      <c r="O38" s="29">
        <f>'Output Volume Summary'!O38*'Connex from Volumes'!U$25</f>
        <v>1422389.5543011981</v>
      </c>
      <c r="P38" s="29">
        <f>'Output Volume Summary'!P38*'Connex from Volumes'!V$25</f>
        <v>1488576.688761188</v>
      </c>
      <c r="Q38" s="29">
        <f>'Output Volume Summary'!Q38*'Connex from Volumes'!W$25</f>
        <v>1560338.6865589207</v>
      </c>
      <c r="R38" s="29">
        <f>'Output Volume Summary'!R38*'Connex from Volumes'!X$25</f>
        <v>1621098.9641289469</v>
      </c>
      <c r="S38" s="29">
        <f>'Output Volume Summary'!S38*'Connex from Volumes'!Y$25</f>
        <v>1688856.0369692438</v>
      </c>
      <c r="T38" s="29" t="e" vm="1">
        <f>((VLOOKUP($B38,'Model Working'!$C$16:$P$25,U$4,FALSE)/VLOOKUP($B38,'Model Working'!$C$30:$P$39,U$4)-(VLOOKUP($B38,'Model Working'!$C$16:$P$25,T$4,FALSE)/VLOOKUP($B38,'Model Working'!$C$30:$P$39,T$4)))/VLOOKUP($F38,'Model Working'!$C$54:$P$56,T$4,FALSE))*VLOOKUP($D38,'Model Working'!$C$62:$P$65,T$4,FALSE)*(1+High_Case)*'Connex from Volumes'!Z$25</f>
        <v>#VALUE!</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Volumes'!P$26</f>
        <v>6460164.5947441421</v>
      </c>
      <c r="K39" s="29">
        <f>'Output Volume Summary'!K39*'Connex from Volumes'!Q$26</f>
        <v>6726372.3389956802</v>
      </c>
      <c r="L39" s="29">
        <f>'Output Volume Summary'!L39*'Connex from Volumes'!R$26</f>
        <v>7011105.0149346748</v>
      </c>
      <c r="M39" s="29">
        <f>'Output Volume Summary'!M39*'Connex from Volumes'!S$26</f>
        <v>7347775.9590952853</v>
      </c>
      <c r="N39" s="29">
        <f>'Output Volume Summary'!N39*'Connex from Volumes'!T$26</f>
        <v>7696517.1430898011</v>
      </c>
      <c r="O39" s="29">
        <f>'Output Volume Summary'!O39*'Connex from Volumes'!U$26</f>
        <v>8015641.582724154</v>
      </c>
      <c r="P39" s="29">
        <f>'Output Volume Summary'!P39*'Connex from Volumes'!V$26</f>
        <v>8388628.2554781549</v>
      </c>
      <c r="Q39" s="29">
        <f>'Output Volume Summary'!Q39*'Connex from Volumes'!W$26</f>
        <v>8793031.1504990384</v>
      </c>
      <c r="R39" s="29">
        <f>'Output Volume Summary'!R39*'Connex from Volumes'!X$26</f>
        <v>9135435.6668956988</v>
      </c>
      <c r="S39" s="29">
        <f>'Output Volume Summary'!S39*'Connex from Volumes'!Y$26</f>
        <v>9517269.4682899844</v>
      </c>
      <c r="T39" s="29" t="e" vm="1">
        <f>((VLOOKUP($B39,'Model Working'!$C$16:$P$25,U$4,FALSE)/VLOOKUP($B39,'Model Working'!$C$30:$P$39,U$4)-(VLOOKUP($B39,'Model Working'!$C$16:$P$25,T$4,FALSE)/VLOOKUP($B39,'Model Working'!$C$30:$P$39,T$4)))/VLOOKUP($F39,'Model Working'!$C$54:$P$56,T$4,FALSE))*VLOOKUP($D39,'Model Working'!$C$62:$P$65,T$4,FALSE)*(1+Base_Case)*'Connex from Volumes'!Z$26</f>
        <v>#VALUE!</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Volumes'!P$26</f>
        <v>5814148.1352697285</v>
      </c>
      <c r="K40" s="29">
        <f>'Output Volume Summary'!K40*'Connex from Volumes'!Q$26</f>
        <v>6053735.105096112</v>
      </c>
      <c r="L40" s="29">
        <f>'Output Volume Summary'!L40*'Connex from Volumes'!R$26</f>
        <v>6309994.5134412078</v>
      </c>
      <c r="M40" s="29">
        <f>'Output Volume Summary'!M40*'Connex from Volumes'!S$26</f>
        <v>6612998.3631857578</v>
      </c>
      <c r="N40" s="29">
        <f>'Output Volume Summary'!N40*'Connex from Volumes'!T$26</f>
        <v>6926865.4287808221</v>
      </c>
      <c r="O40" s="29">
        <f>'Output Volume Summary'!O40*'Connex from Volumes'!U$26</f>
        <v>7214077.4244517377</v>
      </c>
      <c r="P40" s="29">
        <f>'Output Volume Summary'!P40*'Connex from Volumes'!V$26</f>
        <v>7549765.4299303396</v>
      </c>
      <c r="Q40" s="29">
        <f>'Output Volume Summary'!Q40*'Connex from Volumes'!W$26</f>
        <v>7913728.0354491333</v>
      </c>
      <c r="R40" s="29">
        <f>'Output Volume Summary'!R40*'Connex from Volumes'!X$26</f>
        <v>8221892.1002061283</v>
      </c>
      <c r="S40" s="29">
        <f>'Output Volume Summary'!S40*'Connex from Volumes'!Y$26</f>
        <v>8565542.5214609858</v>
      </c>
      <c r="T40" s="29" t="e" vm="1">
        <f>((VLOOKUP($B40,'Model Working'!$C$16:$P$25,U$4,FALSE)/VLOOKUP($B40,'Model Working'!$C$30:$P$39,U$4)-(VLOOKUP($B40,'Model Working'!$C$16:$P$25,T$4,FALSE)/VLOOKUP($B40,'Model Working'!$C$30:$P$39,T$4)))/VLOOKUP($F40,'Model Working'!$C$54:$P$56,T$4,FALSE))*VLOOKUP($D40,'Model Working'!$C$62:$P$65,T$4,FALSE)*(1+Low_Case)*'Connex from Volumes'!Z$26</f>
        <v>#VALUE!</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Volumes'!P$26</f>
        <v>7106181.0542185567</v>
      </c>
      <c r="K41" s="29">
        <f>'Output Volume Summary'!K41*'Connex from Volumes'!Q$26</f>
        <v>7399009.5728952484</v>
      </c>
      <c r="L41" s="29">
        <f>'Output Volume Summary'!L41*'Connex from Volumes'!R$26</f>
        <v>7712215.5164281428</v>
      </c>
      <c r="M41" s="29">
        <f>'Output Volume Summary'!M41*'Connex from Volumes'!S$26</f>
        <v>8082553.5550048146</v>
      </c>
      <c r="N41" s="29">
        <f>'Output Volume Summary'!N41*'Connex from Volumes'!T$26</f>
        <v>8466168.8573987819</v>
      </c>
      <c r="O41" s="29">
        <f>'Output Volume Summary'!O41*'Connex from Volumes'!U$26</f>
        <v>8817205.7409965694</v>
      </c>
      <c r="P41" s="29">
        <f>'Output Volume Summary'!P41*'Connex from Volumes'!V$26</f>
        <v>9227491.0810259711</v>
      </c>
      <c r="Q41" s="29">
        <f>'Output Volume Summary'!Q41*'Connex from Volumes'!W$26</f>
        <v>9672334.2655489407</v>
      </c>
      <c r="R41" s="29">
        <f>'Output Volume Summary'!R41*'Connex from Volumes'!X$26</f>
        <v>10048979.23358527</v>
      </c>
      <c r="S41" s="29">
        <f>'Output Volume Summary'!S41*'Connex from Volumes'!Y$26</f>
        <v>10468996.415118985</v>
      </c>
      <c r="T41" s="29" t="e" vm="1">
        <f>((VLOOKUP($B41,'Model Working'!$C$16:$P$25,U$4,FALSE)/VLOOKUP($B41,'Model Working'!$C$30:$P$39,U$4)-(VLOOKUP($B41,'Model Working'!$C$16:$P$25,T$4,FALSE)/VLOOKUP($B41,'Model Working'!$C$30:$P$39,T$4)))/VLOOKUP($F41,'Model Working'!$C$54:$P$56,T$4,FALSE))*VLOOKUP($D41,'Model Working'!$C$62:$P$65,T$4,FALSE)*(1+High_Case)*'Connex from Volumes'!Z$26</f>
        <v>#VALUE!</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7502316.8262505289</v>
      </c>
      <c r="K42" s="29">
        <f t="shared" si="11"/>
        <v>7811469.1411313862</v>
      </c>
      <c r="L42" s="29">
        <f t="shared" si="11"/>
        <v>8142134.825318194</v>
      </c>
      <c r="M42" s="29">
        <f t="shared" si="11"/>
        <v>8533117.4469282925</v>
      </c>
      <c r="N42" s="29">
        <f t="shared" si="11"/>
        <v>8938117.4766206015</v>
      </c>
      <c r="O42" s="29">
        <f t="shared" si="11"/>
        <v>9308722.9957252424</v>
      </c>
      <c r="P42" s="29">
        <f t="shared" si="11"/>
        <v>9741879.7907155976</v>
      </c>
      <c r="Q42" s="29">
        <f t="shared" si="11"/>
        <v>10211520.865552602</v>
      </c>
      <c r="R42" s="29">
        <f t="shared" si="11"/>
        <v>10609161.997922014</v>
      </c>
      <c r="S42" s="29">
        <f t="shared" si="11"/>
        <v>11052593.138262024</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6752085.1436254764</v>
      </c>
      <c r="K43" s="29">
        <f t="shared" si="11"/>
        <v>7030322.2270182483</v>
      </c>
      <c r="L43" s="29">
        <f t="shared" si="11"/>
        <v>7327921.3427863754</v>
      </c>
      <c r="M43" s="29">
        <f t="shared" si="11"/>
        <v>7679805.702235464</v>
      </c>
      <c r="N43" s="29">
        <f t="shared" si="11"/>
        <v>8044305.7289585425</v>
      </c>
      <c r="O43" s="29">
        <f t="shared" si="11"/>
        <v>8377850.6961527178</v>
      </c>
      <c r="P43" s="29">
        <f t="shared" si="11"/>
        <v>8767691.8116440382</v>
      </c>
      <c r="Q43" s="29">
        <f t="shared" si="11"/>
        <v>9190368.7789973412</v>
      </c>
      <c r="R43" s="29">
        <f t="shared" si="11"/>
        <v>9548245.7981298119</v>
      </c>
      <c r="S43" s="29">
        <f t="shared" si="11"/>
        <v>9947333.8244358208</v>
      </c>
      <c r="T43" s="88" t="s">
        <v>115</v>
      </c>
    </row>
    <row r="44" spans="1:20" ht="1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8252548.5088755824</v>
      </c>
      <c r="K44" s="86">
        <f t="shared" si="11"/>
        <v>8592616.0552445259</v>
      </c>
      <c r="L44" s="86">
        <f t="shared" si="11"/>
        <v>8956348.3078500144</v>
      </c>
      <c r="M44" s="86">
        <f t="shared" si="11"/>
        <v>9386429.191621121</v>
      </c>
      <c r="N44" s="86">
        <f t="shared" si="11"/>
        <v>9831929.2242826633</v>
      </c>
      <c r="O44" s="86">
        <f t="shared" si="11"/>
        <v>10239595.295297768</v>
      </c>
      <c r="P44" s="86">
        <f t="shared" si="11"/>
        <v>10716067.769787159</v>
      </c>
      <c r="Q44" s="86">
        <f t="shared" si="11"/>
        <v>11232672.952107862</v>
      </c>
      <c r="R44" s="86">
        <f t="shared" si="11"/>
        <v>11670078.197714217</v>
      </c>
      <c r="S44" s="86">
        <f t="shared" si="11"/>
        <v>12157852.452088229</v>
      </c>
      <c r="T44" s="89" t="s">
        <v>115</v>
      </c>
    </row>
    <row r="45" spans="1:20" ht="15.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 t="shared" ref="J45:R45" si="12">J42</f>
        <v>7502316.8262505289</v>
      </c>
      <c r="K45" s="92">
        <f t="shared" si="12"/>
        <v>7811469.1411313862</v>
      </c>
      <c r="L45" s="92">
        <f t="shared" si="12"/>
        <v>8142134.825318194</v>
      </c>
      <c r="M45" s="92">
        <f t="shared" si="12"/>
        <v>8533117.4469282925</v>
      </c>
      <c r="N45" s="92">
        <f t="shared" si="12"/>
        <v>8938117.4766206015</v>
      </c>
      <c r="O45" s="92">
        <f t="shared" si="12"/>
        <v>9308722.9957252424</v>
      </c>
      <c r="P45" s="92">
        <f t="shared" si="12"/>
        <v>9741879.7907155976</v>
      </c>
      <c r="Q45" s="92">
        <f t="shared" si="12"/>
        <v>10211520.865552602</v>
      </c>
      <c r="R45" s="92">
        <f t="shared" si="12"/>
        <v>10609161.997922014</v>
      </c>
      <c r="S45" s="92">
        <f>S42</f>
        <v>11052593.138262024</v>
      </c>
      <c r="T45" s="90" t="s">
        <v>115</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Volumes'!P$23</f>
        <v>1001334.8391131731</v>
      </c>
      <c r="K46" s="29">
        <f>(VLOOKUP($B46,'Model Working'!$C$16:$P$25,L$4,FALSE)/VLOOKUP($B46,'Model Working'!$C$30:$P$39,L$4)-(VLOOKUP($B46,'Model Working'!$C$16:$P$25,K$4,FALSE)/VLOOKUP($B46,'Model Working'!$C$30:$P$39,K$4)))*VLOOKUP($F46,'Model Working'!$C$42:$P$45,K$4,FALSE)*VLOOKUP($D46,'Model Working'!$C$47:$P$50,K$4,FALSE)*(1+Base_Case)*'Connex from Volumes'!Q$23</f>
        <v>1038254.8746860576</v>
      </c>
      <c r="L46" s="29">
        <f>(VLOOKUP($B46,'Model Working'!$C$16:$P$25,M$4,FALSE)/VLOOKUP($B46,'Model Working'!$C$30:$P$39,M$4)-(VLOOKUP($B46,'Model Working'!$C$16:$P$25,L$4,FALSE)/VLOOKUP($B46,'Model Working'!$C$30:$P$39,L$4)))*VLOOKUP($F46,'Model Working'!$C$42:$P$45,L$4,FALSE)*VLOOKUP($D46,'Model Working'!$C$47:$P$50,L$4,FALSE)*(1+Base_Case)*'Connex from Volumes'!R$23</f>
        <v>1098031.0756528003</v>
      </c>
      <c r="M46" s="29">
        <f>(VLOOKUP($B46,'Model Working'!$C$16:$P$25,N$4,FALSE)/VLOOKUP($B46,'Model Working'!$C$30:$P$39,N$4)-(VLOOKUP($B46,'Model Working'!$C$16:$P$25,M$4,FALSE)/VLOOKUP($B46,'Model Working'!$C$30:$P$39,M$4)))*VLOOKUP($F46,'Model Working'!$C$42:$P$45,M$4,FALSE)*VLOOKUP($D46,'Model Working'!$C$47:$P$50,M$4,FALSE)*(1+Base_Case)*'Connex from Volumes'!S$23</f>
        <v>1124742.8116490319</v>
      </c>
      <c r="N46" s="29">
        <f>(VLOOKUP($B46,'Model Working'!$C$16:$P$25,O$4,FALSE)/VLOOKUP($B46,'Model Working'!$C$30:$P$39,O$4)-(VLOOKUP($B46,'Model Working'!$C$16:$P$25,N$4,FALSE)/VLOOKUP($B46,'Model Working'!$C$30:$P$39,N$4)))*VLOOKUP($F46,'Model Working'!$C$42:$P$45,N$4,FALSE)*VLOOKUP($D46,'Model Working'!$C$47:$P$50,N$4,FALSE)*(1+Base_Case)*'Connex from Volumes'!T$23</f>
        <v>1173217.3170008408</v>
      </c>
      <c r="O46" s="29">
        <f>(VLOOKUP($B46,'Model Working'!$C$16:$P$25,P$4,FALSE)/VLOOKUP($B46,'Model Working'!$C$30:$P$39,P$4)-(VLOOKUP($B46,'Model Working'!$C$16:$P$25,O$4,FALSE)/VLOOKUP($B46,'Model Working'!$C$30:$P$39,O$4)))*VLOOKUP($F46,'Model Working'!$C$42:$P$45,O$4,FALSE)*VLOOKUP($D46,'Model Working'!$C$47:$P$50,O$4,FALSE)*(1+Base_Case)*'Connex from Volumes'!U$23</f>
        <v>1216772.1538435363</v>
      </c>
      <c r="P46" s="29">
        <f>(VLOOKUP($B46,'Model Working'!$C$16:$P$25,Q$4,FALSE)/VLOOKUP($B46,'Model Working'!$C$30:$P$39,Q$4)-(VLOOKUP($B46,'Model Working'!$C$16:$P$25,P$4,FALSE)/VLOOKUP($B46,'Model Working'!$C$30:$P$39,P$4)))*VLOOKUP($F46,'Model Working'!$C$42:$P$45,P$4,FALSE)*VLOOKUP($D46,'Model Working'!$C$47:$P$50,P$4,FALSE)*(1+Base_Case)*'Connex from Volumes'!V$23</f>
        <v>1268085.4237077052</v>
      </c>
      <c r="Q46" s="29">
        <f>(VLOOKUP($B46,'Model Working'!$C$16:$P$25,R$4,FALSE)/VLOOKUP($B46,'Model Working'!$C$30:$P$39,R$4)-(VLOOKUP($B46,'Model Working'!$C$16:$P$25,Q$4,FALSE)/VLOOKUP($B46,'Model Working'!$C$30:$P$39,Q$4)))*VLOOKUP($F46,'Model Working'!$C$42:$P$45,Q$4,FALSE)*VLOOKUP($D46,'Model Working'!$C$47:$P$50,Q$4,FALSE)*(1+Base_Case)*'Connex from Volumes'!W$23</f>
        <v>1323678.7473953569</v>
      </c>
      <c r="R46" s="29">
        <f>(VLOOKUP($B46,'Model Working'!$C$16:$P$25,S$4,FALSE)/VLOOKUP($B46,'Model Working'!$C$30:$P$39,S$4)-(VLOOKUP($B46,'Model Working'!$C$16:$P$25,R$4,FALSE)/VLOOKUP($B46,'Model Working'!$C$30:$P$39,R$4)))*VLOOKUP($F46,'Model Working'!$C$42:$P$45,R$4,FALSE)*VLOOKUP($D46,'Model Working'!$C$47:$P$50,R$4,FALSE)*(1+Base_Case)*'Connex from Volumes'!X$23</f>
        <v>1369491.9955703735</v>
      </c>
      <c r="S46" s="29">
        <f>(VLOOKUP($B46,'Model Working'!$C$16:$P$25,T$4,FALSE)/VLOOKUP($B46,'Model Working'!$C$30:$P$39,T$4)-(VLOOKUP($B46,'Model Working'!$C$16:$P$25,S$4,FALSE)/VLOOKUP($B46,'Model Working'!$C$30:$P$39,S$4)))*VLOOKUP($F46,'Model Working'!$C$42:$P$45,S$4,FALSE)*VLOOKUP($D46,'Model Working'!$C$47:$P$50,S$4,FALSE)*(1+Base_Case)*'Connex from Volumes'!Y$23</f>
        <v>1420786.0099315192</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Volumes'!P$23</f>
        <v>901201.35520185577</v>
      </c>
      <c r="K47" s="29">
        <f>(VLOOKUP($B47,'Model Working'!$C$16:$P$25,L$4,FALSE)/VLOOKUP($B47,'Model Working'!$C$30:$P$39,L$4)-(VLOOKUP($B47,'Model Working'!$C$16:$P$25,K$4,FALSE)/VLOOKUP($B47,'Model Working'!$C$30:$P$39,K$4)))*VLOOKUP($F47,'Model Working'!$C$42:$P$45,K$4,FALSE)*VLOOKUP($D47,'Model Working'!$C$47:$P$50,K$4,FALSE)*(1+Low_Case)*'Connex from Volumes'!Q$23</f>
        <v>934429.3872174517</v>
      </c>
      <c r="L47" s="29">
        <f>(VLOOKUP($B47,'Model Working'!$C$16:$P$25,M$4,FALSE)/VLOOKUP($B47,'Model Working'!$C$30:$P$39,M$4)-(VLOOKUP($B47,'Model Working'!$C$16:$P$25,L$4,FALSE)/VLOOKUP($B47,'Model Working'!$C$30:$P$39,L$4)))*VLOOKUP($F47,'Model Working'!$C$42:$P$45,L$4,FALSE)*VLOOKUP($D47,'Model Working'!$C$47:$P$50,L$4,FALSE)*(1+Low_Case)*'Connex from Volumes'!R$23</f>
        <v>988227.96808752022</v>
      </c>
      <c r="M47" s="29">
        <f>(VLOOKUP($B47,'Model Working'!$C$16:$P$25,N$4,FALSE)/VLOOKUP($B47,'Model Working'!$C$30:$P$39,N$4)-(VLOOKUP($B47,'Model Working'!$C$16:$P$25,M$4,FALSE)/VLOOKUP($B47,'Model Working'!$C$30:$P$39,M$4)))*VLOOKUP($F47,'Model Working'!$C$42:$P$45,M$4,FALSE)*VLOOKUP($D47,'Model Working'!$C$47:$P$50,M$4,FALSE)*(1+Low_Case)*'Connex from Volumes'!S$23</f>
        <v>1012268.5304841287</v>
      </c>
      <c r="N47" s="29">
        <f>(VLOOKUP($B47,'Model Working'!$C$16:$P$25,O$4,FALSE)/VLOOKUP($B47,'Model Working'!$C$30:$P$39,O$4)-(VLOOKUP($B47,'Model Working'!$C$16:$P$25,N$4,FALSE)/VLOOKUP($B47,'Model Working'!$C$30:$P$39,N$4)))*VLOOKUP($F47,'Model Working'!$C$42:$P$45,N$4,FALSE)*VLOOKUP($D47,'Model Working'!$C$47:$P$50,N$4,FALSE)*(1+Low_Case)*'Connex from Volumes'!T$23</f>
        <v>1055895.5853007569</v>
      </c>
      <c r="O47" s="29">
        <f>(VLOOKUP($B47,'Model Working'!$C$16:$P$25,P$4,FALSE)/VLOOKUP($B47,'Model Working'!$C$30:$P$39,P$4)-(VLOOKUP($B47,'Model Working'!$C$16:$P$25,O$4,FALSE)/VLOOKUP($B47,'Model Working'!$C$30:$P$39,O$4)))*VLOOKUP($F47,'Model Working'!$C$42:$P$45,O$4,FALSE)*VLOOKUP($D47,'Model Working'!$C$47:$P$50,O$4,FALSE)*(1+Low_Case)*'Connex from Volumes'!U$23</f>
        <v>1095094.9384591829</v>
      </c>
      <c r="P47" s="29">
        <f>(VLOOKUP($B47,'Model Working'!$C$16:$P$25,Q$4,FALSE)/VLOOKUP($B47,'Model Working'!$C$30:$P$39,Q$4)-(VLOOKUP($B47,'Model Working'!$C$16:$P$25,P$4,FALSE)/VLOOKUP($B47,'Model Working'!$C$30:$P$39,P$4)))*VLOOKUP($F47,'Model Working'!$C$42:$P$45,P$4,FALSE)*VLOOKUP($D47,'Model Working'!$C$47:$P$50,P$4,FALSE)*(1+Low_Case)*'Connex from Volumes'!V$23</f>
        <v>1141276.8813369346</v>
      </c>
      <c r="Q47" s="29">
        <f>(VLOOKUP($B47,'Model Working'!$C$16:$P$25,R$4,FALSE)/VLOOKUP($B47,'Model Working'!$C$30:$P$39,R$4)-(VLOOKUP($B47,'Model Working'!$C$16:$P$25,Q$4,FALSE)/VLOOKUP($B47,'Model Working'!$C$30:$P$39,Q$4)))*VLOOKUP($F47,'Model Working'!$C$42:$P$45,Q$4,FALSE)*VLOOKUP($D47,'Model Working'!$C$47:$P$50,Q$4,FALSE)*(1+Low_Case)*'Connex from Volumes'!W$23</f>
        <v>1191310.8726558213</v>
      </c>
      <c r="R47" s="29">
        <f>(VLOOKUP($B47,'Model Working'!$C$16:$P$25,S$4,FALSE)/VLOOKUP($B47,'Model Working'!$C$30:$P$39,S$4)-(VLOOKUP($B47,'Model Working'!$C$16:$P$25,R$4,FALSE)/VLOOKUP($B47,'Model Working'!$C$30:$P$39,R$4)))*VLOOKUP($F47,'Model Working'!$C$42:$P$45,R$4,FALSE)*VLOOKUP($D47,'Model Working'!$C$47:$P$50,R$4,FALSE)*(1+Low_Case)*'Connex from Volumes'!X$23</f>
        <v>1232542.7960133362</v>
      </c>
      <c r="S47" s="29">
        <f>(VLOOKUP($B47,'Model Working'!$C$16:$P$25,T$4,FALSE)/VLOOKUP($B47,'Model Working'!$C$30:$P$39,T$4)-(VLOOKUP($B47,'Model Working'!$C$16:$P$25,S$4,FALSE)/VLOOKUP($B47,'Model Working'!$C$30:$P$39,S$4)))*VLOOKUP($F47,'Model Working'!$C$42:$P$45,S$4,FALSE)*VLOOKUP($D47,'Model Working'!$C$47:$P$50,S$4,FALSE)*(1+Low_Case)*'Connex from Volumes'!Y$23</f>
        <v>1278707.4089383674</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Volumes'!P$23</f>
        <v>1101468.3230244904</v>
      </c>
      <c r="K48" s="29">
        <f>(VLOOKUP($B48,'Model Working'!$C$16:$P$25,L$4,FALSE)/VLOOKUP($B48,'Model Working'!$C$30:$P$39,L$4)-(VLOOKUP($B48,'Model Working'!$C$16:$P$25,K$4,FALSE)/VLOOKUP($B48,'Model Working'!$C$30:$P$39,K$4)))*VLOOKUP($F48,'Model Working'!$C$42:$P$45,K$4,FALSE)*VLOOKUP($D48,'Model Working'!$C$47:$P$50,K$4,FALSE)*(1+High_Case)*'Connex from Volumes'!Q$23</f>
        <v>1142080.3621546633</v>
      </c>
      <c r="L48" s="29">
        <f>(VLOOKUP($B48,'Model Working'!$C$16:$P$25,M$4,FALSE)/VLOOKUP($B48,'Model Working'!$C$30:$P$39,M$4)-(VLOOKUP($B48,'Model Working'!$C$16:$P$25,L$4,FALSE)/VLOOKUP($B48,'Model Working'!$C$30:$P$39,L$4)))*VLOOKUP($F48,'Model Working'!$C$42:$P$45,L$4,FALSE)*VLOOKUP($D48,'Model Working'!$C$47:$P$50,L$4,FALSE)*(1+High_Case)*'Connex from Volumes'!R$23</f>
        <v>1207834.1832180803</v>
      </c>
      <c r="M48" s="29">
        <f>(VLOOKUP($B48,'Model Working'!$C$16:$P$25,N$4,FALSE)/VLOOKUP($B48,'Model Working'!$C$30:$P$39,N$4)-(VLOOKUP($B48,'Model Working'!$C$16:$P$25,M$4,FALSE)/VLOOKUP($B48,'Model Working'!$C$30:$P$39,M$4)))*VLOOKUP($F48,'Model Working'!$C$42:$P$45,M$4,FALSE)*VLOOKUP($D48,'Model Working'!$C$47:$P$50,M$4,FALSE)*(1+High_Case)*'Connex from Volumes'!S$23</f>
        <v>1237217.0928139351</v>
      </c>
      <c r="N48" s="29">
        <f>(VLOOKUP($B48,'Model Working'!$C$16:$P$25,O$4,FALSE)/VLOOKUP($B48,'Model Working'!$C$30:$P$39,O$4)-(VLOOKUP($B48,'Model Working'!$C$16:$P$25,N$4,FALSE)/VLOOKUP($B48,'Model Working'!$C$30:$P$39,N$4)))*VLOOKUP($F48,'Model Working'!$C$42:$P$45,N$4,FALSE)*VLOOKUP($D48,'Model Working'!$C$47:$P$50,N$4,FALSE)*(1+High_Case)*'Connex from Volumes'!T$23</f>
        <v>1290539.0487009252</v>
      </c>
      <c r="O48" s="29">
        <f>(VLOOKUP($B48,'Model Working'!$C$16:$P$25,P$4,FALSE)/VLOOKUP($B48,'Model Working'!$C$30:$P$39,P$4)-(VLOOKUP($B48,'Model Working'!$C$16:$P$25,O$4,FALSE)/VLOOKUP($B48,'Model Working'!$C$30:$P$39,O$4)))*VLOOKUP($F48,'Model Working'!$C$42:$P$45,O$4,FALSE)*VLOOKUP($D48,'Model Working'!$C$47:$P$50,O$4,FALSE)*(1+High_Case)*'Connex from Volumes'!U$23</f>
        <v>1338449.3692278899</v>
      </c>
      <c r="P48" s="29">
        <f>(VLOOKUP($B48,'Model Working'!$C$16:$P$25,Q$4,FALSE)/VLOOKUP($B48,'Model Working'!$C$30:$P$39,Q$4)-(VLOOKUP($B48,'Model Working'!$C$16:$P$25,P$4,FALSE)/VLOOKUP($B48,'Model Working'!$C$30:$P$39,P$4)))*VLOOKUP($F48,'Model Working'!$C$42:$P$45,P$4,FALSE)*VLOOKUP($D48,'Model Working'!$C$47:$P$50,P$4,FALSE)*(1+High_Case)*'Connex from Volumes'!V$23</f>
        <v>1394893.9660784758</v>
      </c>
      <c r="Q48" s="29">
        <f>(VLOOKUP($B48,'Model Working'!$C$16:$P$25,R$4,FALSE)/VLOOKUP($B48,'Model Working'!$C$30:$P$39,R$4)-(VLOOKUP($B48,'Model Working'!$C$16:$P$25,Q$4,FALSE)/VLOOKUP($B48,'Model Working'!$C$30:$P$39,Q$4)))*VLOOKUP($F48,'Model Working'!$C$42:$P$45,Q$4,FALSE)*VLOOKUP($D48,'Model Working'!$C$47:$P$50,Q$4,FALSE)*(1+High_Case)*'Connex from Volumes'!W$23</f>
        <v>1456046.622134893</v>
      </c>
      <c r="R48" s="29">
        <f>(VLOOKUP($B48,'Model Working'!$C$16:$P$25,S$4,FALSE)/VLOOKUP($B48,'Model Working'!$C$30:$P$39,S$4)-(VLOOKUP($B48,'Model Working'!$C$16:$P$25,R$4,FALSE)/VLOOKUP($B48,'Model Working'!$C$30:$P$39,R$4)))*VLOOKUP($F48,'Model Working'!$C$42:$P$45,R$4,FALSE)*VLOOKUP($D48,'Model Working'!$C$47:$P$50,R$4,FALSE)*(1+High_Case)*'Connex from Volumes'!X$23</f>
        <v>1506441.1951274108</v>
      </c>
      <c r="S48" s="29">
        <f>(VLOOKUP($B48,'Model Working'!$C$16:$P$25,T$4,FALSE)/VLOOKUP($B48,'Model Working'!$C$30:$P$39,T$4)-(VLOOKUP($B48,'Model Working'!$C$16:$P$25,S$4,FALSE)/VLOOKUP($B48,'Model Working'!$C$30:$P$39,S$4)))*VLOOKUP($F48,'Model Working'!$C$42:$P$45,S$4,FALSE)*VLOOKUP($D48,'Model Working'!$C$47:$P$50,S$4,FALSE)*(1+High_Case)*'Connex from Volumes'!Y$23</f>
        <v>1562864.6109246712</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Volumes'!P$24</f>
        <v>2362753.0338416407</v>
      </c>
      <c r="K49" s="29">
        <f>(VLOOKUP($B49,'Model Working'!$C$16:$P$25,L$4,FALSE)/VLOOKUP($B49,'Model Working'!$C$30:$P$39,L$4)-(VLOOKUP($B49,'Model Working'!$C$16:$P$25,K$4,FALSE)/VLOOKUP($B49,'Model Working'!$C$30:$P$39,K$4)))*VLOOKUP($F49,'Model Working'!$C$42:$P$45,K$4,FALSE)*VLOOKUP($D49,'Model Working'!$C$47:$P$50,K$4,FALSE)*(1+Base_Case)*'Connex from Volumes'!Q$24</f>
        <v>2449869.6732033864</v>
      </c>
      <c r="L49" s="29">
        <f>(VLOOKUP($B49,'Model Working'!$C$16:$P$25,M$4,FALSE)/VLOOKUP($B49,'Model Working'!$C$30:$P$39,M$4)-(VLOOKUP($B49,'Model Working'!$C$16:$P$25,L$4,FALSE)/VLOOKUP($B49,'Model Working'!$C$30:$P$39,L$4)))*VLOOKUP($F49,'Model Working'!$C$42:$P$45,L$4,FALSE)*VLOOKUP($D49,'Model Working'!$C$47:$P$50,L$4,FALSE)*(1+Base_Case)*'Connex from Volumes'!R$24</f>
        <v>2590917.79683682</v>
      </c>
      <c r="M49" s="29">
        <f>(VLOOKUP($B49,'Model Working'!$C$16:$P$25,N$4,FALSE)/VLOOKUP($B49,'Model Working'!$C$30:$P$39,N$4)-(VLOOKUP($B49,'Model Working'!$C$16:$P$25,M$4,FALSE)/VLOOKUP($B49,'Model Working'!$C$30:$P$39,M$4)))*VLOOKUP($F49,'Model Working'!$C$42:$P$45,M$4,FALSE)*VLOOKUP($D49,'Model Working'!$C$47:$P$50,M$4,FALSE)*(1+Base_Case)*'Connex from Volumes'!S$24</f>
        <v>2653946.8983910703</v>
      </c>
      <c r="N49" s="29">
        <f>(VLOOKUP($B49,'Model Working'!$C$16:$P$25,O$4,FALSE)/VLOOKUP($B49,'Model Working'!$C$30:$P$39,O$4)-(VLOOKUP($B49,'Model Working'!$C$16:$P$25,N$4,FALSE)/VLOOKUP($B49,'Model Working'!$C$30:$P$39,N$4)))*VLOOKUP($F49,'Model Working'!$C$42:$P$45,N$4,FALSE)*VLOOKUP($D49,'Model Working'!$C$47:$P$50,N$4,FALSE)*(1+Base_Case)*'Connex from Volumes'!T$24</f>
        <v>2768327.5032698493</v>
      </c>
      <c r="O49" s="29">
        <f>(VLOOKUP($B49,'Model Working'!$C$16:$P$25,P$4,FALSE)/VLOOKUP($B49,'Model Working'!$C$30:$P$39,P$4)-(VLOOKUP($B49,'Model Working'!$C$16:$P$25,O$4,FALSE)/VLOOKUP($B49,'Model Working'!$C$30:$P$39,O$4)))*VLOOKUP($F49,'Model Working'!$C$42:$P$45,O$4,FALSE)*VLOOKUP($D49,'Model Working'!$C$47:$P$50,O$4,FALSE)*(1+Base_Case)*'Connex from Volumes'!U$24</f>
        <v>2871099.6418880331</v>
      </c>
      <c r="P49" s="29">
        <f>(VLOOKUP($B49,'Model Working'!$C$16:$P$25,Q$4,FALSE)/VLOOKUP($B49,'Model Working'!$C$30:$P$39,Q$4)-(VLOOKUP($B49,'Model Working'!$C$16:$P$25,P$4,FALSE)/VLOOKUP($B49,'Model Working'!$C$30:$P$39,P$4)))*VLOOKUP($F49,'Model Working'!$C$42:$P$45,P$4,FALSE)*VLOOKUP($D49,'Model Working'!$C$47:$P$50,P$4,FALSE)*(1+Base_Case)*'Connex from Volumes'!V$24</f>
        <v>2992178.6050001886</v>
      </c>
      <c r="Q49" s="29">
        <f>(VLOOKUP($B49,'Model Working'!$C$16:$P$25,R$4,FALSE)/VLOOKUP($B49,'Model Working'!$C$30:$P$39,R$4)-(VLOOKUP($B49,'Model Working'!$C$16:$P$25,Q$4,FALSE)/VLOOKUP($B49,'Model Working'!$C$30:$P$39,Q$4)))*VLOOKUP($F49,'Model Working'!$C$42:$P$45,Q$4,FALSE)*VLOOKUP($D49,'Model Working'!$C$47:$P$50,Q$4,FALSE)*(1+Base_Case)*'Connex from Volumes'!W$24</f>
        <v>3123356.7974224873</v>
      </c>
      <c r="R49" s="29">
        <f>(VLOOKUP($B49,'Model Working'!$C$16:$P$25,S$4,FALSE)/VLOOKUP($B49,'Model Working'!$C$30:$P$39,S$4)-(VLOOKUP($B49,'Model Working'!$C$16:$P$25,R$4,FALSE)/VLOOKUP($B49,'Model Working'!$C$30:$P$39,R$4)))*VLOOKUP($F49,'Model Working'!$C$42:$P$45,R$4,FALSE)*VLOOKUP($D49,'Model Working'!$C$47:$P$50,R$4,FALSE)*(1+Base_Case)*'Connex from Volumes'!X$24</f>
        <v>3231457.8909703037</v>
      </c>
      <c r="S49" s="29">
        <f>(VLOOKUP($B49,'Model Working'!$C$16:$P$25,T$4,FALSE)/VLOOKUP($B49,'Model Working'!$C$30:$P$39,T$4)-(VLOOKUP($B49,'Model Working'!$C$16:$P$25,S$4,FALSE)/VLOOKUP($B49,'Model Working'!$C$30:$P$39,S$4)))*VLOOKUP($F49,'Model Working'!$C$42:$P$45,S$4,FALSE)*VLOOKUP($D49,'Model Working'!$C$47:$P$50,S$4,FALSE)*(1+Base_Case)*'Connex from Volumes'!Y$24</f>
        <v>3352491.4187331535</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Volumes'!P$24</f>
        <v>2126477.7304574768</v>
      </c>
      <c r="K50" s="29">
        <f>(VLOOKUP($B50,'Model Working'!$C$16:$P$25,L$4,FALSE)/VLOOKUP($B50,'Model Working'!$C$30:$P$39,L$4)-(VLOOKUP($B50,'Model Working'!$C$16:$P$25,K$4,FALSE)/VLOOKUP($B50,'Model Working'!$C$30:$P$39,K$4)))*VLOOKUP($F50,'Model Working'!$C$42:$P$45,K$4,FALSE)*VLOOKUP($D50,'Model Working'!$C$47:$P$50,K$4,FALSE)*(1+Low_Case)*'Connex from Volumes'!Q$24</f>
        <v>2204882.705883048</v>
      </c>
      <c r="L50" s="29">
        <f>(VLOOKUP($B50,'Model Working'!$C$16:$P$25,M$4,FALSE)/VLOOKUP($B50,'Model Working'!$C$30:$P$39,M$4)-(VLOOKUP($B50,'Model Working'!$C$16:$P$25,L$4,FALSE)/VLOOKUP($B50,'Model Working'!$C$30:$P$39,L$4)))*VLOOKUP($F50,'Model Working'!$C$42:$P$45,L$4,FALSE)*VLOOKUP($D50,'Model Working'!$C$47:$P$50,L$4,FALSE)*(1+Low_Case)*'Connex from Volumes'!R$24</f>
        <v>2331826.0171531383</v>
      </c>
      <c r="M50" s="29">
        <f>(VLOOKUP($B50,'Model Working'!$C$16:$P$25,N$4,FALSE)/VLOOKUP($B50,'Model Working'!$C$30:$P$39,N$4)-(VLOOKUP($B50,'Model Working'!$C$16:$P$25,M$4,FALSE)/VLOOKUP($B50,'Model Working'!$C$30:$P$39,M$4)))*VLOOKUP($F50,'Model Working'!$C$42:$P$45,M$4,FALSE)*VLOOKUP($D50,'Model Working'!$C$47:$P$50,M$4,FALSE)*(1+Low_Case)*'Connex from Volumes'!S$24</f>
        <v>2388552.2085519633</v>
      </c>
      <c r="N50" s="29">
        <f>(VLOOKUP($B50,'Model Working'!$C$16:$P$25,O$4,FALSE)/VLOOKUP($B50,'Model Working'!$C$30:$P$39,O$4)-(VLOOKUP($B50,'Model Working'!$C$16:$P$25,N$4,FALSE)/VLOOKUP($B50,'Model Working'!$C$30:$P$39,N$4)))*VLOOKUP($F50,'Model Working'!$C$42:$P$45,N$4,FALSE)*VLOOKUP($D50,'Model Working'!$C$47:$P$50,N$4,FALSE)*(1+Low_Case)*'Connex from Volumes'!T$24</f>
        <v>2491494.7529428643</v>
      </c>
      <c r="O50" s="29">
        <f>(VLOOKUP($B50,'Model Working'!$C$16:$P$25,P$4,FALSE)/VLOOKUP($B50,'Model Working'!$C$30:$P$39,P$4)-(VLOOKUP($B50,'Model Working'!$C$16:$P$25,O$4,FALSE)/VLOOKUP($B50,'Model Working'!$C$30:$P$39,O$4)))*VLOOKUP($F50,'Model Working'!$C$42:$P$45,O$4,FALSE)*VLOOKUP($D50,'Model Working'!$C$47:$P$50,O$4,FALSE)*(1+Low_Case)*'Connex from Volumes'!U$24</f>
        <v>2583989.6776992301</v>
      </c>
      <c r="P50" s="29">
        <f>(VLOOKUP($B50,'Model Working'!$C$16:$P$25,Q$4,FALSE)/VLOOKUP($B50,'Model Working'!$C$30:$P$39,Q$4)-(VLOOKUP($B50,'Model Working'!$C$16:$P$25,P$4,FALSE)/VLOOKUP($B50,'Model Working'!$C$30:$P$39,P$4)))*VLOOKUP($F50,'Model Working'!$C$42:$P$45,P$4,FALSE)*VLOOKUP($D50,'Model Working'!$C$47:$P$50,P$4,FALSE)*(1+Low_Case)*'Connex from Volumes'!V$24</f>
        <v>2692960.7445001695</v>
      </c>
      <c r="Q50" s="29">
        <f>(VLOOKUP($B50,'Model Working'!$C$16:$P$25,R$4,FALSE)/VLOOKUP($B50,'Model Working'!$C$30:$P$39,R$4)-(VLOOKUP($B50,'Model Working'!$C$16:$P$25,Q$4,FALSE)/VLOOKUP($B50,'Model Working'!$C$30:$P$39,Q$4)))*VLOOKUP($F50,'Model Working'!$C$42:$P$45,Q$4,FALSE)*VLOOKUP($D50,'Model Working'!$C$47:$P$50,Q$4,FALSE)*(1+Low_Case)*'Connex from Volumes'!W$24</f>
        <v>2811021.117680239</v>
      </c>
      <c r="R50" s="29">
        <f>(VLOOKUP($B50,'Model Working'!$C$16:$P$25,S$4,FALSE)/VLOOKUP($B50,'Model Working'!$C$30:$P$39,S$4)-(VLOOKUP($B50,'Model Working'!$C$16:$P$25,R$4,FALSE)/VLOOKUP($B50,'Model Working'!$C$30:$P$39,R$4)))*VLOOKUP($F50,'Model Working'!$C$42:$P$45,R$4,FALSE)*VLOOKUP($D50,'Model Working'!$C$47:$P$50,R$4,FALSE)*(1+Low_Case)*'Connex from Volumes'!X$24</f>
        <v>2908312.101873273</v>
      </c>
      <c r="S50" s="29">
        <f>(VLOOKUP($B50,'Model Working'!$C$16:$P$25,T$4,FALSE)/VLOOKUP($B50,'Model Working'!$C$30:$P$39,T$4)-(VLOOKUP($B50,'Model Working'!$C$16:$P$25,S$4,FALSE)/VLOOKUP($B50,'Model Working'!$C$30:$P$39,S$4)))*VLOOKUP($F50,'Model Working'!$C$42:$P$45,S$4,FALSE)*VLOOKUP($D50,'Model Working'!$C$47:$P$50,S$4,FALSE)*(1+Low_Case)*'Connex from Volumes'!Y$24</f>
        <v>3017242.276859838</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Volumes'!P$24</f>
        <v>2599028.337225805</v>
      </c>
      <c r="K51" s="29">
        <f>(VLOOKUP($B51,'Model Working'!$C$16:$P$25,L$4,FALSE)/VLOOKUP($B51,'Model Working'!$C$30:$P$39,L$4)-(VLOOKUP($B51,'Model Working'!$C$16:$P$25,K$4,FALSE)/VLOOKUP($B51,'Model Working'!$C$30:$P$39,K$4)))*VLOOKUP($F51,'Model Working'!$C$42:$P$45,K$4,FALSE)*VLOOKUP($D51,'Model Working'!$C$47:$P$50,K$4,FALSE)*(1+High_Case)*'Connex from Volumes'!Q$24</f>
        <v>2694856.6405237252</v>
      </c>
      <c r="L51" s="29">
        <f>(VLOOKUP($B51,'Model Working'!$C$16:$P$25,M$4,FALSE)/VLOOKUP($B51,'Model Working'!$C$30:$P$39,M$4)-(VLOOKUP($B51,'Model Working'!$C$16:$P$25,L$4,FALSE)/VLOOKUP($B51,'Model Working'!$C$30:$P$39,L$4)))*VLOOKUP($F51,'Model Working'!$C$42:$P$45,L$4,FALSE)*VLOOKUP($D51,'Model Working'!$C$47:$P$50,L$4,FALSE)*(1+High_Case)*'Connex from Volumes'!R$24</f>
        <v>2850009.5765205021</v>
      </c>
      <c r="M51" s="29">
        <f>(VLOOKUP($B51,'Model Working'!$C$16:$P$25,N$4,FALSE)/VLOOKUP($B51,'Model Working'!$C$30:$P$39,N$4)-(VLOOKUP($B51,'Model Working'!$C$16:$P$25,M$4,FALSE)/VLOOKUP($B51,'Model Working'!$C$30:$P$39,M$4)))*VLOOKUP($F51,'Model Working'!$C$42:$P$45,M$4,FALSE)*VLOOKUP($D51,'Model Working'!$C$47:$P$50,M$4,FALSE)*(1+High_Case)*'Connex from Volumes'!S$24</f>
        <v>2919341.5882301778</v>
      </c>
      <c r="N51" s="29">
        <f>(VLOOKUP($B51,'Model Working'!$C$16:$P$25,O$4,FALSE)/VLOOKUP($B51,'Model Working'!$C$30:$P$39,O$4)-(VLOOKUP($B51,'Model Working'!$C$16:$P$25,N$4,FALSE)/VLOOKUP($B51,'Model Working'!$C$30:$P$39,N$4)))*VLOOKUP($F51,'Model Working'!$C$42:$P$45,N$4,FALSE)*VLOOKUP($D51,'Model Working'!$C$47:$P$50,N$4,FALSE)*(1+High_Case)*'Connex from Volumes'!T$24</f>
        <v>3045160.2535968339</v>
      </c>
      <c r="O51" s="29">
        <f>(VLOOKUP($B51,'Model Working'!$C$16:$P$25,P$4,FALSE)/VLOOKUP($B51,'Model Working'!$C$30:$P$39,P$4)-(VLOOKUP($B51,'Model Working'!$C$16:$P$25,O$4,FALSE)/VLOOKUP($B51,'Model Working'!$C$30:$P$39,O$4)))*VLOOKUP($F51,'Model Working'!$C$42:$P$45,O$4,FALSE)*VLOOKUP($D51,'Model Working'!$C$47:$P$50,O$4,FALSE)*(1+High_Case)*'Connex from Volumes'!U$24</f>
        <v>3158209.6060768371</v>
      </c>
      <c r="P51" s="29">
        <f>(VLOOKUP($B51,'Model Working'!$C$16:$P$25,Q$4,FALSE)/VLOOKUP($B51,'Model Working'!$C$30:$P$39,Q$4)-(VLOOKUP($B51,'Model Working'!$C$16:$P$25,P$4,FALSE)/VLOOKUP($B51,'Model Working'!$C$30:$P$39,P$4)))*VLOOKUP($F51,'Model Working'!$C$42:$P$45,P$4,FALSE)*VLOOKUP($D51,'Model Working'!$C$47:$P$50,P$4,FALSE)*(1+High_Case)*'Connex from Volumes'!V$24</f>
        <v>3291396.4655002076</v>
      </c>
      <c r="Q51" s="29">
        <f>(VLOOKUP($B51,'Model Working'!$C$16:$P$25,R$4,FALSE)/VLOOKUP($B51,'Model Working'!$C$30:$P$39,R$4)-(VLOOKUP($B51,'Model Working'!$C$16:$P$25,Q$4,FALSE)/VLOOKUP($B51,'Model Working'!$C$30:$P$39,Q$4)))*VLOOKUP($F51,'Model Working'!$C$42:$P$45,Q$4,FALSE)*VLOOKUP($D51,'Model Working'!$C$47:$P$50,Q$4,FALSE)*(1+High_Case)*'Connex from Volumes'!W$24</f>
        <v>3435692.4771647365</v>
      </c>
      <c r="R51" s="29">
        <f>(VLOOKUP($B51,'Model Working'!$C$16:$P$25,S$4,FALSE)/VLOOKUP($B51,'Model Working'!$C$30:$P$39,S$4)-(VLOOKUP($B51,'Model Working'!$C$16:$P$25,R$4,FALSE)/VLOOKUP($B51,'Model Working'!$C$30:$P$39,R$4)))*VLOOKUP($F51,'Model Working'!$C$42:$P$45,R$4,FALSE)*VLOOKUP($D51,'Model Working'!$C$47:$P$50,R$4,FALSE)*(1+High_Case)*'Connex from Volumes'!X$24</f>
        <v>3554603.6800673339</v>
      </c>
      <c r="S51" s="29">
        <f>(VLOOKUP($B51,'Model Working'!$C$16:$P$25,T$4,FALSE)/VLOOKUP($B51,'Model Working'!$C$30:$P$39,T$4)-(VLOOKUP($B51,'Model Working'!$C$16:$P$25,S$4,FALSE)/VLOOKUP($B51,'Model Working'!$C$30:$P$39,S$4)))*VLOOKUP($F51,'Model Working'!$C$42:$P$45,S$4,FALSE)*VLOOKUP($D51,'Model Working'!$C$47:$P$50,S$4,FALSE)*(1+High_Case)*'Connex from Volumes'!Y$24</f>
        <v>3687740.5606064689</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3364087.8729548138</v>
      </c>
      <c r="K52" s="29">
        <f t="shared" si="13"/>
        <v>3488124.547889444</v>
      </c>
      <c r="L52" s="29">
        <f t="shared" si="13"/>
        <v>3688948.87248962</v>
      </c>
      <c r="M52" s="29">
        <f t="shared" si="13"/>
        <v>3778689.7100401022</v>
      </c>
      <c r="N52" s="29">
        <f t="shared" si="13"/>
        <v>3941544.8202706901</v>
      </c>
      <c r="O52" s="29">
        <f t="shared" si="13"/>
        <v>4087871.7957315696</v>
      </c>
      <c r="P52" s="29">
        <f t="shared" si="13"/>
        <v>4260264.0287078936</v>
      </c>
      <c r="Q52" s="29">
        <f t="shared" si="13"/>
        <v>4447035.5448178444</v>
      </c>
      <c r="R52" s="29">
        <f t="shared" si="13"/>
        <v>4600949.8865406774</v>
      </c>
      <c r="S52" s="29">
        <f t="shared" si="13"/>
        <v>4773277.4286646731</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3027679.0856593326</v>
      </c>
      <c r="K53" s="29">
        <f t="shared" si="13"/>
        <v>3139312.0931004998</v>
      </c>
      <c r="L53" s="29">
        <f t="shared" si="13"/>
        <v>3320053.9852406587</v>
      </c>
      <c r="M53" s="29">
        <f t="shared" si="13"/>
        <v>3400820.7390360921</v>
      </c>
      <c r="N53" s="29">
        <f t="shared" si="13"/>
        <v>3547390.3382436214</v>
      </c>
      <c r="O53" s="29">
        <f t="shared" si="13"/>
        <v>3679084.6161584128</v>
      </c>
      <c r="P53" s="29">
        <f t="shared" si="13"/>
        <v>3834237.6258371044</v>
      </c>
      <c r="Q53" s="29">
        <f t="shared" si="13"/>
        <v>4002331.9903360605</v>
      </c>
      <c r="R53" s="29">
        <f t="shared" si="13"/>
        <v>4140854.8978866092</v>
      </c>
      <c r="S53" s="29">
        <f t="shared" si="13"/>
        <v>4295949.6857982054</v>
      </c>
      <c r="T53" s="88" t="s">
        <v>115</v>
      </c>
    </row>
    <row r="54" spans="1:20" ht="1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3700496.6602502954</v>
      </c>
      <c r="K54" s="86">
        <f t="shared" si="13"/>
        <v>3836937.0026783887</v>
      </c>
      <c r="L54" s="86">
        <f t="shared" si="13"/>
        <v>4057843.7597385822</v>
      </c>
      <c r="M54" s="86">
        <f t="shared" si="13"/>
        <v>4156558.6810441129</v>
      </c>
      <c r="N54" s="86">
        <f t="shared" si="13"/>
        <v>4335699.3022977589</v>
      </c>
      <c r="O54" s="86">
        <f t="shared" si="13"/>
        <v>4496658.9753047265</v>
      </c>
      <c r="P54" s="86">
        <f t="shared" si="13"/>
        <v>4686290.4315786837</v>
      </c>
      <c r="Q54" s="86">
        <f t="shared" si="13"/>
        <v>4891739.0992996292</v>
      </c>
      <c r="R54" s="86">
        <f t="shared" si="13"/>
        <v>5061044.8751947451</v>
      </c>
      <c r="S54" s="86">
        <f t="shared" si="13"/>
        <v>5250605.1715311399</v>
      </c>
      <c r="T54" s="89" t="s">
        <v>115</v>
      </c>
    </row>
    <row r="55" spans="1:20" ht="15.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 t="shared" ref="J55:R55" si="14">J52</f>
        <v>3364087.8729548138</v>
      </c>
      <c r="K55" s="86">
        <f t="shared" si="14"/>
        <v>3488124.547889444</v>
      </c>
      <c r="L55" s="86">
        <f t="shared" si="14"/>
        <v>3688948.87248962</v>
      </c>
      <c r="M55" s="86">
        <f t="shared" si="14"/>
        <v>3778689.7100401022</v>
      </c>
      <c r="N55" s="86">
        <f t="shared" si="14"/>
        <v>3941544.8202706901</v>
      </c>
      <c r="O55" s="86">
        <f t="shared" si="14"/>
        <v>4087871.7957315696</v>
      </c>
      <c r="P55" s="86">
        <f t="shared" si="14"/>
        <v>4260264.0287078936</v>
      </c>
      <c r="Q55" s="86">
        <f t="shared" si="14"/>
        <v>4447035.5448178444</v>
      </c>
      <c r="R55" s="86">
        <f t="shared" si="14"/>
        <v>4600949.8865406774</v>
      </c>
      <c r="S55" s="86">
        <f>S52</f>
        <v>4773277.4286646731</v>
      </c>
      <c r="T55" s="89" t="s">
        <v>115</v>
      </c>
    </row>
    <row r="56" spans="1:20" ht="1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Volumes'!P$25</f>
        <v>661166.22838608176</v>
      </c>
      <c r="K56" s="29">
        <f>'Output Volume Summary'!K56*'Connex from Volumes'!Q$25</f>
        <v>685543.96869642893</v>
      </c>
      <c r="L56" s="29">
        <f>'Output Volume Summary'!L56*'Connex from Volumes'!R$25</f>
        <v>711587.11682891485</v>
      </c>
      <c r="M56" s="29">
        <f>'Output Volume Summary'!M56*'Connex from Volumes'!S$25</f>
        <v>742650.64355590625</v>
      </c>
      <c r="N56" s="29">
        <f>'Output Volume Summary'!N56*'Connex from Volumes'!T$25</f>
        <v>774657.625261168</v>
      </c>
      <c r="O56" s="29">
        <f>'Output Volume Summary'!O56*'Connex from Volumes'!U$25</f>
        <v>803416.22436150489</v>
      </c>
      <c r="P56" s="29">
        <f>'Output Volume Summary'!P56*'Connex from Volumes'!V$25</f>
        <v>837297.59927930625</v>
      </c>
      <c r="Q56" s="29">
        <f>'Output Volume Summary'!Q56*'Connex from Volumes'!W$25</f>
        <v>874005.02891249885</v>
      </c>
      <c r="R56" s="29">
        <f>'Output Volume Summary'!R56*'Connex from Volumes'!X$25</f>
        <v>904254.82281042973</v>
      </c>
      <c r="S56" s="29">
        <f>'Output Volume Summary'!S56*'Connex from Volumes'!Y$25</f>
        <v>938123.48361122224</v>
      </c>
      <c r="T56" s="29" t="e" vm="1">
        <f>((VLOOKUP($B56,'Model Working'!$C$16:$P$25,U$4,FALSE)/VLOOKUP($B56,'Model Working'!$C$30:$P$39,U$4)-(VLOOKUP($B56,'Model Working'!$C$16:$P$25,T$4,FALSE)/VLOOKUP($B56,'Model Working'!$C$30:$P$39,T$4)))/VLOOKUP($F56,'Model Working'!$C$54:$P$56,T$4,FALSE))*VLOOKUP($D56,'Model Working'!$C$62:$P$65,T$4,FALSE)*(1+Base_Case)*'Connex from Volumes'!Z$25</f>
        <v>#VALUE!</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Volumes'!P$25</f>
        <v>595049.60554747365</v>
      </c>
      <c r="K57" s="29">
        <f>'Output Volume Summary'!K57*'Connex from Volumes'!Q$25</f>
        <v>616989.57182678604</v>
      </c>
      <c r="L57" s="29">
        <f>'Output Volume Summary'!L57*'Connex from Volumes'!R$25</f>
        <v>640428.40514602349</v>
      </c>
      <c r="M57" s="29">
        <f>'Output Volume Summary'!M57*'Connex from Volumes'!S$25</f>
        <v>668385.57920031552</v>
      </c>
      <c r="N57" s="29">
        <f>'Output Volume Summary'!N57*'Connex from Volumes'!T$25</f>
        <v>697191.86273505131</v>
      </c>
      <c r="O57" s="29">
        <f>'Output Volume Summary'!O57*'Connex from Volumes'!U$25</f>
        <v>723074.60192535445</v>
      </c>
      <c r="P57" s="29">
        <f>'Output Volume Summary'!P57*'Connex from Volumes'!V$25</f>
        <v>753567.83935137559</v>
      </c>
      <c r="Q57" s="29">
        <f>'Output Volume Summary'!Q57*'Connex from Volumes'!W$25</f>
        <v>786604.52602124913</v>
      </c>
      <c r="R57" s="29">
        <f>'Output Volume Summary'!R57*'Connex from Volumes'!X$25</f>
        <v>813829.34052938677</v>
      </c>
      <c r="S57" s="29">
        <f>'Output Volume Summary'!S57*'Connex from Volumes'!Y$25</f>
        <v>844311.13525010005</v>
      </c>
      <c r="T57" s="29" t="e" vm="1">
        <f>((VLOOKUP($B57,'Model Working'!$C$16:$P$25,U$4,FALSE)/VLOOKUP($B57,'Model Working'!$C$30:$P$39,U$4)-(VLOOKUP($B57,'Model Working'!$C$16:$P$25,T$4,FALSE)/VLOOKUP($B57,'Model Working'!$C$30:$P$39,T$4)))/VLOOKUP($F57,'Model Working'!$C$54:$P$56,T$4,FALSE))*VLOOKUP($D57,'Model Working'!$C$62:$P$65,T$4,FALSE)*(1+Low_Case)*'Connex from Volumes'!Z$25</f>
        <v>#VALUE!</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Volumes'!P$25</f>
        <v>727282.85122469009</v>
      </c>
      <c r="K58" s="29">
        <f>'Output Volume Summary'!K58*'Connex from Volumes'!Q$25</f>
        <v>754098.36556607194</v>
      </c>
      <c r="L58" s="29">
        <f>'Output Volume Summary'!L58*'Connex from Volumes'!R$25</f>
        <v>782745.82851180644</v>
      </c>
      <c r="M58" s="29">
        <f>'Output Volume Summary'!M58*'Connex from Volumes'!S$25</f>
        <v>816915.70791149687</v>
      </c>
      <c r="N58" s="29">
        <f>'Output Volume Summary'!N58*'Connex from Volumes'!T$25</f>
        <v>852123.38778728491</v>
      </c>
      <c r="O58" s="29">
        <f>'Output Volume Summary'!O58*'Connex from Volumes'!U$25</f>
        <v>883757.84679765557</v>
      </c>
      <c r="P58" s="29">
        <f>'Output Volume Summary'!P58*'Connex from Volumes'!V$25</f>
        <v>921027.35920723691</v>
      </c>
      <c r="Q58" s="29">
        <f>'Output Volume Summary'!Q58*'Connex from Volumes'!W$25</f>
        <v>961405.5318037488</v>
      </c>
      <c r="R58" s="29">
        <f>'Output Volume Summary'!R58*'Connex from Volumes'!X$25</f>
        <v>994680.30509147292</v>
      </c>
      <c r="S58" s="29">
        <f>'Output Volume Summary'!S58*'Connex from Volumes'!Y$25</f>
        <v>1031935.8319723447</v>
      </c>
      <c r="T58" s="29" t="e" vm="1">
        <f>((VLOOKUP($B58,'Model Working'!$C$16:$P$25,U$4,FALSE)/VLOOKUP($B58,'Model Working'!$C$30:$P$39,U$4)-(VLOOKUP($B58,'Model Working'!$C$16:$P$25,T$4,FALSE)/VLOOKUP($B58,'Model Working'!$C$30:$P$39,T$4)))/VLOOKUP($F58,'Model Working'!$C$54:$P$56,T$4,FALSE))*VLOOKUP($D58,'Model Working'!$C$62:$P$65,T$4,FALSE)*(1+High_Case)*'Connex from Volumes'!Z$25</f>
        <v>#VALUE!</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Volumes'!P$26</f>
        <v>4098482.4776380188</v>
      </c>
      <c r="K59" s="29">
        <f>'Output Volume Summary'!K59*'Connex from Volumes'!Q$26</f>
        <v>4249596.8830882991</v>
      </c>
      <c r="L59" s="29">
        <f>'Output Volume Summary'!L59*'Connex from Volumes'!R$26</f>
        <v>4411034.9325544257</v>
      </c>
      <c r="M59" s="29">
        <f>'Output Volume Summary'!M59*'Connex from Volumes'!S$26</f>
        <v>4603593.6485296628</v>
      </c>
      <c r="N59" s="29">
        <f>'Output Volume Summary'!N59*'Connex from Volumes'!T$26</f>
        <v>4802000.7178098187</v>
      </c>
      <c r="O59" s="29">
        <f>'Output Volume Summary'!O59*'Connex from Volumes'!U$26</f>
        <v>4980271.4906256981</v>
      </c>
      <c r="P59" s="29">
        <f>'Output Volume Summary'!P59*'Connex from Volumes'!V$26</f>
        <v>5190297.6768661207</v>
      </c>
      <c r="Q59" s="29">
        <f>'Output Volume Summary'!Q59*'Connex from Volumes'!W$26</f>
        <v>5417842.2045380948</v>
      </c>
      <c r="R59" s="29">
        <f>'Output Volume Summary'!R59*'Connex from Volumes'!X$26</f>
        <v>5605356.6977472594</v>
      </c>
      <c r="S59" s="29">
        <f>'Output Volume Summary'!S59*'Connex from Volumes'!Y$26</f>
        <v>5815304.070848803</v>
      </c>
      <c r="T59" s="29" t="e" vm="1">
        <f>((VLOOKUP($B59,'Model Working'!$C$16:$P$25,U$4,FALSE)/VLOOKUP($B59,'Model Working'!$C$30:$P$39,U$4)-(VLOOKUP($B59,'Model Working'!$C$16:$P$25,T$4,FALSE)/VLOOKUP($B59,'Model Working'!$C$30:$P$39,T$4)))/VLOOKUP($F59,'Model Working'!$C$54:$P$56,T$4,FALSE))*VLOOKUP($D59,'Model Working'!$C$62:$P$65,T$4,FALSE)*(1+Base_Case)*'Connex from Volumes'!Z$26</f>
        <v>#VALUE!</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Volumes'!P$26</f>
        <v>3688634.2298742165</v>
      </c>
      <c r="K60" s="29">
        <f>'Output Volume Summary'!K60*'Connex from Volumes'!Q$26</f>
        <v>3824637.1947794692</v>
      </c>
      <c r="L60" s="29">
        <f>'Output Volume Summary'!L60*'Connex from Volumes'!R$26</f>
        <v>3969931.4392989837</v>
      </c>
      <c r="M60" s="29">
        <f>'Output Volume Summary'!M60*'Connex from Volumes'!S$26</f>
        <v>4143234.2836766969</v>
      </c>
      <c r="N60" s="29">
        <f>'Output Volume Summary'!N60*'Connex from Volumes'!T$26</f>
        <v>4321800.6460288372</v>
      </c>
      <c r="O60" s="29">
        <f>'Output Volume Summary'!O60*'Connex from Volumes'!U$26</f>
        <v>4482244.3415631279</v>
      </c>
      <c r="P60" s="29">
        <f>'Output Volume Summary'!P60*'Connex from Volumes'!V$26</f>
        <v>4671267.9091795087</v>
      </c>
      <c r="Q60" s="29">
        <f>'Output Volume Summary'!Q60*'Connex from Volumes'!W$26</f>
        <v>4876057.9840842849</v>
      </c>
      <c r="R60" s="29">
        <f>'Output Volume Summary'!R60*'Connex from Volumes'!X$26</f>
        <v>5044821.0279725334</v>
      </c>
      <c r="S60" s="29">
        <f>'Output Volume Summary'!S60*'Connex from Volumes'!Y$26</f>
        <v>5233773.6637639236</v>
      </c>
      <c r="T60" s="29" t="e" vm="1">
        <f>((VLOOKUP($B60,'Model Working'!$C$16:$P$25,U$4,FALSE)/VLOOKUP($B60,'Model Working'!$C$30:$P$39,U$4)-(VLOOKUP($B60,'Model Working'!$C$16:$P$25,T$4,FALSE)/VLOOKUP($B60,'Model Working'!$C$30:$P$39,T$4)))/VLOOKUP($F60,'Model Working'!$C$54:$P$56,T$4,FALSE))*VLOOKUP($D60,'Model Working'!$C$62:$P$65,T$4,FALSE)*(1+Low_Case)*'Connex from Volumes'!Z$26</f>
        <v>#VALUE!</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Volumes'!P$26</f>
        <v>4508330.7254018206</v>
      </c>
      <c r="K61" s="29">
        <f>'Output Volume Summary'!K61*'Connex from Volumes'!Q$26</f>
        <v>4674556.5713971294</v>
      </c>
      <c r="L61" s="29">
        <f>'Output Volume Summary'!L61*'Connex from Volumes'!R$26</f>
        <v>4852138.4258098686</v>
      </c>
      <c r="M61" s="29">
        <f>'Output Volume Summary'!M61*'Connex from Volumes'!S$26</f>
        <v>5063953.0133826295</v>
      </c>
      <c r="N61" s="29">
        <f>'Output Volume Summary'!N61*'Connex from Volumes'!T$26</f>
        <v>5282200.7895908011</v>
      </c>
      <c r="O61" s="29">
        <f>'Output Volume Summary'!O61*'Connex from Volumes'!U$26</f>
        <v>5478298.6396882683</v>
      </c>
      <c r="P61" s="29">
        <f>'Output Volume Summary'!P61*'Connex from Volumes'!V$26</f>
        <v>5709327.4445527336</v>
      </c>
      <c r="Q61" s="29">
        <f>'Output Volume Summary'!Q61*'Connex from Volumes'!W$26</f>
        <v>5959626.4249919048</v>
      </c>
      <c r="R61" s="29">
        <f>'Output Volume Summary'!R61*'Connex from Volumes'!X$26</f>
        <v>6165892.3675219864</v>
      </c>
      <c r="S61" s="29">
        <f>'Output Volume Summary'!S61*'Connex from Volumes'!Y$26</f>
        <v>6396834.4779336844</v>
      </c>
      <c r="T61" s="29" t="e" vm="1">
        <f>((VLOOKUP($B61,'Model Working'!$C$16:$P$25,U$4,FALSE)/VLOOKUP($B61,'Model Working'!$C$30:$P$39,U$4)-(VLOOKUP($B61,'Model Working'!$C$16:$P$25,T$4,FALSE)/VLOOKUP($B61,'Model Working'!$C$30:$P$39,T$4)))/VLOOKUP($F61,'Model Working'!$C$54:$P$56,T$4,FALSE))*VLOOKUP($D61,'Model Working'!$C$62:$P$65,T$4,FALSE)*(1+High_Case)*'Connex from Volumes'!Z$26</f>
        <v>#VALUE!</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4759648.706024101</v>
      </c>
      <c r="K62" s="29">
        <f t="shared" si="15"/>
        <v>4935140.8517847285</v>
      </c>
      <c r="L62" s="29">
        <f t="shared" si="15"/>
        <v>5122622.0493833404</v>
      </c>
      <c r="M62" s="29">
        <f t="shared" si="15"/>
        <v>5346244.2920855694</v>
      </c>
      <c r="N62" s="29">
        <f t="shared" si="15"/>
        <v>5576658.3430709867</v>
      </c>
      <c r="O62" s="29">
        <f t="shared" si="15"/>
        <v>5783687.7149872035</v>
      </c>
      <c r="P62" s="29">
        <f t="shared" si="15"/>
        <v>6027595.2761454266</v>
      </c>
      <c r="Q62" s="29">
        <f t="shared" si="15"/>
        <v>6291847.2334505934</v>
      </c>
      <c r="R62" s="29">
        <f t="shared" si="15"/>
        <v>6509611.5205576895</v>
      </c>
      <c r="S62" s="29">
        <f t="shared" si="15"/>
        <v>6753427.5544600254</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4283683.8354216898</v>
      </c>
      <c r="K63" s="29">
        <f t="shared" si="15"/>
        <v>4441626.7666062554</v>
      </c>
      <c r="L63" s="29">
        <f t="shared" si="15"/>
        <v>4610359.8444450069</v>
      </c>
      <c r="M63" s="29">
        <f t="shared" si="15"/>
        <v>4811619.8628770122</v>
      </c>
      <c r="N63" s="29">
        <f t="shared" si="15"/>
        <v>5018992.5087638889</v>
      </c>
      <c r="O63" s="29">
        <f t="shared" si="15"/>
        <v>5205318.9434884824</v>
      </c>
      <c r="P63" s="29">
        <f t="shared" si="15"/>
        <v>5424835.7485308843</v>
      </c>
      <c r="Q63" s="29">
        <f t="shared" si="15"/>
        <v>5662662.5101055335</v>
      </c>
      <c r="R63" s="29">
        <f t="shared" si="15"/>
        <v>5858650.3685019203</v>
      </c>
      <c r="S63" s="29">
        <f t="shared" si="15"/>
        <v>6078084.7990140235</v>
      </c>
      <c r="T63" s="88" t="s">
        <v>115</v>
      </c>
    </row>
    <row r="64" spans="1:20" ht="1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5235613.5766265104</v>
      </c>
      <c r="K64" s="86">
        <f t="shared" si="15"/>
        <v>5428654.9369632015</v>
      </c>
      <c r="L64" s="86">
        <f t="shared" si="15"/>
        <v>5634884.2543216748</v>
      </c>
      <c r="M64" s="86">
        <f t="shared" si="15"/>
        <v>5880868.7212941265</v>
      </c>
      <c r="N64" s="86">
        <f t="shared" si="15"/>
        <v>6134324.1773780864</v>
      </c>
      <c r="O64" s="86">
        <f t="shared" si="15"/>
        <v>6362056.4864859236</v>
      </c>
      <c r="P64" s="86">
        <f t="shared" si="15"/>
        <v>6630354.8037599707</v>
      </c>
      <c r="Q64" s="86">
        <f t="shared" si="15"/>
        <v>6921031.9567956533</v>
      </c>
      <c r="R64" s="86">
        <f t="shared" si="15"/>
        <v>7160572.6726134596</v>
      </c>
      <c r="S64" s="86">
        <f t="shared" si="15"/>
        <v>7428770.3099060291</v>
      </c>
      <c r="T64" s="89" t="s">
        <v>115</v>
      </c>
    </row>
    <row r="65" spans="1:20" ht="15.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 t="shared" ref="J65:R65" si="16">J62</f>
        <v>4759648.706024101</v>
      </c>
      <c r="K65" s="92">
        <f t="shared" si="16"/>
        <v>4935140.8517847285</v>
      </c>
      <c r="L65" s="92">
        <f t="shared" si="16"/>
        <v>5122622.0493833404</v>
      </c>
      <c r="M65" s="92">
        <f t="shared" si="16"/>
        <v>5346244.2920855694</v>
      </c>
      <c r="N65" s="92">
        <f t="shared" si="16"/>
        <v>5576658.3430709867</v>
      </c>
      <c r="O65" s="92">
        <f t="shared" si="16"/>
        <v>5783687.7149872035</v>
      </c>
      <c r="P65" s="92">
        <f t="shared" si="16"/>
        <v>6027595.2761454266</v>
      </c>
      <c r="Q65" s="92">
        <f t="shared" si="16"/>
        <v>6291847.2334505934</v>
      </c>
      <c r="R65" s="92">
        <f t="shared" si="16"/>
        <v>6509611.5205576895</v>
      </c>
      <c r="S65" s="92">
        <f>S62</f>
        <v>6753427.5544600254</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Volumes'!P$23</f>
        <v>284167.62172371382</v>
      </c>
      <c r="K66" s="29">
        <f>(VLOOKUP($B66,'Model Working'!$C$16:$P$25,L$4,FALSE)/VLOOKUP($B66,'Model Working'!$C$30:$P$39,L$4)-(VLOOKUP($B66,'Model Working'!$C$16:$P$25,K$4,FALSE)/VLOOKUP($B66,'Model Working'!$C$30:$P$39,K$4)))*VLOOKUP($F66,'Model Working'!$C$42:$P$45,K$4,FALSE)*VLOOKUP($D66,'Model Working'!$C$47:$P$50,K$4,FALSE)*(1+Base_Case)*'Connex from Volumes'!Q$23</f>
        <v>293196.63219947496</v>
      </c>
      <c r="L66" s="29">
        <f>(VLOOKUP($B66,'Model Working'!$C$16:$P$25,M$4,FALSE)/VLOOKUP($B66,'Model Working'!$C$30:$P$39,M$4)-(VLOOKUP($B66,'Model Working'!$C$16:$P$25,L$4,FALSE)/VLOOKUP($B66,'Model Working'!$C$30:$P$39,L$4)))*VLOOKUP($F66,'Model Working'!$C$42:$P$45,L$4,FALSE)*VLOOKUP($D66,'Model Working'!$C$47:$P$50,L$4,FALSE)*(1+Base_Case)*'Connex from Volumes'!R$23</f>
        <v>308555.35042483063</v>
      </c>
      <c r="M66" s="29">
        <f>(VLOOKUP($B66,'Model Working'!$C$16:$P$25,N$4,FALSE)/VLOOKUP($B66,'Model Working'!$C$30:$P$39,N$4)-(VLOOKUP($B66,'Model Working'!$C$16:$P$25,M$4,FALSE)/VLOOKUP($B66,'Model Working'!$C$30:$P$39,M$4)))*VLOOKUP($F66,'Model Working'!$C$42:$P$45,M$4,FALSE)*VLOOKUP($D66,'Model Working'!$C$47:$P$50,M$4,FALSE)*(1+Base_Case)*'Connex from Volumes'!S$23</f>
        <v>314513.20056800614</v>
      </c>
      <c r="N66" s="29">
        <f>(VLOOKUP($B66,'Model Working'!$C$16:$P$25,O$4,FALSE)/VLOOKUP($B66,'Model Working'!$C$30:$P$39,O$4)-(VLOOKUP($B66,'Model Working'!$C$16:$P$25,N$4,FALSE)/VLOOKUP($B66,'Model Working'!$C$30:$P$39,N$4)))*VLOOKUP($F66,'Model Working'!$C$42:$P$45,N$4,FALSE)*VLOOKUP($D66,'Model Working'!$C$47:$P$50,N$4,FALSE)*(1+Base_Case)*'Connex from Volumes'!T$23</f>
        <v>326463.85154542263</v>
      </c>
      <c r="O66" s="29">
        <f>(VLOOKUP($B66,'Model Working'!$C$16:$P$25,P$4,FALSE)/VLOOKUP($B66,'Model Working'!$C$30:$P$39,P$4)-(VLOOKUP($B66,'Model Working'!$C$16:$P$25,O$4,FALSE)/VLOOKUP($B66,'Model Working'!$C$30:$P$39,O$4)))*VLOOKUP($F66,'Model Working'!$C$42:$P$45,O$4,FALSE)*VLOOKUP($D66,'Model Working'!$C$47:$P$50,O$4,FALSE)*(1+Base_Case)*'Connex from Volumes'!U$23</f>
        <v>336930.78587725078</v>
      </c>
      <c r="P66" s="29">
        <f>(VLOOKUP($B66,'Model Working'!$C$16:$P$25,Q$4,FALSE)/VLOOKUP($B66,'Model Working'!$C$30:$P$39,Q$4)-(VLOOKUP($B66,'Model Working'!$C$16:$P$25,P$4,FALSE)/VLOOKUP($B66,'Model Working'!$C$30:$P$39,P$4)))*VLOOKUP($F66,'Model Working'!$C$42:$P$45,P$4,FALSE)*VLOOKUP($D66,'Model Working'!$C$47:$P$50,P$4,FALSE)*(1+Base_Case)*'Connex from Volumes'!V$23</f>
        <v>349428.71165335836</v>
      </c>
      <c r="Q66" s="29">
        <f>(VLOOKUP($B66,'Model Working'!$C$16:$P$25,R$4,FALSE)/VLOOKUP($B66,'Model Working'!$C$30:$P$39,R$4)-(VLOOKUP($B66,'Model Working'!$C$16:$P$25,Q$4,FALSE)/VLOOKUP($B66,'Model Working'!$C$30:$P$39,Q$4)))*VLOOKUP($F66,'Model Working'!$C$42:$P$45,Q$4,FALSE)*VLOOKUP($D66,'Model Working'!$C$47:$P$50,Q$4,FALSE)*(1+Base_Case)*'Connex from Volumes'!W$23</f>
        <v>362973.73100359959</v>
      </c>
      <c r="R66" s="29">
        <f>(VLOOKUP($B66,'Model Working'!$C$16:$P$25,S$4,FALSE)/VLOOKUP($B66,'Model Working'!$C$30:$P$39,S$4)-(VLOOKUP($B66,'Model Working'!$C$16:$P$25,R$4,FALSE)/VLOOKUP($B66,'Model Working'!$C$30:$P$39,R$4)))*VLOOKUP($F66,'Model Working'!$C$42:$P$45,R$4,FALSE)*VLOOKUP($D66,'Model Working'!$C$47:$P$50,R$4,FALSE)*(1+Base_Case)*'Connex from Volumes'!X$23</f>
        <v>373713.28229787311</v>
      </c>
      <c r="S66" s="29">
        <f>(VLOOKUP($B66,'Model Working'!$C$16:$P$25,T$4,FALSE)/VLOOKUP($B66,'Model Working'!$C$30:$P$39,T$4)-(VLOOKUP($B66,'Model Working'!$C$16:$P$25,S$4,FALSE)/VLOOKUP($B66,'Model Working'!$C$30:$P$39,S$4)))*VLOOKUP($F66,'Model Working'!$C$42:$P$45,S$4,FALSE)*VLOOKUP($D66,'Model Working'!$C$47:$P$50,S$4,FALSE)*(1+Base_Case)*'Connex from Volumes'!Y$23</f>
        <v>385831.86273252359</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Volumes'!P$23</f>
        <v>255750.85955134244</v>
      </c>
      <c r="K67" s="29">
        <f>(VLOOKUP($B67,'Model Working'!$C$16:$P$25,L$4,FALSE)/VLOOKUP($B67,'Model Working'!$C$30:$P$39,L$4)-(VLOOKUP($B67,'Model Working'!$C$16:$P$25,K$4,FALSE)/VLOOKUP($B67,'Model Working'!$C$30:$P$39,K$4)))*VLOOKUP($F67,'Model Working'!$C$42:$P$45,K$4,FALSE)*VLOOKUP($D67,'Model Working'!$C$47:$P$50,K$4,FALSE)*(1+Low_Case)*'Connex from Volumes'!Q$23</f>
        <v>263876.96897952748</v>
      </c>
      <c r="L67" s="29">
        <f>(VLOOKUP($B67,'Model Working'!$C$16:$P$25,M$4,FALSE)/VLOOKUP($B67,'Model Working'!$C$30:$P$39,M$4)-(VLOOKUP($B67,'Model Working'!$C$16:$P$25,L$4,FALSE)/VLOOKUP($B67,'Model Working'!$C$30:$P$39,L$4)))*VLOOKUP($F67,'Model Working'!$C$42:$P$45,L$4,FALSE)*VLOOKUP($D67,'Model Working'!$C$47:$P$50,L$4,FALSE)*(1+Low_Case)*'Connex from Volumes'!R$23</f>
        <v>277699.81538234756</v>
      </c>
      <c r="M67" s="29">
        <f>(VLOOKUP($B67,'Model Working'!$C$16:$P$25,N$4,FALSE)/VLOOKUP($B67,'Model Working'!$C$30:$P$39,N$4)-(VLOOKUP($B67,'Model Working'!$C$16:$P$25,M$4,FALSE)/VLOOKUP($B67,'Model Working'!$C$30:$P$39,M$4)))*VLOOKUP($F67,'Model Working'!$C$42:$P$45,M$4,FALSE)*VLOOKUP($D67,'Model Working'!$C$47:$P$50,M$4,FALSE)*(1+Low_Case)*'Connex from Volumes'!S$23</f>
        <v>283061.88051120553</v>
      </c>
      <c r="N67" s="29">
        <f>(VLOOKUP($B67,'Model Working'!$C$16:$P$25,O$4,FALSE)/VLOOKUP($B67,'Model Working'!$C$30:$P$39,O$4)-(VLOOKUP($B67,'Model Working'!$C$16:$P$25,N$4,FALSE)/VLOOKUP($B67,'Model Working'!$C$30:$P$39,N$4)))*VLOOKUP($F67,'Model Working'!$C$42:$P$45,N$4,FALSE)*VLOOKUP($D67,'Model Working'!$C$47:$P$50,N$4,FALSE)*(1+Low_Case)*'Connex from Volumes'!T$23</f>
        <v>293817.46639088041</v>
      </c>
      <c r="O67" s="29">
        <f>(VLOOKUP($B67,'Model Working'!$C$16:$P$25,P$4,FALSE)/VLOOKUP($B67,'Model Working'!$C$30:$P$39,P$4)-(VLOOKUP($B67,'Model Working'!$C$16:$P$25,O$4,FALSE)/VLOOKUP($B67,'Model Working'!$C$30:$P$39,O$4)))*VLOOKUP($F67,'Model Working'!$C$42:$P$45,O$4,FALSE)*VLOOKUP($D67,'Model Working'!$C$47:$P$50,O$4,FALSE)*(1+Low_Case)*'Connex from Volumes'!U$23</f>
        <v>303237.70728952572</v>
      </c>
      <c r="P67" s="29">
        <f>(VLOOKUP($B67,'Model Working'!$C$16:$P$25,Q$4,FALSE)/VLOOKUP($B67,'Model Working'!$C$30:$P$39,Q$4)-(VLOOKUP($B67,'Model Working'!$C$16:$P$25,P$4,FALSE)/VLOOKUP($B67,'Model Working'!$C$30:$P$39,P$4)))*VLOOKUP($F67,'Model Working'!$C$42:$P$45,P$4,FALSE)*VLOOKUP($D67,'Model Working'!$C$47:$P$50,P$4,FALSE)*(1+Low_Case)*'Connex from Volumes'!V$23</f>
        <v>314485.84048802254</v>
      </c>
      <c r="Q67" s="29">
        <f>(VLOOKUP($B67,'Model Working'!$C$16:$P$25,R$4,FALSE)/VLOOKUP($B67,'Model Working'!$C$30:$P$39,R$4)-(VLOOKUP($B67,'Model Working'!$C$16:$P$25,Q$4,FALSE)/VLOOKUP($B67,'Model Working'!$C$30:$P$39,Q$4)))*VLOOKUP($F67,'Model Working'!$C$42:$P$45,Q$4,FALSE)*VLOOKUP($D67,'Model Working'!$C$47:$P$50,Q$4,FALSE)*(1+Low_Case)*'Connex from Volumes'!W$23</f>
        <v>326676.35790323961</v>
      </c>
      <c r="R67" s="29">
        <f>(VLOOKUP($B67,'Model Working'!$C$16:$P$25,S$4,FALSE)/VLOOKUP($B67,'Model Working'!$C$30:$P$39,S$4)-(VLOOKUP($B67,'Model Working'!$C$16:$P$25,R$4,FALSE)/VLOOKUP($B67,'Model Working'!$C$30:$P$39,R$4)))*VLOOKUP($F67,'Model Working'!$C$42:$P$45,R$4,FALSE)*VLOOKUP($D67,'Model Working'!$C$47:$P$50,R$4,FALSE)*(1+Low_Case)*'Connex from Volumes'!X$23</f>
        <v>336341.95406808588</v>
      </c>
      <c r="S67" s="29">
        <f>(VLOOKUP($B67,'Model Working'!$C$16:$P$25,T$4,FALSE)/VLOOKUP($B67,'Model Working'!$C$30:$P$39,T$4)-(VLOOKUP($B67,'Model Working'!$C$16:$P$25,S$4,FALSE)/VLOOKUP($B67,'Model Working'!$C$30:$P$39,S$4)))*VLOOKUP($F67,'Model Working'!$C$42:$P$45,S$4,FALSE)*VLOOKUP($D67,'Model Working'!$C$47:$P$50,S$4,FALSE)*(1+Low_Case)*'Connex from Volumes'!Y$23</f>
        <v>347248.67645927123</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Volumes'!P$23</f>
        <v>312584.3838960852</v>
      </c>
      <c r="K68" s="29">
        <f>(VLOOKUP($B68,'Model Working'!$C$16:$P$25,L$4,FALSE)/VLOOKUP($B68,'Model Working'!$C$30:$P$39,L$4)-(VLOOKUP($B68,'Model Working'!$C$16:$P$25,K$4,FALSE)/VLOOKUP($B68,'Model Working'!$C$30:$P$39,K$4)))*VLOOKUP($F68,'Model Working'!$C$42:$P$45,K$4,FALSE)*VLOOKUP($D68,'Model Working'!$C$47:$P$50,K$4,FALSE)*(1+High_Case)*'Connex from Volumes'!Q$23</f>
        <v>322516.29541942244</v>
      </c>
      <c r="L68" s="29">
        <f>(VLOOKUP($B68,'Model Working'!$C$16:$P$25,M$4,FALSE)/VLOOKUP($B68,'Model Working'!$C$30:$P$39,M$4)-(VLOOKUP($B68,'Model Working'!$C$16:$P$25,L$4,FALSE)/VLOOKUP($B68,'Model Working'!$C$30:$P$39,L$4)))*VLOOKUP($F68,'Model Working'!$C$42:$P$45,L$4,FALSE)*VLOOKUP($D68,'Model Working'!$C$47:$P$50,L$4,FALSE)*(1+High_Case)*'Connex from Volumes'!R$23</f>
        <v>339410.8854673137</v>
      </c>
      <c r="M68" s="29">
        <f>(VLOOKUP($B68,'Model Working'!$C$16:$P$25,N$4,FALSE)/VLOOKUP($B68,'Model Working'!$C$30:$P$39,N$4)-(VLOOKUP($B68,'Model Working'!$C$16:$P$25,M$4,FALSE)/VLOOKUP($B68,'Model Working'!$C$30:$P$39,M$4)))*VLOOKUP($F68,'Model Working'!$C$42:$P$45,M$4,FALSE)*VLOOKUP($D68,'Model Working'!$C$47:$P$50,M$4,FALSE)*(1+High_Case)*'Connex from Volumes'!S$23</f>
        <v>345964.52062480676</v>
      </c>
      <c r="N68" s="29">
        <f>(VLOOKUP($B68,'Model Working'!$C$16:$P$25,O$4,FALSE)/VLOOKUP($B68,'Model Working'!$C$30:$P$39,O$4)-(VLOOKUP($B68,'Model Working'!$C$16:$P$25,N$4,FALSE)/VLOOKUP($B68,'Model Working'!$C$30:$P$39,N$4)))*VLOOKUP($F68,'Model Working'!$C$42:$P$45,N$4,FALSE)*VLOOKUP($D68,'Model Working'!$C$47:$P$50,N$4,FALSE)*(1+High_Case)*'Connex from Volumes'!T$23</f>
        <v>359110.23669996491</v>
      </c>
      <c r="O68" s="29">
        <f>(VLOOKUP($B68,'Model Working'!$C$16:$P$25,P$4,FALSE)/VLOOKUP($B68,'Model Working'!$C$30:$P$39,P$4)-(VLOOKUP($B68,'Model Working'!$C$16:$P$25,O$4,FALSE)/VLOOKUP($B68,'Model Working'!$C$30:$P$39,O$4)))*VLOOKUP($F68,'Model Working'!$C$42:$P$45,O$4,FALSE)*VLOOKUP($D68,'Model Working'!$C$47:$P$50,O$4,FALSE)*(1+High_Case)*'Connex from Volumes'!U$23</f>
        <v>370623.86446497589</v>
      </c>
      <c r="P68" s="29">
        <f>(VLOOKUP($B68,'Model Working'!$C$16:$P$25,Q$4,FALSE)/VLOOKUP($B68,'Model Working'!$C$30:$P$39,Q$4)-(VLOOKUP($B68,'Model Working'!$C$16:$P$25,P$4,FALSE)/VLOOKUP($B68,'Model Working'!$C$30:$P$39,P$4)))*VLOOKUP($F68,'Model Working'!$C$42:$P$45,P$4,FALSE)*VLOOKUP($D68,'Model Working'!$C$47:$P$50,P$4,FALSE)*(1+High_Case)*'Connex from Volumes'!V$23</f>
        <v>384371.58281869424</v>
      </c>
      <c r="Q68" s="29">
        <f>(VLOOKUP($B68,'Model Working'!$C$16:$P$25,R$4,FALSE)/VLOOKUP($B68,'Model Working'!$C$30:$P$39,R$4)-(VLOOKUP($B68,'Model Working'!$C$16:$P$25,Q$4,FALSE)/VLOOKUP($B68,'Model Working'!$C$30:$P$39,Q$4)))*VLOOKUP($F68,'Model Working'!$C$42:$P$45,Q$4,FALSE)*VLOOKUP($D68,'Model Working'!$C$47:$P$50,Q$4,FALSE)*(1+High_Case)*'Connex from Volumes'!W$23</f>
        <v>399271.10410395957</v>
      </c>
      <c r="R68" s="29">
        <f>(VLOOKUP($B68,'Model Working'!$C$16:$P$25,S$4,FALSE)/VLOOKUP($B68,'Model Working'!$C$30:$P$39,S$4)-(VLOOKUP($B68,'Model Working'!$C$16:$P$25,R$4,FALSE)/VLOOKUP($B68,'Model Working'!$C$30:$P$39,R$4)))*VLOOKUP($F68,'Model Working'!$C$42:$P$45,R$4,FALSE)*VLOOKUP($D68,'Model Working'!$C$47:$P$50,R$4,FALSE)*(1+High_Case)*'Connex from Volumes'!X$23</f>
        <v>411084.61052766046</v>
      </c>
      <c r="S68" s="29">
        <f>(VLOOKUP($B68,'Model Working'!$C$16:$P$25,T$4,FALSE)/VLOOKUP($B68,'Model Working'!$C$30:$P$39,T$4)-(VLOOKUP($B68,'Model Working'!$C$16:$P$25,S$4,FALSE)/VLOOKUP($B68,'Model Working'!$C$30:$P$39,S$4)))*VLOOKUP($F68,'Model Working'!$C$42:$P$45,S$4,FALSE)*VLOOKUP($D68,'Model Working'!$C$47:$P$50,S$4,FALSE)*(1+High_Case)*'Connex from Volumes'!Y$23</f>
        <v>424415.049005776</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Volumes'!P$24</f>
        <v>670522.87019385665</v>
      </c>
      <c r="K69" s="29">
        <f>(VLOOKUP($B69,'Model Working'!$C$16:$P$25,L$4,FALSE)/VLOOKUP($B69,'Model Working'!$C$30:$P$39,L$4)-(VLOOKUP($B69,'Model Working'!$C$16:$P$25,K$4,FALSE)/VLOOKUP($B69,'Model Working'!$C$30:$P$39,K$4)))*VLOOKUP($F69,'Model Working'!$C$42:$P$45,K$4,FALSE)*VLOOKUP($D69,'Model Working'!$C$47:$P$50,K$4,FALSE)*(1+Base_Case)*'Connex from Volumes'!Q$24</f>
        <v>691827.75349651533</v>
      </c>
      <c r="L69" s="29">
        <f>(VLOOKUP($B69,'Model Working'!$C$16:$P$25,M$4,FALSE)/VLOOKUP($B69,'Model Working'!$C$30:$P$39,M$4)-(VLOOKUP($B69,'Model Working'!$C$16:$P$25,L$4,FALSE)/VLOOKUP($B69,'Model Working'!$C$30:$P$39,L$4)))*VLOOKUP($F69,'Model Working'!$C$42:$P$45,L$4,FALSE)*VLOOKUP($D69,'Model Working'!$C$47:$P$50,L$4,FALSE)*(1+Base_Case)*'Connex from Volumes'!R$24</f>
        <v>728068.23636537953</v>
      </c>
      <c r="M69" s="29">
        <f>(VLOOKUP($B69,'Model Working'!$C$16:$P$25,N$4,FALSE)/VLOOKUP($B69,'Model Working'!$C$30:$P$39,N$4)-(VLOOKUP($B69,'Model Working'!$C$16:$P$25,M$4,FALSE)/VLOOKUP($B69,'Model Working'!$C$30:$P$39,M$4)))*VLOOKUP($F69,'Model Working'!$C$42:$P$45,M$4,FALSE)*VLOOKUP($D69,'Model Working'!$C$47:$P$50,M$4,FALSE)*(1+Base_Case)*'Connex from Volumes'!S$24</f>
        <v>742126.39948035614</v>
      </c>
      <c r="N69" s="29">
        <f>(VLOOKUP($B69,'Model Working'!$C$16:$P$25,O$4,FALSE)/VLOOKUP($B69,'Model Working'!$C$30:$P$39,O$4)-(VLOOKUP($B69,'Model Working'!$C$16:$P$25,N$4,FALSE)/VLOOKUP($B69,'Model Working'!$C$30:$P$39,N$4)))*VLOOKUP($F69,'Model Working'!$C$42:$P$45,N$4,FALSE)*VLOOKUP($D69,'Model Working'!$C$47:$P$50,N$4,FALSE)*(1+Base_Case)*'Connex from Volumes'!T$24</f>
        <v>770325.19547778775</v>
      </c>
      <c r="O69" s="29">
        <f>(VLOOKUP($B69,'Model Working'!$C$16:$P$25,P$4,FALSE)/VLOOKUP($B69,'Model Working'!$C$30:$P$39,P$4)-(VLOOKUP($B69,'Model Working'!$C$16:$P$25,O$4,FALSE)/VLOOKUP($B69,'Model Working'!$C$30:$P$39,O$4)))*VLOOKUP($F69,'Model Working'!$C$42:$P$45,O$4,FALSE)*VLOOKUP($D69,'Model Working'!$C$47:$P$50,O$4,FALSE)*(1+Base_Case)*'Connex from Volumes'!U$24</f>
        <v>795023.00871821283</v>
      </c>
      <c r="P69" s="29">
        <f>(VLOOKUP($B69,'Model Working'!$C$16:$P$25,Q$4,FALSE)/VLOOKUP($B69,'Model Working'!$C$30:$P$39,Q$4)-(VLOOKUP($B69,'Model Working'!$C$16:$P$25,P$4,FALSE)/VLOOKUP($B69,'Model Working'!$C$30:$P$39,P$4)))*VLOOKUP($F69,'Model Working'!$C$42:$P$45,P$4,FALSE)*VLOOKUP($D69,'Model Working'!$C$47:$P$50,P$4,FALSE)*(1+Base_Case)*'Connex from Volumes'!V$24</f>
        <v>824513.15616017987</v>
      </c>
      <c r="Q69" s="29">
        <f>(VLOOKUP($B69,'Model Working'!$C$16:$P$25,R$4,FALSE)/VLOOKUP($B69,'Model Working'!$C$30:$P$39,R$4)-(VLOOKUP($B69,'Model Working'!$C$16:$P$25,Q$4,FALSE)/VLOOKUP($B69,'Model Working'!$C$30:$P$39,Q$4)))*VLOOKUP($F69,'Model Working'!$C$42:$P$45,Q$4,FALSE)*VLOOKUP($D69,'Model Working'!$C$47:$P$50,Q$4,FALSE)*(1+Base_Case)*'Connex from Volumes'!W$24</f>
        <v>856474.0291001146</v>
      </c>
      <c r="R69" s="29">
        <f>(VLOOKUP($B69,'Model Working'!$C$16:$P$25,S$4,FALSE)/VLOOKUP($B69,'Model Working'!$C$30:$P$39,S$4)-(VLOOKUP($B69,'Model Working'!$C$16:$P$25,R$4,FALSE)/VLOOKUP($B69,'Model Working'!$C$30:$P$39,R$4)))*VLOOKUP($F69,'Model Working'!$C$42:$P$45,R$4,FALSE)*VLOOKUP($D69,'Model Working'!$C$47:$P$50,R$4,FALSE)*(1+Base_Case)*'Connex from Volumes'!X$24</f>
        <v>881815.1102364863</v>
      </c>
      <c r="S69" s="29">
        <f>(VLOOKUP($B69,'Model Working'!$C$16:$P$25,T$4,FALSE)/VLOOKUP($B69,'Model Working'!$C$30:$P$39,T$4)-(VLOOKUP($B69,'Model Working'!$C$16:$P$25,S$4,FALSE)/VLOOKUP($B69,'Model Working'!$C$30:$P$39,S$4)))*VLOOKUP($F69,'Model Working'!$C$42:$P$45,S$4,FALSE)*VLOOKUP($D69,'Model Working'!$C$47:$P$50,S$4,FALSE)*(1+Base_Case)*'Connex from Volumes'!Y$24</f>
        <v>910410.15314259671</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Volumes'!P$24</f>
        <v>603470.58317447104</v>
      </c>
      <c r="K70" s="29">
        <f>(VLOOKUP($B70,'Model Working'!$C$16:$P$25,L$4,FALSE)/VLOOKUP($B70,'Model Working'!$C$30:$P$39,L$4)-(VLOOKUP($B70,'Model Working'!$C$16:$P$25,K$4,FALSE)/VLOOKUP($B70,'Model Working'!$C$30:$P$39,K$4)))*VLOOKUP($F70,'Model Working'!$C$42:$P$45,K$4,FALSE)*VLOOKUP($D70,'Model Working'!$C$47:$P$50,K$4,FALSE)*(1+Low_Case)*'Connex from Volumes'!Q$24</f>
        <v>622644.97814686375</v>
      </c>
      <c r="L70" s="29">
        <f>(VLOOKUP($B70,'Model Working'!$C$16:$P$25,M$4,FALSE)/VLOOKUP($B70,'Model Working'!$C$30:$P$39,M$4)-(VLOOKUP($B70,'Model Working'!$C$16:$P$25,L$4,FALSE)/VLOOKUP($B70,'Model Working'!$C$30:$P$39,L$4)))*VLOOKUP($F70,'Model Working'!$C$42:$P$45,L$4,FALSE)*VLOOKUP($D70,'Model Working'!$C$47:$P$50,L$4,FALSE)*(1+Low_Case)*'Connex from Volumes'!R$24</f>
        <v>655261.41272884165</v>
      </c>
      <c r="M70" s="29">
        <f>(VLOOKUP($B70,'Model Working'!$C$16:$P$25,N$4,FALSE)/VLOOKUP($B70,'Model Working'!$C$30:$P$39,N$4)-(VLOOKUP($B70,'Model Working'!$C$16:$P$25,M$4,FALSE)/VLOOKUP($B70,'Model Working'!$C$30:$P$39,M$4)))*VLOOKUP($F70,'Model Working'!$C$42:$P$45,M$4,FALSE)*VLOOKUP($D70,'Model Working'!$C$47:$P$50,M$4,FALSE)*(1+Low_Case)*'Connex from Volumes'!S$24</f>
        <v>667913.75953232055</v>
      </c>
      <c r="N70" s="29">
        <f>(VLOOKUP($B70,'Model Working'!$C$16:$P$25,O$4,FALSE)/VLOOKUP($B70,'Model Working'!$C$30:$P$39,O$4)-(VLOOKUP($B70,'Model Working'!$C$16:$P$25,N$4,FALSE)/VLOOKUP($B70,'Model Working'!$C$30:$P$39,N$4)))*VLOOKUP($F70,'Model Working'!$C$42:$P$45,N$4,FALSE)*VLOOKUP($D70,'Model Working'!$C$47:$P$50,N$4,FALSE)*(1+Low_Case)*'Connex from Volumes'!T$24</f>
        <v>693292.67593000899</v>
      </c>
      <c r="O70" s="29">
        <f>(VLOOKUP($B70,'Model Working'!$C$16:$P$25,P$4,FALSE)/VLOOKUP($B70,'Model Working'!$C$30:$P$39,P$4)-(VLOOKUP($B70,'Model Working'!$C$16:$P$25,O$4,FALSE)/VLOOKUP($B70,'Model Working'!$C$30:$P$39,O$4)))*VLOOKUP($F70,'Model Working'!$C$42:$P$45,O$4,FALSE)*VLOOKUP($D70,'Model Working'!$C$47:$P$50,O$4,FALSE)*(1+Low_Case)*'Connex from Volumes'!U$24</f>
        <v>715520.7078463916</v>
      </c>
      <c r="P70" s="29">
        <f>(VLOOKUP($B70,'Model Working'!$C$16:$P$25,Q$4,FALSE)/VLOOKUP($B70,'Model Working'!$C$30:$P$39,Q$4)-(VLOOKUP($B70,'Model Working'!$C$16:$P$25,P$4,FALSE)/VLOOKUP($B70,'Model Working'!$C$30:$P$39,P$4)))*VLOOKUP($F70,'Model Working'!$C$42:$P$45,P$4,FALSE)*VLOOKUP($D70,'Model Working'!$C$47:$P$50,P$4,FALSE)*(1+Low_Case)*'Connex from Volumes'!V$24</f>
        <v>742061.84054416185</v>
      </c>
      <c r="Q70" s="29">
        <f>(VLOOKUP($B70,'Model Working'!$C$16:$P$25,R$4,FALSE)/VLOOKUP($B70,'Model Working'!$C$30:$P$39,R$4)-(VLOOKUP($B70,'Model Working'!$C$16:$P$25,Q$4,FALSE)/VLOOKUP($B70,'Model Working'!$C$30:$P$39,Q$4)))*VLOOKUP($F70,'Model Working'!$C$42:$P$45,Q$4,FALSE)*VLOOKUP($D70,'Model Working'!$C$47:$P$50,Q$4,FALSE)*(1+Low_Case)*'Connex from Volumes'!W$24</f>
        <v>770826.62619010324</v>
      </c>
      <c r="R70" s="29">
        <f>(VLOOKUP($B70,'Model Working'!$C$16:$P$25,S$4,FALSE)/VLOOKUP($B70,'Model Working'!$C$30:$P$39,S$4)-(VLOOKUP($B70,'Model Working'!$C$16:$P$25,R$4,FALSE)/VLOOKUP($B70,'Model Working'!$C$30:$P$39,R$4)))*VLOOKUP($F70,'Model Working'!$C$42:$P$45,R$4,FALSE)*VLOOKUP($D70,'Model Working'!$C$47:$P$50,R$4,FALSE)*(1+Low_Case)*'Connex from Volumes'!X$24</f>
        <v>793633.59921283775</v>
      </c>
      <c r="S70" s="29">
        <f>(VLOOKUP($B70,'Model Working'!$C$16:$P$25,T$4,FALSE)/VLOOKUP($B70,'Model Working'!$C$30:$P$39,T$4)-(VLOOKUP($B70,'Model Working'!$C$16:$P$25,S$4,FALSE)/VLOOKUP($B70,'Model Working'!$C$30:$P$39,S$4)))*VLOOKUP($F70,'Model Working'!$C$42:$P$45,S$4,FALSE)*VLOOKUP($D70,'Model Working'!$C$47:$P$50,S$4,FALSE)*(1+Low_Case)*'Connex from Volumes'!Y$24</f>
        <v>819369.13782833715</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Volumes'!P$24</f>
        <v>737575.15721324226</v>
      </c>
      <c r="K71" s="29">
        <f>(VLOOKUP($B71,'Model Working'!$C$16:$P$25,L$4,FALSE)/VLOOKUP($B71,'Model Working'!$C$30:$P$39,L$4)-(VLOOKUP($B71,'Model Working'!$C$16:$P$25,K$4,FALSE)/VLOOKUP($B71,'Model Working'!$C$30:$P$39,K$4)))*VLOOKUP($F71,'Model Working'!$C$42:$P$45,K$4,FALSE)*VLOOKUP($D71,'Model Working'!$C$47:$P$50,K$4,FALSE)*(1+High_Case)*'Connex from Volumes'!Q$24</f>
        <v>761010.52884616691</v>
      </c>
      <c r="L71" s="29">
        <f>(VLOOKUP($B71,'Model Working'!$C$16:$P$25,M$4,FALSE)/VLOOKUP($B71,'Model Working'!$C$30:$P$39,M$4)-(VLOOKUP($B71,'Model Working'!$C$16:$P$25,L$4,FALSE)/VLOOKUP($B71,'Model Working'!$C$30:$P$39,L$4)))*VLOOKUP($F71,'Model Working'!$C$42:$P$45,L$4,FALSE)*VLOOKUP($D71,'Model Working'!$C$47:$P$50,L$4,FALSE)*(1+High_Case)*'Connex from Volumes'!R$24</f>
        <v>800875.06000191765</v>
      </c>
      <c r="M71" s="29">
        <f>(VLOOKUP($B71,'Model Working'!$C$16:$P$25,N$4,FALSE)/VLOOKUP($B71,'Model Working'!$C$30:$P$39,N$4)-(VLOOKUP($B71,'Model Working'!$C$16:$P$25,M$4,FALSE)/VLOOKUP($B71,'Model Working'!$C$30:$P$39,M$4)))*VLOOKUP($F71,'Model Working'!$C$42:$P$45,M$4,FALSE)*VLOOKUP($D71,'Model Working'!$C$47:$P$50,M$4,FALSE)*(1+High_Case)*'Connex from Volumes'!S$24</f>
        <v>816339.03942839173</v>
      </c>
      <c r="N71" s="29">
        <f>(VLOOKUP($B71,'Model Working'!$C$16:$P$25,O$4,FALSE)/VLOOKUP($B71,'Model Working'!$C$30:$P$39,O$4)-(VLOOKUP($B71,'Model Working'!$C$16:$P$25,N$4,FALSE)/VLOOKUP($B71,'Model Working'!$C$30:$P$39,N$4)))*VLOOKUP($F71,'Model Working'!$C$42:$P$45,N$4,FALSE)*VLOOKUP($D71,'Model Working'!$C$47:$P$50,N$4,FALSE)*(1+High_Case)*'Connex from Volumes'!T$24</f>
        <v>847357.71502556663</v>
      </c>
      <c r="O71" s="29">
        <f>(VLOOKUP($B71,'Model Working'!$C$16:$P$25,P$4,FALSE)/VLOOKUP($B71,'Model Working'!$C$30:$P$39,P$4)-(VLOOKUP($B71,'Model Working'!$C$16:$P$25,O$4,FALSE)/VLOOKUP($B71,'Model Working'!$C$30:$P$39,O$4)))*VLOOKUP($F71,'Model Working'!$C$42:$P$45,O$4,FALSE)*VLOOKUP($D71,'Model Working'!$C$47:$P$50,O$4,FALSE)*(1+High_Case)*'Connex from Volumes'!U$24</f>
        <v>874525.30959003419</v>
      </c>
      <c r="P71" s="29">
        <f>(VLOOKUP($B71,'Model Working'!$C$16:$P$25,Q$4,FALSE)/VLOOKUP($B71,'Model Working'!$C$30:$P$39,Q$4)-(VLOOKUP($B71,'Model Working'!$C$16:$P$25,P$4,FALSE)/VLOOKUP($B71,'Model Working'!$C$30:$P$39,P$4)))*VLOOKUP($F71,'Model Working'!$C$42:$P$45,P$4,FALSE)*VLOOKUP($D71,'Model Working'!$C$47:$P$50,P$4,FALSE)*(1+High_Case)*'Connex from Volumes'!V$24</f>
        <v>906964.47177619801</v>
      </c>
      <c r="Q71" s="29">
        <f>(VLOOKUP($B71,'Model Working'!$C$16:$P$25,R$4,FALSE)/VLOOKUP($B71,'Model Working'!$C$30:$P$39,R$4)-(VLOOKUP($B71,'Model Working'!$C$16:$P$25,Q$4,FALSE)/VLOOKUP($B71,'Model Working'!$C$30:$P$39,Q$4)))*VLOOKUP($F71,'Model Working'!$C$42:$P$45,Q$4,FALSE)*VLOOKUP($D71,'Model Working'!$C$47:$P$50,Q$4,FALSE)*(1+High_Case)*'Connex from Volumes'!W$24</f>
        <v>942121.43201012607</v>
      </c>
      <c r="R71" s="29">
        <f>(VLOOKUP($B71,'Model Working'!$C$16:$P$25,S$4,FALSE)/VLOOKUP($B71,'Model Working'!$C$30:$P$39,S$4)-(VLOOKUP($B71,'Model Working'!$C$16:$P$25,R$4,FALSE)/VLOOKUP($B71,'Model Working'!$C$30:$P$39,R$4)))*VLOOKUP($F71,'Model Working'!$C$42:$P$45,R$4,FALSE)*VLOOKUP($D71,'Model Working'!$C$47:$P$50,R$4,FALSE)*(1+High_Case)*'Connex from Volumes'!X$24</f>
        <v>969996.62126013509</v>
      </c>
      <c r="S71" s="29">
        <f>(VLOOKUP($B71,'Model Working'!$C$16:$P$25,T$4,FALSE)/VLOOKUP($B71,'Model Working'!$C$30:$P$39,T$4)-(VLOOKUP($B71,'Model Working'!$C$16:$P$25,S$4,FALSE)/VLOOKUP($B71,'Model Working'!$C$30:$P$39,S$4)))*VLOOKUP($F71,'Model Working'!$C$42:$P$45,S$4,FALSE)*VLOOKUP($D71,'Model Working'!$C$47:$P$50,S$4,FALSE)*(1+High_Case)*'Connex from Volumes'!Y$24</f>
        <v>1001451.1684568564</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954690.49191757047</v>
      </c>
      <c r="K72" s="29">
        <f t="shared" si="17"/>
        <v>985024.38569599029</v>
      </c>
      <c r="L72" s="29">
        <f t="shared" si="17"/>
        <v>1036623.5867902101</v>
      </c>
      <c r="M72" s="29">
        <f t="shared" si="17"/>
        <v>1056639.6000483623</v>
      </c>
      <c r="N72" s="29">
        <f t="shared" si="17"/>
        <v>1096789.0470232104</v>
      </c>
      <c r="O72" s="29">
        <f t="shared" si="17"/>
        <v>1131953.7945954637</v>
      </c>
      <c r="P72" s="29">
        <f t="shared" si="17"/>
        <v>1173941.8678135383</v>
      </c>
      <c r="Q72" s="29">
        <f t="shared" si="17"/>
        <v>1219447.7601037142</v>
      </c>
      <c r="R72" s="29">
        <f t="shared" si="17"/>
        <v>1255528.3925343594</v>
      </c>
      <c r="S72" s="29">
        <f t="shared" si="17"/>
        <v>1296242.0158751202</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859221.44272581348</v>
      </c>
      <c r="K73" s="29">
        <f t="shared" si="17"/>
        <v>886521.94712639123</v>
      </c>
      <c r="L73" s="29">
        <f t="shared" si="17"/>
        <v>932961.22811118921</v>
      </c>
      <c r="M73" s="29">
        <f t="shared" si="17"/>
        <v>950975.64004352607</v>
      </c>
      <c r="N73" s="29">
        <f t="shared" si="17"/>
        <v>987110.1423208894</v>
      </c>
      <c r="O73" s="29">
        <f t="shared" si="17"/>
        <v>1018758.4151359173</v>
      </c>
      <c r="P73" s="29">
        <f t="shared" si="17"/>
        <v>1056547.6810321845</v>
      </c>
      <c r="Q73" s="29">
        <f t="shared" si="17"/>
        <v>1097502.9840933429</v>
      </c>
      <c r="R73" s="29">
        <f t="shared" si="17"/>
        <v>1129975.5532809235</v>
      </c>
      <c r="S73" s="29">
        <f t="shared" si="17"/>
        <v>1166617.8142876085</v>
      </c>
      <c r="T73" s="88" t="s">
        <v>115</v>
      </c>
    </row>
    <row r="74" spans="1:20" ht="1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1050159.5411093275</v>
      </c>
      <c r="K74" s="86">
        <f t="shared" si="17"/>
        <v>1083526.8242655895</v>
      </c>
      <c r="L74" s="86">
        <f t="shared" si="17"/>
        <v>1140285.9454692313</v>
      </c>
      <c r="M74" s="86">
        <f t="shared" si="17"/>
        <v>1162303.5600531986</v>
      </c>
      <c r="N74" s="86">
        <f t="shared" si="17"/>
        <v>1206467.9517255316</v>
      </c>
      <c r="O74" s="86">
        <f t="shared" si="17"/>
        <v>1245149.1740550101</v>
      </c>
      <c r="P74" s="86">
        <f t="shared" si="17"/>
        <v>1291336.0545948923</v>
      </c>
      <c r="Q74" s="86">
        <f t="shared" si="17"/>
        <v>1341392.5361140857</v>
      </c>
      <c r="R74" s="86">
        <f t="shared" si="17"/>
        <v>1381081.2317877957</v>
      </c>
      <c r="S74" s="86">
        <f t="shared" si="17"/>
        <v>1425866.2174626323</v>
      </c>
      <c r="T74" s="89" t="s">
        <v>115</v>
      </c>
    </row>
    <row r="75" spans="1:20" ht="15.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 t="shared" ref="J75:R75" si="18">J72</f>
        <v>954690.49191757047</v>
      </c>
      <c r="K75" s="86">
        <f t="shared" si="18"/>
        <v>985024.38569599029</v>
      </c>
      <c r="L75" s="86">
        <f t="shared" si="18"/>
        <v>1036623.5867902101</v>
      </c>
      <c r="M75" s="86">
        <f t="shared" si="18"/>
        <v>1056639.6000483623</v>
      </c>
      <c r="N75" s="86">
        <f t="shared" si="18"/>
        <v>1096789.0470232104</v>
      </c>
      <c r="O75" s="86">
        <f t="shared" si="18"/>
        <v>1131953.7945954637</v>
      </c>
      <c r="P75" s="86">
        <f t="shared" si="18"/>
        <v>1173941.8678135383</v>
      </c>
      <c r="Q75" s="86">
        <f t="shared" si="18"/>
        <v>1219447.7601037142</v>
      </c>
      <c r="R75" s="86">
        <f t="shared" si="18"/>
        <v>1255528.3925343594</v>
      </c>
      <c r="S75" s="86">
        <f>S72</f>
        <v>1296242.0158751202</v>
      </c>
      <c r="T75" s="89" t="s">
        <v>115</v>
      </c>
    </row>
    <row r="76" spans="1:20" ht="1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Volumes'!P$25</f>
        <v>187631.57671704245</v>
      </c>
      <c r="K76" s="29">
        <f>'Output Volume Summary'!K76*'Connex from Volumes'!Q$25</f>
        <v>193593.29558383478</v>
      </c>
      <c r="L76" s="29">
        <f>'Output Volume Summary'!L76*'Connex from Volumes'!R$25</f>
        <v>199961.56489506061</v>
      </c>
      <c r="M76" s="29">
        <f>'Output Volume Summary'!M76*'Connex from Volumes'!S$25</f>
        <v>207668.30282400816</v>
      </c>
      <c r="N76" s="29">
        <f>'Output Volume Summary'!N76*'Connex from Volumes'!T$25</f>
        <v>215559.13666386012</v>
      </c>
      <c r="O76" s="29">
        <f>'Output Volume Summary'!O76*'Connex from Volumes'!U$25</f>
        <v>222470.29487450284</v>
      </c>
      <c r="P76" s="29">
        <f>'Output Volume Summary'!P76*'Connex from Volumes'!V$25</f>
        <v>230722.48597509062</v>
      </c>
      <c r="Q76" s="29">
        <f>'Output Volume Summary'!Q76*'Connex from Volumes'!W$25</f>
        <v>239666.05710375213</v>
      </c>
      <c r="R76" s="29">
        <f>'Output Volume Summary'!R76*'Connex from Volumes'!X$25</f>
        <v>246757.22016573278</v>
      </c>
      <c r="S76" s="29">
        <f>'Output Volume Summary'!S76*'Connex from Volumes'!Y$25</f>
        <v>254758.93528279325</v>
      </c>
      <c r="T76" s="29" t="e" vm="1">
        <f>((VLOOKUP($B76,'Model Working'!$C$16:$P$25,U$4,FALSE)/VLOOKUP($B76,'Model Working'!$C$30:$P$39,U$4)-(VLOOKUP($B76,'Model Working'!$C$16:$P$25,T$4,FALSE)/VLOOKUP($B76,'Model Working'!$C$30:$P$39,T$4)))/VLOOKUP($F76,'Model Working'!$C$54:$P$56,T$4,FALSE))*VLOOKUP($D76,'Model Working'!$C$62:$P$65,T$4,FALSE)*(1+Base_Case)*'Connex from Volumes'!Z$25</f>
        <v>#VALUE!</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Volumes'!P$25</f>
        <v>168868.4190453382</v>
      </c>
      <c r="K77" s="29">
        <f>'Output Volume Summary'!K77*'Connex from Volumes'!Q$25</f>
        <v>174233.96602545131</v>
      </c>
      <c r="L77" s="29">
        <f>'Output Volume Summary'!L77*'Connex from Volumes'!R$25</f>
        <v>179965.40840555457</v>
      </c>
      <c r="M77" s="29">
        <f>'Output Volume Summary'!M77*'Connex from Volumes'!S$25</f>
        <v>186901.47254160736</v>
      </c>
      <c r="N77" s="29">
        <f>'Output Volume Summary'!N77*'Connex from Volumes'!T$25</f>
        <v>194003.22299747413</v>
      </c>
      <c r="O77" s="29">
        <f>'Output Volume Summary'!O77*'Connex from Volumes'!U$25</f>
        <v>200223.26538705255</v>
      </c>
      <c r="P77" s="29">
        <f>'Output Volume Summary'!P77*'Connex from Volumes'!V$25</f>
        <v>207650.23737758154</v>
      </c>
      <c r="Q77" s="29">
        <f>'Output Volume Summary'!Q77*'Connex from Volumes'!W$25</f>
        <v>215699.45139337692</v>
      </c>
      <c r="R77" s="29">
        <f>'Output Volume Summary'!R77*'Connex from Volumes'!X$25</f>
        <v>222081.49814915951</v>
      </c>
      <c r="S77" s="29">
        <f>'Output Volume Summary'!S77*'Connex from Volumes'!Y$25</f>
        <v>229283.04175451395</v>
      </c>
      <c r="T77" s="29" t="e" vm="1">
        <f>((VLOOKUP($B77,'Model Working'!$C$16:$P$25,U$4,FALSE)/VLOOKUP($B77,'Model Working'!$C$30:$P$39,U$4)-(VLOOKUP($B77,'Model Working'!$C$16:$P$25,T$4,FALSE)/VLOOKUP($B77,'Model Working'!$C$30:$P$39,T$4)))/VLOOKUP($F77,'Model Working'!$C$54:$P$56,T$4,FALSE))*VLOOKUP($D77,'Model Working'!$C$62:$P$65,T$4,FALSE)*(1+Low_Case)*'Connex from Volumes'!Z$25</f>
        <v>#VALUE!</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Volumes'!P$25</f>
        <v>206394.73438874673</v>
      </c>
      <c r="K78" s="29">
        <f>'Output Volume Summary'!K78*'Connex from Volumes'!Q$25</f>
        <v>212952.62514221828</v>
      </c>
      <c r="L78" s="29">
        <f>'Output Volume Summary'!L78*'Connex from Volumes'!R$25</f>
        <v>219957.72138456671</v>
      </c>
      <c r="M78" s="29">
        <f>'Output Volume Summary'!M78*'Connex from Volumes'!S$25</f>
        <v>228435.13310640902</v>
      </c>
      <c r="N78" s="29">
        <f>'Output Volume Summary'!N78*'Connex from Volumes'!T$25</f>
        <v>237115.05033024613</v>
      </c>
      <c r="O78" s="29">
        <f>'Output Volume Summary'!O78*'Connex from Volumes'!U$25</f>
        <v>244717.32436195319</v>
      </c>
      <c r="P78" s="29">
        <f>'Output Volume Summary'!P78*'Connex from Volumes'!V$25</f>
        <v>253794.7345725997</v>
      </c>
      <c r="Q78" s="29">
        <f>'Output Volume Summary'!Q78*'Connex from Volumes'!W$25</f>
        <v>263632.6628141274</v>
      </c>
      <c r="R78" s="29">
        <f>'Output Volume Summary'!R78*'Connex from Volumes'!X$25</f>
        <v>271432.94218230608</v>
      </c>
      <c r="S78" s="29">
        <f>'Output Volume Summary'!S78*'Connex from Volumes'!Y$25</f>
        <v>280234.82881107257</v>
      </c>
      <c r="T78" s="29" t="e" vm="1">
        <f>((VLOOKUP($B78,'Model Working'!$C$16:$P$25,U$4,FALSE)/VLOOKUP($B78,'Model Working'!$C$30:$P$39,U$4)-(VLOOKUP($B78,'Model Working'!$C$16:$P$25,T$4,FALSE)/VLOOKUP($B78,'Model Working'!$C$30:$P$39,T$4)))/VLOOKUP($F78,'Model Working'!$C$54:$P$56,T$4,FALSE))*VLOOKUP($D78,'Model Working'!$C$62:$P$65,T$4,FALSE)*(1+High_Case)*'Connex from Volumes'!Z$25</f>
        <v>#VALUE!</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Volumes'!P$26</f>
        <v>1163103.4623524947</v>
      </c>
      <c r="K79" s="29">
        <f>'Output Volume Summary'!K79*'Connex from Volumes'!Q$26</f>
        <v>1200059.3733823067</v>
      </c>
      <c r="L79" s="29">
        <f>'Output Volume Summary'!L79*'Connex from Volumes'!R$26</f>
        <v>1239535.4371380887</v>
      </c>
      <c r="M79" s="29">
        <f>'Output Volume Summary'!M79*'Connex from Volumes'!S$26</f>
        <v>1287308.491788266</v>
      </c>
      <c r="N79" s="29">
        <f>'Output Volume Summary'!N79*'Connex from Volumes'!T$26</f>
        <v>1336222.732773517</v>
      </c>
      <c r="O79" s="29">
        <f>'Output Volume Summary'!O79*'Connex from Volumes'!U$26</f>
        <v>1379064.0934032726</v>
      </c>
      <c r="P79" s="29">
        <f>'Output Volume Summary'!P79*'Connex from Volumes'!V$26</f>
        <v>1430218.3405136219</v>
      </c>
      <c r="Q79" s="29">
        <f>'Output Volume Summary'!Q79*'Connex from Volumes'!W$26</f>
        <v>1485658.3614714439</v>
      </c>
      <c r="R79" s="29">
        <f>'Output Volume Summary'!R79*'Connex from Volumes'!X$26</f>
        <v>1529615.548496173</v>
      </c>
      <c r="S79" s="29">
        <f>'Output Volume Summary'!S79*'Connex from Volumes'!Y$26</f>
        <v>1579217.1279331271</v>
      </c>
      <c r="T79" s="29" t="e" vm="1">
        <f>((VLOOKUP($B79,'Model Working'!$C$16:$P$25,U$4,FALSE)/VLOOKUP($B79,'Model Working'!$C$30:$P$39,U$4)-(VLOOKUP($B79,'Model Working'!$C$16:$P$25,T$4,FALSE)/VLOOKUP($B79,'Model Working'!$C$30:$P$39,T$4)))/VLOOKUP($F79,'Model Working'!$C$54:$P$56,T$4,FALSE))*VLOOKUP($D79,'Model Working'!$C$62:$P$65,T$4,FALSE)*(1+Base_Case)*'Connex from Volumes'!Z$26</f>
        <v>#VALUE!</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Volumes'!P$26</f>
        <v>1046793.1161172453</v>
      </c>
      <c r="K80" s="29">
        <f>'Output Volume Summary'!K80*'Connex from Volumes'!Q$26</f>
        <v>1080053.4360440762</v>
      </c>
      <c r="L80" s="29">
        <f>'Output Volume Summary'!L80*'Connex from Volumes'!R$26</f>
        <v>1115581.8934242798</v>
      </c>
      <c r="M80" s="29">
        <f>'Output Volume Summary'!M80*'Connex from Volumes'!S$26</f>
        <v>1158577.6426094393</v>
      </c>
      <c r="N80" s="29">
        <f>'Output Volume Summary'!N80*'Connex from Volumes'!T$26</f>
        <v>1202600.4594961654</v>
      </c>
      <c r="O80" s="29">
        <f>'Output Volume Summary'!O80*'Connex from Volumes'!U$26</f>
        <v>1241157.684062945</v>
      </c>
      <c r="P80" s="29">
        <f>'Output Volume Summary'!P80*'Connex from Volumes'!V$26</f>
        <v>1287196.5064622597</v>
      </c>
      <c r="Q80" s="29">
        <f>'Output Volume Summary'!Q80*'Connex from Volumes'!W$26</f>
        <v>1337092.5253242997</v>
      </c>
      <c r="R80" s="29">
        <f>'Output Volume Summary'!R80*'Connex from Volumes'!X$26</f>
        <v>1376653.9936465556</v>
      </c>
      <c r="S80" s="29">
        <f>'Output Volume Summary'!S80*'Connex from Volumes'!Y$26</f>
        <v>1421295.4151398144</v>
      </c>
      <c r="T80" s="29" t="e" vm="1">
        <f>((VLOOKUP($B80,'Model Working'!$C$16:$P$25,U$4,FALSE)/VLOOKUP($B80,'Model Working'!$C$30:$P$39,U$4)-(VLOOKUP($B80,'Model Working'!$C$16:$P$25,T$4,FALSE)/VLOOKUP($B80,'Model Working'!$C$30:$P$39,T$4)))/VLOOKUP($F80,'Model Working'!$C$54:$P$56,T$4,FALSE))*VLOOKUP($D80,'Model Working'!$C$62:$P$65,T$4,FALSE)*(1+Low_Case)*'Connex from Volumes'!Z$26</f>
        <v>#VALUE!</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Volumes'!P$26</f>
        <v>1279413.8085877444</v>
      </c>
      <c r="K81" s="29">
        <f>'Output Volume Summary'!K81*'Connex from Volumes'!Q$26</f>
        <v>1320065.3107205373</v>
      </c>
      <c r="L81" s="29">
        <f>'Output Volume Summary'!L81*'Connex from Volumes'!R$26</f>
        <v>1363488.9808518977</v>
      </c>
      <c r="M81" s="29">
        <f>'Output Volume Summary'!M81*'Connex from Volumes'!S$26</f>
        <v>1416039.3409670927</v>
      </c>
      <c r="N81" s="29">
        <f>'Output Volume Summary'!N81*'Connex from Volumes'!T$26</f>
        <v>1469845.0060508691</v>
      </c>
      <c r="O81" s="29">
        <f>'Output Volume Summary'!O81*'Connex from Volumes'!U$26</f>
        <v>1516970.5027435997</v>
      </c>
      <c r="P81" s="29">
        <f>'Output Volume Summary'!P81*'Connex from Volumes'!V$26</f>
        <v>1573240.1745649842</v>
      </c>
      <c r="Q81" s="29">
        <f>'Output Volume Summary'!Q81*'Connex from Volumes'!W$26</f>
        <v>1634224.1976185883</v>
      </c>
      <c r="R81" s="29">
        <f>'Output Volume Summary'!R81*'Connex from Volumes'!X$26</f>
        <v>1682577.1033457904</v>
      </c>
      <c r="S81" s="29">
        <f>'Output Volume Summary'!S81*'Connex from Volumes'!Y$26</f>
        <v>1737138.8407264398</v>
      </c>
      <c r="T81" s="29" t="e" vm="1">
        <f>((VLOOKUP($B81,'Model Working'!$C$16:$P$25,U$4,FALSE)/VLOOKUP($B81,'Model Working'!$C$30:$P$39,U$4)-(VLOOKUP($B81,'Model Working'!$C$16:$P$25,T$4,FALSE)/VLOOKUP($B81,'Model Working'!$C$30:$P$39,T$4)))/VLOOKUP($F81,'Model Working'!$C$54:$P$56,T$4,FALSE))*VLOOKUP($D81,'Model Working'!$C$62:$P$65,T$4,FALSE)*(1+High_Case)*'Connex from Volumes'!Z$26</f>
        <v>#VALUE!</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1350735.0390695371</v>
      </c>
      <c r="K82" s="29">
        <f t="shared" si="19"/>
        <v>1393652.6689661415</v>
      </c>
      <c r="L82" s="29">
        <f t="shared" si="19"/>
        <v>1439497.0020331494</v>
      </c>
      <c r="M82" s="29">
        <f t="shared" si="19"/>
        <v>1494976.794612274</v>
      </c>
      <c r="N82" s="29">
        <f t="shared" si="19"/>
        <v>1551781.8694373772</v>
      </c>
      <c r="O82" s="29">
        <f t="shared" si="19"/>
        <v>1601534.3882777754</v>
      </c>
      <c r="P82" s="29">
        <f t="shared" si="19"/>
        <v>1660940.8264887126</v>
      </c>
      <c r="Q82" s="29">
        <f t="shared" si="19"/>
        <v>1725324.4185751961</v>
      </c>
      <c r="R82" s="29">
        <f t="shared" si="19"/>
        <v>1776372.7686619058</v>
      </c>
      <c r="S82" s="29">
        <f t="shared" si="19"/>
        <v>1833976.0632159202</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1215661.5351625835</v>
      </c>
      <c r="K83" s="29">
        <f t="shared" si="19"/>
        <v>1254287.4020695277</v>
      </c>
      <c r="L83" s="29">
        <f t="shared" si="19"/>
        <v>1295547.3018298342</v>
      </c>
      <c r="M83" s="29">
        <f t="shared" si="19"/>
        <v>1345479.1151510468</v>
      </c>
      <c r="N83" s="29">
        <f t="shared" si="19"/>
        <v>1396603.6824936396</v>
      </c>
      <c r="O83" s="29">
        <f t="shared" si="19"/>
        <v>1441380.9494499974</v>
      </c>
      <c r="P83" s="29">
        <f t="shared" si="19"/>
        <v>1494846.7438398413</v>
      </c>
      <c r="Q83" s="29">
        <f t="shared" si="19"/>
        <v>1552791.9767176765</v>
      </c>
      <c r="R83" s="29">
        <f t="shared" si="19"/>
        <v>1598735.4917957152</v>
      </c>
      <c r="S83" s="29">
        <f t="shared" si="19"/>
        <v>1650578.4568943284</v>
      </c>
      <c r="T83" s="88" t="s">
        <v>115</v>
      </c>
    </row>
    <row r="84" spans="1:20" ht="1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1485808.5429764912</v>
      </c>
      <c r="K84" s="86">
        <f t="shared" si="19"/>
        <v>1533017.9358627556</v>
      </c>
      <c r="L84" s="86">
        <f t="shared" si="19"/>
        <v>1583446.7022364645</v>
      </c>
      <c r="M84" s="86">
        <f t="shared" si="19"/>
        <v>1644474.4740735018</v>
      </c>
      <c r="N84" s="86">
        <f t="shared" si="19"/>
        <v>1706960.0563811152</v>
      </c>
      <c r="O84" s="86">
        <f t="shared" si="19"/>
        <v>1761687.8271055529</v>
      </c>
      <c r="P84" s="86">
        <f t="shared" si="19"/>
        <v>1827034.9091375838</v>
      </c>
      <c r="Q84" s="86">
        <f t="shared" si="19"/>
        <v>1897856.8604327156</v>
      </c>
      <c r="R84" s="86">
        <f t="shared" si="19"/>
        <v>1954010.0455280966</v>
      </c>
      <c r="S84" s="86">
        <f t="shared" si="19"/>
        <v>2017373.6695375124</v>
      </c>
      <c r="T84" s="89" t="s">
        <v>115</v>
      </c>
    </row>
    <row r="85" spans="1:20" ht="15.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 t="shared" ref="J85:R85" si="20">J82</f>
        <v>1350735.0390695371</v>
      </c>
      <c r="K85" s="92">
        <f t="shared" si="20"/>
        <v>1393652.6689661415</v>
      </c>
      <c r="L85" s="92">
        <f t="shared" si="20"/>
        <v>1439497.0020331494</v>
      </c>
      <c r="M85" s="92">
        <f t="shared" si="20"/>
        <v>1494976.794612274</v>
      </c>
      <c r="N85" s="92">
        <f t="shared" si="20"/>
        <v>1551781.8694373772</v>
      </c>
      <c r="O85" s="92">
        <f t="shared" si="20"/>
        <v>1601534.3882777754</v>
      </c>
      <c r="P85" s="92">
        <f t="shared" si="20"/>
        <v>1660940.8264887126</v>
      </c>
      <c r="Q85" s="92">
        <f t="shared" si="20"/>
        <v>1725324.4185751961</v>
      </c>
      <c r="R85" s="92">
        <f t="shared" si="20"/>
        <v>1776372.7686619058</v>
      </c>
      <c r="S85" s="92">
        <f>S82</f>
        <v>1833976.0632159202</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Volumes'!P$23</f>
        <v>1165878.4879686052</v>
      </c>
      <c r="K86" s="29">
        <f>(VLOOKUP($B86,'Model Working'!$C$16:$P$25,L$4,FALSE)/VLOOKUP($B86,'Model Working'!$C$30:$P$39,L$4)-(VLOOKUP($B86,'Model Working'!$C$16:$P$25,K$4,FALSE)/VLOOKUP($B86,'Model Working'!$C$30:$P$39,K$4)))*VLOOKUP($F86,'Model Working'!$C$42:$P$45,K$4,FALSE)*VLOOKUP($D86,'Model Working'!$C$47:$P$50,K$4,FALSE)*(1+Base_Case)*'Connex from Volumes'!Q$23</f>
        <v>1218671.0261485903</v>
      </c>
      <c r="L86" s="29">
        <f>(VLOOKUP($B86,'Model Working'!$C$16:$P$25,M$4,FALSE)/VLOOKUP($B86,'Model Working'!$C$30:$P$39,M$4)-(VLOOKUP($B86,'Model Working'!$C$16:$P$25,L$4,FALSE)/VLOOKUP($B86,'Model Working'!$C$30:$P$39,L$4)))*VLOOKUP($F86,'Model Working'!$C$42:$P$45,L$4,FALSE)*VLOOKUP($D86,'Model Working'!$C$47:$P$50,L$4,FALSE)*(1+Base_Case)*'Connex from Volumes'!R$23</f>
        <v>1299402.339400829</v>
      </c>
      <c r="M86" s="29">
        <f>(VLOOKUP($B86,'Model Working'!$C$16:$P$25,N$4,FALSE)/VLOOKUP($B86,'Model Working'!$C$30:$P$39,N$4)-(VLOOKUP($B86,'Model Working'!$C$16:$P$25,M$4,FALSE)/VLOOKUP($B86,'Model Working'!$C$30:$P$39,M$4)))*VLOOKUP($F86,'Model Working'!$C$42:$P$45,M$4,FALSE)*VLOOKUP($D86,'Model Working'!$C$47:$P$50,M$4,FALSE)*(1+Base_Case)*'Connex from Volumes'!S$23</f>
        <v>1342046.2501228889</v>
      </c>
      <c r="N86" s="29">
        <f>(VLOOKUP($B86,'Model Working'!$C$16:$P$25,O$4,FALSE)/VLOOKUP($B86,'Model Working'!$C$30:$P$39,O$4)-(VLOOKUP($B86,'Model Working'!$C$16:$P$25,N$4,FALSE)/VLOOKUP($B86,'Model Working'!$C$30:$P$39,N$4)))*VLOOKUP($F86,'Model Working'!$C$42:$P$45,N$4,FALSE)*VLOOKUP($D86,'Model Working'!$C$47:$P$50,N$4,FALSE)*(1+Base_Case)*'Connex from Volumes'!T$23</f>
        <v>1411619.0195060205</v>
      </c>
      <c r="O86" s="29">
        <f>(VLOOKUP($B86,'Model Working'!$C$16:$P$25,P$4,FALSE)/VLOOKUP($B86,'Model Working'!$C$30:$P$39,P$4)-(VLOOKUP($B86,'Model Working'!$C$16:$P$25,O$4,FALSE)/VLOOKUP($B86,'Model Working'!$C$30:$P$39,O$4)))*VLOOKUP($F86,'Model Working'!$C$42:$P$45,O$4,FALSE)*VLOOKUP($D86,'Model Working'!$C$47:$P$50,O$4,FALSE)*(1+Base_Case)*'Connex from Volumes'!U$23</f>
        <v>1476431.9517349328</v>
      </c>
      <c r="P86" s="29">
        <f>(VLOOKUP($B86,'Model Working'!$C$16:$P$25,Q$4,FALSE)/VLOOKUP($B86,'Model Working'!$C$30:$P$39,Q$4)-(VLOOKUP($B86,'Model Working'!$C$16:$P$25,P$4,FALSE)/VLOOKUP($B86,'Model Working'!$C$30:$P$39,P$4)))*VLOOKUP($F86,'Model Working'!$C$42:$P$45,P$4,FALSE)*VLOOKUP($D86,'Model Working'!$C$47:$P$50,P$4,FALSE)*(1+Base_Case)*'Connex from Volumes'!V$23</f>
        <v>1551883.1592984789</v>
      </c>
      <c r="Q86" s="29">
        <f>(VLOOKUP($B86,'Model Working'!$C$16:$P$25,R$4,FALSE)/VLOOKUP($B86,'Model Working'!$C$30:$P$39,R$4)-(VLOOKUP($B86,'Model Working'!$C$16:$P$25,Q$4,FALSE)/VLOOKUP($B86,'Model Working'!$C$30:$P$39,Q$4)))*VLOOKUP($F86,'Model Working'!$C$42:$P$45,Q$4,FALSE)*VLOOKUP($D86,'Model Working'!$C$47:$P$50,Q$4,FALSE)*(1+Base_Case)*'Connex from Volumes'!W$23</f>
        <v>1633960.3373353817</v>
      </c>
      <c r="R86" s="29">
        <f>(VLOOKUP($B86,'Model Working'!$C$16:$P$25,S$4,FALSE)/VLOOKUP($B86,'Model Working'!$C$30:$P$39,S$4)-(VLOOKUP($B86,'Model Working'!$C$16:$P$25,R$4,FALSE)/VLOOKUP($B86,'Model Working'!$C$30:$P$39,R$4)))*VLOOKUP($F86,'Model Working'!$C$42:$P$45,R$4,FALSE)*VLOOKUP($D86,'Model Working'!$C$47:$P$50,R$4,FALSE)*(1+Base_Case)*'Connex from Volumes'!X$23</f>
        <v>1705335.2804724136</v>
      </c>
      <c r="S86" s="29">
        <f>(VLOOKUP($B86,'Model Working'!$C$16:$P$25,T$4,FALSE)/VLOOKUP($B86,'Model Working'!$C$30:$P$39,T$4)-(VLOOKUP($B86,'Model Working'!$C$16:$P$25,S$4,FALSE)/VLOOKUP($B86,'Model Working'!$C$30:$P$39,S$4)))*VLOOKUP($F86,'Model Working'!$C$42:$P$45,S$4,FALSE)*VLOOKUP($D86,'Model Working'!$C$47:$P$50,S$4,FALSE)*(1+Base_Case)*'Connex from Volumes'!Y$23</f>
        <v>1840984.2106745234</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Volumes'!P$23</f>
        <v>1049290.6391717449</v>
      </c>
      <c r="K87" s="29">
        <f>(VLOOKUP($B87,'Model Working'!$C$16:$P$25,L$4,FALSE)/VLOOKUP($B87,'Model Working'!$C$30:$P$39,L$4)-(VLOOKUP($B87,'Model Working'!$C$16:$P$25,K$4,FALSE)/VLOOKUP($B87,'Model Working'!$C$30:$P$39,K$4)))*VLOOKUP($F87,'Model Working'!$C$42:$P$45,K$4,FALSE)*VLOOKUP($D87,'Model Working'!$C$47:$P$50,K$4,FALSE)*(1+Low_Case)*'Connex from Volumes'!Q$23</f>
        <v>1096803.9235337314</v>
      </c>
      <c r="L87" s="29">
        <f>(VLOOKUP($B87,'Model Working'!$C$16:$P$25,M$4,FALSE)/VLOOKUP($B87,'Model Working'!$C$30:$P$39,M$4)-(VLOOKUP($B87,'Model Working'!$C$16:$P$25,L$4,FALSE)/VLOOKUP($B87,'Model Working'!$C$30:$P$39,L$4)))*VLOOKUP($F87,'Model Working'!$C$42:$P$45,L$4,FALSE)*VLOOKUP($D87,'Model Working'!$C$47:$P$50,L$4,FALSE)*(1+Low_Case)*'Connex from Volumes'!R$23</f>
        <v>1169462.1054607462</v>
      </c>
      <c r="M87" s="29">
        <f>(VLOOKUP($B87,'Model Working'!$C$16:$P$25,N$4,FALSE)/VLOOKUP($B87,'Model Working'!$C$30:$P$39,N$4)-(VLOOKUP($B87,'Model Working'!$C$16:$P$25,M$4,FALSE)/VLOOKUP($B87,'Model Working'!$C$30:$P$39,M$4)))*VLOOKUP($F87,'Model Working'!$C$42:$P$45,M$4,FALSE)*VLOOKUP($D87,'Model Working'!$C$47:$P$50,M$4,FALSE)*(1+Low_Case)*'Connex from Volumes'!S$23</f>
        <v>1207841.6251106001</v>
      </c>
      <c r="N87" s="29">
        <f>(VLOOKUP($B87,'Model Working'!$C$16:$P$25,O$4,FALSE)/VLOOKUP($B87,'Model Working'!$C$30:$P$39,O$4)-(VLOOKUP($B87,'Model Working'!$C$16:$P$25,N$4,FALSE)/VLOOKUP($B87,'Model Working'!$C$30:$P$39,N$4)))*VLOOKUP($F87,'Model Working'!$C$42:$P$45,N$4,FALSE)*VLOOKUP($D87,'Model Working'!$C$47:$P$50,N$4,FALSE)*(1+Low_Case)*'Connex from Volumes'!T$23</f>
        <v>1270457.1175554185</v>
      </c>
      <c r="O87" s="29">
        <f>(VLOOKUP($B87,'Model Working'!$C$16:$P$25,P$4,FALSE)/VLOOKUP($B87,'Model Working'!$C$30:$P$39,P$4)-(VLOOKUP($B87,'Model Working'!$C$16:$P$25,O$4,FALSE)/VLOOKUP($B87,'Model Working'!$C$30:$P$39,O$4)))*VLOOKUP($F87,'Model Working'!$C$42:$P$45,O$4,FALSE)*VLOOKUP($D87,'Model Working'!$C$47:$P$50,O$4,FALSE)*(1+Low_Case)*'Connex from Volumes'!U$23</f>
        <v>1328788.7565614395</v>
      </c>
      <c r="P87" s="29">
        <f>(VLOOKUP($B87,'Model Working'!$C$16:$P$25,Q$4,FALSE)/VLOOKUP($B87,'Model Working'!$C$30:$P$39,Q$4)-(VLOOKUP($B87,'Model Working'!$C$16:$P$25,P$4,FALSE)/VLOOKUP($B87,'Model Working'!$C$30:$P$39,P$4)))*VLOOKUP($F87,'Model Working'!$C$42:$P$45,P$4,FALSE)*VLOOKUP($D87,'Model Working'!$C$47:$P$50,P$4,FALSE)*(1+Low_Case)*'Connex from Volumes'!V$23</f>
        <v>1396694.8433686311</v>
      </c>
      <c r="Q87" s="29">
        <f>(VLOOKUP($B87,'Model Working'!$C$16:$P$25,R$4,FALSE)/VLOOKUP($B87,'Model Working'!$C$30:$P$39,R$4)-(VLOOKUP($B87,'Model Working'!$C$16:$P$25,Q$4,FALSE)/VLOOKUP($B87,'Model Working'!$C$30:$P$39,Q$4)))*VLOOKUP($F87,'Model Working'!$C$42:$P$45,Q$4,FALSE)*VLOOKUP($D87,'Model Working'!$C$47:$P$50,Q$4,FALSE)*(1+Low_Case)*'Connex from Volumes'!W$23</f>
        <v>1470564.3036018435</v>
      </c>
      <c r="R87" s="29">
        <f>(VLOOKUP($B87,'Model Working'!$C$16:$P$25,S$4,FALSE)/VLOOKUP($B87,'Model Working'!$C$30:$P$39,S$4)-(VLOOKUP($B87,'Model Working'!$C$16:$P$25,R$4,FALSE)/VLOOKUP($B87,'Model Working'!$C$30:$P$39,R$4)))*VLOOKUP($F87,'Model Working'!$C$42:$P$45,R$4,FALSE)*VLOOKUP($D87,'Model Working'!$C$47:$P$50,R$4,FALSE)*(1+Low_Case)*'Connex from Volumes'!X$23</f>
        <v>1534801.7524251724</v>
      </c>
      <c r="S87" s="29">
        <f>(VLOOKUP($B87,'Model Working'!$C$16:$P$25,T$4,FALSE)/VLOOKUP($B87,'Model Working'!$C$30:$P$39,T$4)-(VLOOKUP($B87,'Model Working'!$C$16:$P$25,S$4,FALSE)/VLOOKUP($B87,'Model Working'!$C$30:$P$39,S$4)))*VLOOKUP($F87,'Model Working'!$C$42:$P$45,S$4,FALSE)*VLOOKUP($D87,'Model Working'!$C$47:$P$50,S$4,FALSE)*(1+Low_Case)*'Connex from Volumes'!Y$23</f>
        <v>1656885.7896070711</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Volumes'!P$23</f>
        <v>1282466.336765466</v>
      </c>
      <c r="K88" s="29">
        <f>(VLOOKUP($B88,'Model Working'!$C$16:$P$25,L$4,FALSE)/VLOOKUP($B88,'Model Working'!$C$30:$P$39,L$4)-(VLOOKUP($B88,'Model Working'!$C$16:$P$25,K$4,FALSE)/VLOOKUP($B88,'Model Working'!$C$30:$P$39,K$4)))*VLOOKUP($F88,'Model Working'!$C$42:$P$45,K$4,FALSE)*VLOOKUP($D88,'Model Working'!$C$47:$P$50,K$4,FALSE)*(1+High_Case)*'Connex from Volumes'!Q$23</f>
        <v>1340538.1287634494</v>
      </c>
      <c r="L88" s="29">
        <f>(VLOOKUP($B88,'Model Working'!$C$16:$P$25,M$4,FALSE)/VLOOKUP($B88,'Model Working'!$C$30:$P$39,M$4)-(VLOOKUP($B88,'Model Working'!$C$16:$P$25,L$4,FALSE)/VLOOKUP($B88,'Model Working'!$C$30:$P$39,L$4)))*VLOOKUP($F88,'Model Working'!$C$42:$P$45,L$4,FALSE)*VLOOKUP($D88,'Model Working'!$C$47:$P$50,L$4,FALSE)*(1+High_Case)*'Connex from Volumes'!R$23</f>
        <v>1429342.5733409121</v>
      </c>
      <c r="M88" s="29">
        <f>(VLOOKUP($B88,'Model Working'!$C$16:$P$25,N$4,FALSE)/VLOOKUP($B88,'Model Working'!$C$30:$P$39,N$4)-(VLOOKUP($B88,'Model Working'!$C$16:$P$25,M$4,FALSE)/VLOOKUP($B88,'Model Working'!$C$30:$P$39,M$4)))*VLOOKUP($F88,'Model Working'!$C$42:$P$45,M$4,FALSE)*VLOOKUP($D88,'Model Working'!$C$47:$P$50,M$4,FALSE)*(1+High_Case)*'Connex from Volumes'!S$23</f>
        <v>1476250.875135178</v>
      </c>
      <c r="N88" s="29">
        <f>(VLOOKUP($B88,'Model Working'!$C$16:$P$25,O$4,FALSE)/VLOOKUP($B88,'Model Working'!$C$30:$P$39,O$4)-(VLOOKUP($B88,'Model Working'!$C$16:$P$25,N$4,FALSE)/VLOOKUP($B88,'Model Working'!$C$30:$P$39,N$4)))*VLOOKUP($F88,'Model Working'!$C$42:$P$45,N$4,FALSE)*VLOOKUP($D88,'Model Working'!$C$47:$P$50,N$4,FALSE)*(1+High_Case)*'Connex from Volumes'!T$23</f>
        <v>1552780.9214566227</v>
      </c>
      <c r="O88" s="29">
        <f>(VLOOKUP($B88,'Model Working'!$C$16:$P$25,P$4,FALSE)/VLOOKUP($B88,'Model Working'!$C$30:$P$39,P$4)-(VLOOKUP($B88,'Model Working'!$C$16:$P$25,O$4,FALSE)/VLOOKUP($B88,'Model Working'!$C$30:$P$39,O$4)))*VLOOKUP($F88,'Model Working'!$C$42:$P$45,O$4,FALSE)*VLOOKUP($D88,'Model Working'!$C$47:$P$50,O$4,FALSE)*(1+High_Case)*'Connex from Volumes'!U$23</f>
        <v>1624075.1469084264</v>
      </c>
      <c r="P88" s="29">
        <f>(VLOOKUP($B88,'Model Working'!$C$16:$P$25,Q$4,FALSE)/VLOOKUP($B88,'Model Working'!$C$30:$P$39,Q$4)-(VLOOKUP($B88,'Model Working'!$C$16:$P$25,P$4,FALSE)/VLOOKUP($B88,'Model Working'!$C$30:$P$39,P$4)))*VLOOKUP($F88,'Model Working'!$C$42:$P$45,P$4,FALSE)*VLOOKUP($D88,'Model Working'!$C$47:$P$50,P$4,FALSE)*(1+High_Case)*'Connex from Volumes'!V$23</f>
        <v>1707071.4752283269</v>
      </c>
      <c r="Q88" s="29">
        <f>(VLOOKUP($B88,'Model Working'!$C$16:$P$25,R$4,FALSE)/VLOOKUP($B88,'Model Working'!$C$30:$P$39,R$4)-(VLOOKUP($B88,'Model Working'!$C$16:$P$25,Q$4,FALSE)/VLOOKUP($B88,'Model Working'!$C$30:$P$39,Q$4)))*VLOOKUP($F88,'Model Working'!$C$42:$P$45,Q$4,FALSE)*VLOOKUP($D88,'Model Working'!$C$47:$P$50,Q$4,FALSE)*(1+High_Case)*'Connex from Volumes'!W$23</f>
        <v>1797356.3710689198</v>
      </c>
      <c r="R88" s="29">
        <f>(VLOOKUP($B88,'Model Working'!$C$16:$P$25,S$4,FALSE)/VLOOKUP($B88,'Model Working'!$C$30:$P$39,S$4)-(VLOOKUP($B88,'Model Working'!$C$16:$P$25,R$4,FALSE)/VLOOKUP($B88,'Model Working'!$C$30:$P$39,R$4)))*VLOOKUP($F88,'Model Working'!$C$42:$P$45,R$4,FALSE)*VLOOKUP($D88,'Model Working'!$C$47:$P$50,R$4,FALSE)*(1+High_Case)*'Connex from Volumes'!X$23</f>
        <v>1875868.8085196551</v>
      </c>
      <c r="S88" s="29">
        <f>(VLOOKUP($B88,'Model Working'!$C$16:$P$25,T$4,FALSE)/VLOOKUP($B88,'Model Working'!$C$30:$P$39,T$4)-(VLOOKUP($B88,'Model Working'!$C$16:$P$25,S$4,FALSE)/VLOOKUP($B88,'Model Working'!$C$30:$P$39,S$4)))*VLOOKUP($F88,'Model Working'!$C$42:$P$45,S$4,FALSE)*VLOOKUP($D88,'Model Working'!$C$47:$P$50,S$4,FALSE)*(1+High_Case)*'Connex from Volumes'!Y$23</f>
        <v>2025082.6317419759</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Volumes'!P$24</f>
        <v>2751010.7777516237</v>
      </c>
      <c r="K89" s="29">
        <f>(VLOOKUP($B89,'Model Working'!$C$16:$P$25,L$4,FALSE)/VLOOKUP($B89,'Model Working'!$C$30:$P$39,L$4)-(VLOOKUP($B89,'Model Working'!$C$16:$P$25,K$4,FALSE)/VLOOKUP($B89,'Model Working'!$C$30:$P$39,K$4)))*VLOOKUP($F89,'Model Working'!$C$42:$P$45,K$4,FALSE)*VLOOKUP($D89,'Model Working'!$C$47:$P$50,K$4,FALSE)*(1+Base_Case)*'Connex from Volumes'!Q$24</f>
        <v>2875580.2273269841</v>
      </c>
      <c r="L89" s="29">
        <f>(VLOOKUP($B89,'Model Working'!$C$16:$P$25,M$4,FALSE)/VLOOKUP($B89,'Model Working'!$C$30:$P$39,M$4)-(VLOOKUP($B89,'Model Working'!$C$16:$P$25,L$4,FALSE)/VLOOKUP($B89,'Model Working'!$C$30:$P$39,L$4)))*VLOOKUP($F89,'Model Working'!$C$42:$P$45,L$4,FALSE)*VLOOKUP($D89,'Model Working'!$C$47:$P$50,L$4,FALSE)*(1+Base_Case)*'Connex from Volumes'!R$24</f>
        <v>3066074.1039623776</v>
      </c>
      <c r="M89" s="29">
        <f>(VLOOKUP($B89,'Model Working'!$C$16:$P$25,N$4,FALSE)/VLOOKUP($B89,'Model Working'!$C$30:$P$39,N$4)-(VLOOKUP($B89,'Model Working'!$C$16:$P$25,M$4,FALSE)/VLOOKUP($B89,'Model Working'!$C$30:$P$39,M$4)))*VLOOKUP($F89,'Model Working'!$C$42:$P$45,M$4,FALSE)*VLOOKUP($D89,'Model Working'!$C$47:$P$50,M$4,FALSE)*(1+Base_Case)*'Connex from Volumes'!S$24</f>
        <v>3166696.8182610776</v>
      </c>
      <c r="N89" s="29">
        <f>(VLOOKUP($B89,'Model Working'!$C$16:$P$25,O$4,FALSE)/VLOOKUP($B89,'Model Working'!$C$30:$P$39,O$4)-(VLOOKUP($B89,'Model Working'!$C$16:$P$25,N$4,FALSE)/VLOOKUP($B89,'Model Working'!$C$30:$P$39,N$4)))*VLOOKUP($F89,'Model Working'!$C$42:$P$45,N$4,FALSE)*VLOOKUP($D89,'Model Working'!$C$47:$P$50,N$4,FALSE)*(1+Base_Case)*'Connex from Volumes'!T$24</f>
        <v>3330860.9574798271</v>
      </c>
      <c r="O89" s="29">
        <f>(VLOOKUP($B89,'Model Working'!$C$16:$P$25,P$4,FALSE)/VLOOKUP($B89,'Model Working'!$C$30:$P$39,P$4)-(VLOOKUP($B89,'Model Working'!$C$16:$P$25,O$4,FALSE)/VLOOKUP($B89,'Model Working'!$C$30:$P$39,O$4)))*VLOOKUP($F89,'Model Working'!$C$42:$P$45,O$4,FALSE)*VLOOKUP($D89,'Model Working'!$C$47:$P$50,O$4,FALSE)*(1+Base_Case)*'Connex from Volumes'!U$24</f>
        <v>3483793.7690373072</v>
      </c>
      <c r="P89" s="29">
        <f>(VLOOKUP($B89,'Model Working'!$C$16:$P$25,Q$4,FALSE)/VLOOKUP($B89,'Model Working'!$C$30:$P$39,Q$4)-(VLOOKUP($B89,'Model Working'!$C$16:$P$25,P$4,FALSE)/VLOOKUP($B89,'Model Working'!$C$30:$P$39,P$4)))*VLOOKUP($F89,'Model Working'!$C$42:$P$45,P$4,FALSE)*VLOOKUP($D89,'Model Working'!$C$47:$P$50,P$4,FALSE)*(1+Base_Case)*'Connex from Volumes'!V$24</f>
        <v>3661828.6906382279</v>
      </c>
      <c r="Q89" s="29">
        <f>(VLOOKUP($B89,'Model Working'!$C$16:$P$25,R$4,FALSE)/VLOOKUP($B89,'Model Working'!$C$30:$P$39,R$4)-(VLOOKUP($B89,'Model Working'!$C$16:$P$25,Q$4,FALSE)/VLOOKUP($B89,'Model Working'!$C$30:$P$39,Q$4)))*VLOOKUP($F89,'Model Working'!$C$42:$P$45,Q$4,FALSE)*VLOOKUP($D89,'Model Working'!$C$47:$P$50,Q$4,FALSE)*(1+Base_Case)*'Connex from Volumes'!W$24</f>
        <v>3855498.2743187509</v>
      </c>
      <c r="R89" s="29">
        <f>(VLOOKUP($B89,'Model Working'!$C$16:$P$25,S$4,FALSE)/VLOOKUP($B89,'Model Working'!$C$30:$P$39,S$4)-(VLOOKUP($B89,'Model Working'!$C$16:$P$25,R$4,FALSE)/VLOOKUP($B89,'Model Working'!$C$30:$P$39,R$4)))*VLOOKUP($F89,'Model Working'!$C$42:$P$45,R$4,FALSE)*VLOOKUP($D89,'Model Working'!$C$47:$P$50,R$4,FALSE)*(1+Base_Case)*'Connex from Volumes'!X$24</f>
        <v>4023914.8287518849</v>
      </c>
      <c r="S89" s="29">
        <f>(VLOOKUP($B89,'Model Working'!$C$16:$P$25,T$4,FALSE)/VLOOKUP($B89,'Model Working'!$C$30:$P$39,T$4)-(VLOOKUP($B89,'Model Working'!$C$16:$P$25,S$4,FALSE)/VLOOKUP($B89,'Model Working'!$C$30:$P$39,S$4)))*VLOOKUP($F89,'Model Working'!$C$42:$P$45,S$4,FALSE)*VLOOKUP($D89,'Model Working'!$C$47:$P$50,S$4,FALSE)*(1+Base_Case)*'Connex from Volumes'!Y$24</f>
        <v>4343992.4979322171</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Volumes'!P$24</f>
        <v>2475909.699976461</v>
      </c>
      <c r="K90" s="29">
        <f>(VLOOKUP($B90,'Model Working'!$C$16:$P$25,L$4,FALSE)/VLOOKUP($B90,'Model Working'!$C$30:$P$39,L$4)-(VLOOKUP($B90,'Model Working'!$C$16:$P$25,K$4,FALSE)/VLOOKUP($B90,'Model Working'!$C$30:$P$39,K$4)))*VLOOKUP($F90,'Model Working'!$C$42:$P$45,K$4,FALSE)*VLOOKUP($D90,'Model Working'!$C$47:$P$50,K$4,FALSE)*(1+Low_Case)*'Connex from Volumes'!Q$24</f>
        <v>2588022.2045942857</v>
      </c>
      <c r="L90" s="29">
        <f>(VLOOKUP($B90,'Model Working'!$C$16:$P$25,M$4,FALSE)/VLOOKUP($B90,'Model Working'!$C$30:$P$39,M$4)-(VLOOKUP($B90,'Model Working'!$C$16:$P$25,L$4,FALSE)/VLOOKUP($B90,'Model Working'!$C$30:$P$39,L$4)))*VLOOKUP($F90,'Model Working'!$C$42:$P$45,L$4,FALSE)*VLOOKUP($D90,'Model Working'!$C$47:$P$50,L$4,FALSE)*(1+Low_Case)*'Connex from Volumes'!R$24</f>
        <v>2759466.6935661398</v>
      </c>
      <c r="M90" s="29">
        <f>(VLOOKUP($B90,'Model Working'!$C$16:$P$25,N$4,FALSE)/VLOOKUP($B90,'Model Working'!$C$30:$P$39,N$4)-(VLOOKUP($B90,'Model Working'!$C$16:$P$25,M$4,FALSE)/VLOOKUP($B90,'Model Working'!$C$30:$P$39,M$4)))*VLOOKUP($F90,'Model Working'!$C$42:$P$45,M$4,FALSE)*VLOOKUP($D90,'Model Working'!$C$47:$P$50,M$4,FALSE)*(1+Low_Case)*'Connex from Volumes'!S$24</f>
        <v>2850027.13643497</v>
      </c>
      <c r="N90" s="29">
        <f>(VLOOKUP($B90,'Model Working'!$C$16:$P$25,O$4,FALSE)/VLOOKUP($B90,'Model Working'!$C$30:$P$39,O$4)-(VLOOKUP($B90,'Model Working'!$C$16:$P$25,N$4,FALSE)/VLOOKUP($B90,'Model Working'!$C$30:$P$39,N$4)))*VLOOKUP($F90,'Model Working'!$C$42:$P$45,N$4,FALSE)*VLOOKUP($D90,'Model Working'!$C$47:$P$50,N$4,FALSE)*(1+Low_Case)*'Connex from Volumes'!T$24</f>
        <v>2997774.8617318445</v>
      </c>
      <c r="O90" s="29">
        <f>(VLOOKUP($B90,'Model Working'!$C$16:$P$25,P$4,FALSE)/VLOOKUP($B90,'Model Working'!$C$30:$P$39,P$4)-(VLOOKUP($B90,'Model Working'!$C$16:$P$25,O$4,FALSE)/VLOOKUP($B90,'Model Working'!$C$30:$P$39,O$4)))*VLOOKUP($F90,'Model Working'!$C$42:$P$45,O$4,FALSE)*VLOOKUP($D90,'Model Working'!$C$47:$P$50,O$4,FALSE)*(1+Low_Case)*'Connex from Volumes'!U$24</f>
        <v>3135414.3921335768</v>
      </c>
      <c r="P90" s="29">
        <f>(VLOOKUP($B90,'Model Working'!$C$16:$P$25,Q$4,FALSE)/VLOOKUP($B90,'Model Working'!$C$30:$P$39,Q$4)-(VLOOKUP($B90,'Model Working'!$C$16:$P$25,P$4,FALSE)/VLOOKUP($B90,'Model Working'!$C$30:$P$39,P$4)))*VLOOKUP($F90,'Model Working'!$C$42:$P$45,P$4,FALSE)*VLOOKUP($D90,'Model Working'!$C$47:$P$50,P$4,FALSE)*(1+Low_Case)*'Connex from Volumes'!V$24</f>
        <v>3295645.8215744053</v>
      </c>
      <c r="Q90" s="29">
        <f>(VLOOKUP($B90,'Model Working'!$C$16:$P$25,R$4,FALSE)/VLOOKUP($B90,'Model Working'!$C$30:$P$39,R$4)-(VLOOKUP($B90,'Model Working'!$C$16:$P$25,Q$4,FALSE)/VLOOKUP($B90,'Model Working'!$C$30:$P$39,Q$4)))*VLOOKUP($F90,'Model Working'!$C$42:$P$45,Q$4,FALSE)*VLOOKUP($D90,'Model Working'!$C$47:$P$50,Q$4,FALSE)*(1+Low_Case)*'Connex from Volumes'!W$24</f>
        <v>3469948.4468868761</v>
      </c>
      <c r="R90" s="29">
        <f>(VLOOKUP($B90,'Model Working'!$C$16:$P$25,S$4,FALSE)/VLOOKUP($B90,'Model Working'!$C$30:$P$39,S$4)-(VLOOKUP($B90,'Model Working'!$C$16:$P$25,R$4,FALSE)/VLOOKUP($B90,'Model Working'!$C$30:$P$39,R$4)))*VLOOKUP($F90,'Model Working'!$C$42:$P$45,R$4,FALSE)*VLOOKUP($D90,'Model Working'!$C$47:$P$50,R$4,FALSE)*(1+Low_Case)*'Connex from Volumes'!X$24</f>
        <v>3621523.3458766965</v>
      </c>
      <c r="S90" s="29">
        <f>(VLOOKUP($B90,'Model Working'!$C$16:$P$25,T$4,FALSE)/VLOOKUP($B90,'Model Working'!$C$30:$P$39,T$4)-(VLOOKUP($B90,'Model Working'!$C$16:$P$25,S$4,FALSE)/VLOOKUP($B90,'Model Working'!$C$30:$P$39,S$4)))*VLOOKUP($F90,'Model Working'!$C$42:$P$45,S$4,FALSE)*VLOOKUP($D90,'Model Working'!$C$47:$P$50,S$4,FALSE)*(1+Low_Case)*'Connex from Volumes'!Y$24</f>
        <v>3909593.2481389949</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Volumes'!P$24</f>
        <v>3026111.8555267858</v>
      </c>
      <c r="K91" s="29">
        <f>(VLOOKUP($B91,'Model Working'!$C$16:$P$25,L$4,FALSE)/VLOOKUP($B91,'Model Working'!$C$30:$P$39,L$4)-(VLOOKUP($B91,'Model Working'!$C$16:$P$25,K$4,FALSE)/VLOOKUP($B91,'Model Working'!$C$30:$P$39,K$4)))*VLOOKUP($F91,'Model Working'!$C$42:$P$45,K$4,FALSE)*VLOOKUP($D91,'Model Working'!$C$47:$P$50,K$4,FALSE)*(1+High_Case)*'Connex from Volumes'!Q$24</f>
        <v>3163138.2500596824</v>
      </c>
      <c r="L91" s="29">
        <f>(VLOOKUP($B91,'Model Working'!$C$16:$P$25,M$4,FALSE)/VLOOKUP($B91,'Model Working'!$C$30:$P$39,M$4)-(VLOOKUP($B91,'Model Working'!$C$16:$P$25,L$4,FALSE)/VLOOKUP($B91,'Model Working'!$C$30:$P$39,L$4)))*VLOOKUP($F91,'Model Working'!$C$42:$P$45,L$4,FALSE)*VLOOKUP($D91,'Model Working'!$C$47:$P$50,L$4,FALSE)*(1+High_Case)*'Connex from Volumes'!R$24</f>
        <v>3372681.514358616</v>
      </c>
      <c r="M91" s="29">
        <f>(VLOOKUP($B91,'Model Working'!$C$16:$P$25,N$4,FALSE)/VLOOKUP($B91,'Model Working'!$C$30:$P$39,N$4)-(VLOOKUP($B91,'Model Working'!$C$16:$P$25,M$4,FALSE)/VLOOKUP($B91,'Model Working'!$C$30:$P$39,M$4)))*VLOOKUP($F91,'Model Working'!$C$42:$P$45,M$4,FALSE)*VLOOKUP($D91,'Model Working'!$C$47:$P$50,M$4,FALSE)*(1+High_Case)*'Connex from Volumes'!S$24</f>
        <v>3483366.5000871858</v>
      </c>
      <c r="N91" s="29">
        <f>(VLOOKUP($B91,'Model Working'!$C$16:$P$25,O$4,FALSE)/VLOOKUP($B91,'Model Working'!$C$30:$P$39,O$4)-(VLOOKUP($B91,'Model Working'!$C$16:$P$25,N$4,FALSE)/VLOOKUP($B91,'Model Working'!$C$30:$P$39,N$4)))*VLOOKUP($F91,'Model Working'!$C$42:$P$45,N$4,FALSE)*VLOOKUP($D91,'Model Working'!$C$47:$P$50,N$4,FALSE)*(1+High_Case)*'Connex from Volumes'!T$24</f>
        <v>3663947.0532278097</v>
      </c>
      <c r="O91" s="29">
        <f>(VLOOKUP($B91,'Model Working'!$C$16:$P$25,P$4,FALSE)/VLOOKUP($B91,'Model Working'!$C$30:$P$39,P$4)-(VLOOKUP($B91,'Model Working'!$C$16:$P$25,O$4,FALSE)/VLOOKUP($B91,'Model Working'!$C$30:$P$39,O$4)))*VLOOKUP($F91,'Model Working'!$C$42:$P$45,O$4,FALSE)*VLOOKUP($D91,'Model Working'!$C$47:$P$50,O$4,FALSE)*(1+High_Case)*'Connex from Volumes'!U$24</f>
        <v>3832173.1459410382</v>
      </c>
      <c r="P91" s="29">
        <f>(VLOOKUP($B91,'Model Working'!$C$16:$P$25,Q$4,FALSE)/VLOOKUP($B91,'Model Working'!$C$30:$P$39,Q$4)-(VLOOKUP($B91,'Model Working'!$C$16:$P$25,P$4,FALSE)/VLOOKUP($B91,'Model Working'!$C$30:$P$39,P$4)))*VLOOKUP($F91,'Model Working'!$C$42:$P$45,P$4,FALSE)*VLOOKUP($D91,'Model Working'!$C$47:$P$50,P$4,FALSE)*(1+High_Case)*'Connex from Volumes'!V$24</f>
        <v>4028011.5597020509</v>
      </c>
      <c r="Q91" s="29">
        <f>(VLOOKUP($B91,'Model Working'!$C$16:$P$25,R$4,FALSE)/VLOOKUP($B91,'Model Working'!$C$30:$P$39,R$4)-(VLOOKUP($B91,'Model Working'!$C$16:$P$25,Q$4,FALSE)/VLOOKUP($B91,'Model Working'!$C$30:$P$39,Q$4)))*VLOOKUP($F91,'Model Working'!$C$42:$P$45,Q$4,FALSE)*VLOOKUP($D91,'Model Working'!$C$47:$P$50,Q$4,FALSE)*(1+High_Case)*'Connex from Volumes'!W$24</f>
        <v>4241048.1017506262</v>
      </c>
      <c r="R91" s="29">
        <f>(VLOOKUP($B91,'Model Working'!$C$16:$P$25,S$4,FALSE)/VLOOKUP($B91,'Model Working'!$C$30:$P$39,S$4)-(VLOOKUP($B91,'Model Working'!$C$16:$P$25,R$4,FALSE)/VLOOKUP($B91,'Model Working'!$C$30:$P$39,R$4)))*VLOOKUP($F91,'Model Working'!$C$42:$P$45,R$4,FALSE)*VLOOKUP($D91,'Model Working'!$C$47:$P$50,R$4,FALSE)*(1+High_Case)*'Connex from Volumes'!X$24</f>
        <v>4426306.3116270732</v>
      </c>
      <c r="S91" s="29">
        <f>(VLOOKUP($B91,'Model Working'!$C$16:$P$25,T$4,FALSE)/VLOOKUP($B91,'Model Working'!$C$30:$P$39,T$4)-(VLOOKUP($B91,'Model Working'!$C$16:$P$25,S$4,FALSE)/VLOOKUP($B91,'Model Working'!$C$30:$P$39,S$4)))*VLOOKUP($F91,'Model Working'!$C$42:$P$45,S$4,FALSE)*VLOOKUP($D91,'Model Working'!$C$47:$P$50,S$4,FALSE)*(1+High_Case)*'Connex from Volumes'!Y$24</f>
        <v>4778391.7477254383</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3916889.2657202287</v>
      </c>
      <c r="K92" s="29">
        <f t="shared" si="21"/>
        <v>4094251.2534755743</v>
      </c>
      <c r="L92" s="29">
        <f t="shared" si="21"/>
        <v>4365476.4433632065</v>
      </c>
      <c r="M92" s="29">
        <f t="shared" si="21"/>
        <v>4508743.0683839666</v>
      </c>
      <c r="N92" s="29">
        <f t="shared" si="21"/>
        <v>4742479.9769858476</v>
      </c>
      <c r="O92" s="29">
        <f t="shared" si="21"/>
        <v>4960225.7207722403</v>
      </c>
      <c r="P92" s="29">
        <f t="shared" si="21"/>
        <v>5213711.8499367069</v>
      </c>
      <c r="Q92" s="29">
        <f t="shared" si="21"/>
        <v>5489458.6116541326</v>
      </c>
      <c r="R92" s="29">
        <f t="shared" si="21"/>
        <v>5729250.109224299</v>
      </c>
      <c r="S92" s="29">
        <f t="shared" si="21"/>
        <v>6184976.7086067405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3525200.3391482057</v>
      </c>
      <c r="K93" s="29">
        <f t="shared" si="21"/>
        <v>3684826.1281280173</v>
      </c>
      <c r="L93" s="29">
        <f t="shared" si="21"/>
        <v>3928928.799026886</v>
      </c>
      <c r="M93" s="29">
        <f t="shared" si="21"/>
        <v>4057868.7615455701</v>
      </c>
      <c r="N93" s="29">
        <f t="shared" si="21"/>
        <v>4268231.979287263</v>
      </c>
      <c r="O93" s="29">
        <f t="shared" si="21"/>
        <v>4464203.1486950163</v>
      </c>
      <c r="P93" s="29">
        <f t="shared" si="21"/>
        <v>4692340.6649430366</v>
      </c>
      <c r="Q93" s="29">
        <f t="shared" si="21"/>
        <v>4940512.7504887199</v>
      </c>
      <c r="R93" s="29">
        <f t="shared" si="21"/>
        <v>5156325.0983018689</v>
      </c>
      <c r="S93" s="29">
        <f t="shared" si="21"/>
        <v>5566479.0377460662</v>
      </c>
      <c r="T93" s="88" t="s">
        <v>115</v>
      </c>
    </row>
    <row r="94" spans="1:20" ht="1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4308578.1922922516</v>
      </c>
      <c r="K94" s="86">
        <f t="shared" si="21"/>
        <v>4503676.3788231313</v>
      </c>
      <c r="L94" s="86">
        <f t="shared" si="21"/>
        <v>4802024.0876995279</v>
      </c>
      <c r="M94" s="86">
        <f t="shared" si="21"/>
        <v>4959617.3752223635</v>
      </c>
      <c r="N94" s="86">
        <f t="shared" si="21"/>
        <v>5216727.9746844321</v>
      </c>
      <c r="O94" s="86">
        <f t="shared" si="21"/>
        <v>5456248.2928494643</v>
      </c>
      <c r="P94" s="86">
        <f t="shared" si="21"/>
        <v>5735083.0349303782</v>
      </c>
      <c r="Q94" s="86">
        <f t="shared" si="21"/>
        <v>6038404.4728195462</v>
      </c>
      <c r="R94" s="86">
        <f t="shared" si="21"/>
        <v>6302175.1201467281</v>
      </c>
      <c r="S94" s="86">
        <f t="shared" si="21"/>
        <v>6803474.3794674147</v>
      </c>
      <c r="T94" s="89" t="s">
        <v>115</v>
      </c>
    </row>
    <row r="95" spans="1:20" ht="15.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 t="shared" ref="J95:R95" si="22">J92</f>
        <v>3916889.2657202287</v>
      </c>
      <c r="K95" s="86">
        <f t="shared" si="22"/>
        <v>4094251.2534755743</v>
      </c>
      <c r="L95" s="86">
        <f t="shared" si="22"/>
        <v>4365476.4433632065</v>
      </c>
      <c r="M95" s="86">
        <f t="shared" si="22"/>
        <v>4508743.0683839666</v>
      </c>
      <c r="N95" s="86">
        <f t="shared" si="22"/>
        <v>4742479.9769858476</v>
      </c>
      <c r="O95" s="86">
        <f t="shared" si="22"/>
        <v>4960225.7207722403</v>
      </c>
      <c r="P95" s="86">
        <f t="shared" si="22"/>
        <v>5213711.8499367069</v>
      </c>
      <c r="Q95" s="86">
        <f t="shared" si="22"/>
        <v>5489458.6116541326</v>
      </c>
      <c r="R95" s="86">
        <f t="shared" si="22"/>
        <v>5729250.109224299</v>
      </c>
      <c r="S95" s="86">
        <f>S92</f>
        <v>6184976.7086067405</v>
      </c>
      <c r="T95" s="89" t="s">
        <v>115</v>
      </c>
    </row>
    <row r="96" spans="1:20" ht="1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Volumes'!P$25</f>
        <v>769811.90760261647</v>
      </c>
      <c r="K96" s="29">
        <f>'Output Volume Summary'!K96*'Connex from Volumes'!Q$25</f>
        <v>804670.02098485141</v>
      </c>
      <c r="L96" s="29">
        <f>'Output Volume Summary'!L96*'Connex from Volumes'!R$25</f>
        <v>842087.24579608836</v>
      </c>
      <c r="M96" s="29">
        <f>'Output Volume Summary'!M96*'Connex from Volumes'!S$25</f>
        <v>886132.81277547602</v>
      </c>
      <c r="N96" s="29">
        <f>'Output Volume Summary'!N96*'Connex from Volumes'!T$25</f>
        <v>932070.65867341647</v>
      </c>
      <c r="O96" s="29">
        <f>'Output Volume Summary'!O96*'Connex from Volumes'!U$25</f>
        <v>974865.65618931665</v>
      </c>
      <c r="P96" s="29">
        <f>'Output Volume Summary'!P96*'Connex from Volumes'!V$25</f>
        <v>1024684.9457849391</v>
      </c>
      <c r="Q96" s="29">
        <f>'Output Volume Summary'!Q96*'Connex from Volumes'!W$25</f>
        <v>1078879.2633294009</v>
      </c>
      <c r="R96" s="29">
        <f>'Output Volume Summary'!R96*'Connex from Volumes'!X$25</f>
        <v>1126007.0572619245</v>
      </c>
      <c r="S96" s="29">
        <f>'Output Volume Summary'!S96*'Connex from Volumes'!Y$25</f>
        <v>1215573.9913813511</v>
      </c>
      <c r="T96" s="29" t="e" vm="1">
        <f>((VLOOKUP($B96,'Model Working'!$C$16:$P$25,U$4,FALSE)/VLOOKUP($B96,'Model Working'!$C$30:$P$39,U$4)-(VLOOKUP($B96,'Model Working'!$C$16:$P$25,T$4,FALSE)/VLOOKUP($B96,'Model Working'!$C$30:$P$39,T$4)))/VLOOKUP($F96,'Model Working'!$C$54:$P$56,T$4,FALSE))*VLOOKUP($D96,'Model Working'!$C$62:$P$65,T$4,FALSE)*(1+Base_Case)*'Connex from Volumes'!Z$25</f>
        <v>#VALUE!</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Volumes'!P$25</f>
        <v>692830.71684235486</v>
      </c>
      <c r="K97" s="29">
        <f>'Output Volume Summary'!K97*'Connex from Volumes'!Q$25</f>
        <v>724203.01888636616</v>
      </c>
      <c r="L97" s="29">
        <f>'Output Volume Summary'!L97*'Connex from Volumes'!R$25</f>
        <v>757878.5212164796</v>
      </c>
      <c r="M97" s="29">
        <f>'Output Volume Summary'!M97*'Connex from Volumes'!S$25</f>
        <v>797519.53149792855</v>
      </c>
      <c r="N97" s="29">
        <f>'Output Volume Summary'!N97*'Connex from Volumes'!T$25</f>
        <v>838863.59280607488</v>
      </c>
      <c r="O97" s="29">
        <f>'Output Volume Summary'!O97*'Connex from Volumes'!U$25</f>
        <v>877379.09057038499</v>
      </c>
      <c r="P97" s="29">
        <f>'Output Volume Summary'!P97*'Connex from Volumes'!V$25</f>
        <v>922216.45120644511</v>
      </c>
      <c r="Q97" s="29">
        <f>'Output Volume Summary'!Q97*'Connex from Volumes'!W$25</f>
        <v>970991.33699646092</v>
      </c>
      <c r="R97" s="29">
        <f>'Output Volume Summary'!R97*'Connex from Volumes'!X$25</f>
        <v>1013406.3515357322</v>
      </c>
      <c r="S97" s="29">
        <f>'Output Volume Summary'!S97*'Connex from Volumes'!Y$25</f>
        <v>1094016.592243216</v>
      </c>
      <c r="T97" s="29" t="e" vm="1">
        <f>((VLOOKUP($B97,'Model Working'!$C$16:$P$25,U$4,FALSE)/VLOOKUP($B97,'Model Working'!$C$30:$P$39,U$4)-(VLOOKUP($B97,'Model Working'!$C$16:$P$25,T$4,FALSE)/VLOOKUP($B97,'Model Working'!$C$30:$P$39,T$4)))/VLOOKUP($F97,'Model Working'!$C$54:$P$56,T$4,FALSE))*VLOOKUP($D97,'Model Working'!$C$62:$P$65,T$4,FALSE)*(1+Low_Case)*'Connex from Volumes'!Z$25</f>
        <v>#VALUE!</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Volumes'!P$25</f>
        <v>846793.09836287808</v>
      </c>
      <c r="K98" s="29">
        <f>'Output Volume Summary'!K98*'Connex from Volumes'!Q$25</f>
        <v>885137.02308333653</v>
      </c>
      <c r="L98" s="29">
        <f>'Output Volume Summary'!L98*'Connex from Volumes'!R$25</f>
        <v>926295.97037569736</v>
      </c>
      <c r="M98" s="29">
        <f>'Output Volume Summary'!M98*'Connex from Volumes'!S$25</f>
        <v>974746.09405302373</v>
      </c>
      <c r="N98" s="29">
        <f>'Output Volume Summary'!N98*'Connex from Volumes'!T$25</f>
        <v>1025277.7245407582</v>
      </c>
      <c r="O98" s="29">
        <f>'Output Volume Summary'!O98*'Connex from Volumes'!U$25</f>
        <v>1072352.2218082484</v>
      </c>
      <c r="P98" s="29">
        <f>'Output Volume Summary'!P98*'Connex from Volumes'!V$25</f>
        <v>1127153.4403634332</v>
      </c>
      <c r="Q98" s="29">
        <f>'Output Volume Summary'!Q98*'Connex from Volumes'!W$25</f>
        <v>1186767.189662341</v>
      </c>
      <c r="R98" s="29">
        <f>'Output Volume Summary'!R98*'Connex from Volumes'!X$25</f>
        <v>1238607.7629881173</v>
      </c>
      <c r="S98" s="29">
        <f>'Output Volume Summary'!S98*'Connex from Volumes'!Y$25</f>
        <v>1337131.3905194863</v>
      </c>
      <c r="T98" s="29" t="e" vm="1">
        <f>((VLOOKUP($B98,'Model Working'!$C$16:$P$25,U$4,FALSE)/VLOOKUP($B98,'Model Working'!$C$30:$P$39,U$4)-(VLOOKUP($B98,'Model Working'!$C$16:$P$25,T$4,FALSE)/VLOOKUP($B98,'Model Working'!$C$30:$P$39,T$4)))/VLOOKUP($F98,'Model Working'!$C$54:$P$56,T$4,FALSE))*VLOOKUP($D98,'Model Working'!$C$62:$P$65,T$4,FALSE)*(1+High_Case)*'Connex from Volumes'!Z$25</f>
        <v>#VALUE!</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Volumes'!P$26</f>
        <v>4771962.7514671739</v>
      </c>
      <c r="K99" s="29">
        <f>'Output Volume Summary'!K99*'Connex from Volumes'!Q$26</f>
        <v>4988043.6109650126</v>
      </c>
      <c r="L99" s="29">
        <f>'Output Volume Summary'!L99*'Connex from Volumes'!R$26</f>
        <v>5219988.0655767312</v>
      </c>
      <c r="M99" s="29">
        <f>'Output Volume Summary'!M99*'Connex from Volumes'!S$26</f>
        <v>5493020.7413734142</v>
      </c>
      <c r="N99" s="29">
        <f>'Output Volume Summary'!N99*'Connex from Volumes'!T$26</f>
        <v>5777783.4052691907</v>
      </c>
      <c r="O99" s="29">
        <f>'Output Volume Summary'!O99*'Connex from Volumes'!U$26</f>
        <v>6043063.9654660122</v>
      </c>
      <c r="P99" s="29">
        <f>'Output Volume Summary'!P99*'Connex from Volumes'!V$26</f>
        <v>6351887.1882649874</v>
      </c>
      <c r="Q99" s="29">
        <f>'Output Volume Summary'!Q99*'Connex from Volumes'!W$26</f>
        <v>6687830.6338122785</v>
      </c>
      <c r="R99" s="29">
        <f>'Output Volume Summary'!R99*'Connex from Volumes'!X$26</f>
        <v>6979969.6290444955</v>
      </c>
      <c r="S99" s="29">
        <f>'Output Volume Summary'!S99*'Connex from Volumes'!Y$26</f>
        <v>7535183.2717017988</v>
      </c>
      <c r="T99" s="29" t="e" vm="1">
        <f>((VLOOKUP($B99,'Model Working'!$C$16:$P$25,U$4,FALSE)/VLOOKUP($B99,'Model Working'!$C$30:$P$39,U$4)-(VLOOKUP($B99,'Model Working'!$C$16:$P$25,T$4,FALSE)/VLOOKUP($B99,'Model Working'!$C$30:$P$39,T$4)))/VLOOKUP($F99,'Model Working'!$C$54:$P$56,T$4,FALSE))*VLOOKUP($D99,'Model Working'!$C$62:$P$65,T$4,FALSE)*(1+Base_Case)*'Connex from Volumes'!Z$26</f>
        <v>#VALUE!</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Volumes'!P$26</f>
        <v>4294766.4763204567</v>
      </c>
      <c r="K100" s="29">
        <f>'Output Volume Summary'!K100*'Connex from Volumes'!Q$26</f>
        <v>4489239.2498685122</v>
      </c>
      <c r="L100" s="29">
        <f>'Output Volume Summary'!L100*'Connex from Volumes'!R$26</f>
        <v>4697989.2590190582</v>
      </c>
      <c r="M100" s="29">
        <f>'Output Volume Summary'!M100*'Connex from Volumes'!S$26</f>
        <v>4943718.6672360729</v>
      </c>
      <c r="N100" s="29">
        <f>'Output Volume Summary'!N100*'Connex from Volumes'!T$26</f>
        <v>5200005.0647422727</v>
      </c>
      <c r="O100" s="29">
        <f>'Output Volume Summary'!O100*'Connex from Volumes'!U$26</f>
        <v>5438757.5689194109</v>
      </c>
      <c r="P100" s="29">
        <f>'Output Volume Summary'!P100*'Connex from Volumes'!V$26</f>
        <v>5716698.4694384886</v>
      </c>
      <c r="Q100" s="29">
        <f>'Output Volume Summary'!Q100*'Connex from Volumes'!W$26</f>
        <v>6019047.5704310508</v>
      </c>
      <c r="R100" s="29">
        <f>'Output Volume Summary'!R100*'Connex from Volumes'!X$26</f>
        <v>6281972.666140045</v>
      </c>
      <c r="S100" s="29">
        <f>'Output Volume Summary'!S100*'Connex from Volumes'!Y$26</f>
        <v>6781664.9445316186</v>
      </c>
      <c r="T100" s="29" t="e" vm="1">
        <f>((VLOOKUP($B100,'Model Working'!$C$16:$P$25,U$4,FALSE)/VLOOKUP($B100,'Model Working'!$C$30:$P$39,U$4)-(VLOOKUP($B100,'Model Working'!$C$16:$P$25,T$4,FALSE)/VLOOKUP($B100,'Model Working'!$C$30:$P$39,T$4)))/VLOOKUP($F100,'Model Working'!$C$54:$P$56,T$4,FALSE))*VLOOKUP($D100,'Model Working'!$C$62:$P$65,T$4,FALSE)*(1+Low_Case)*'Connex from Volumes'!Z$26</f>
        <v>#VALUE!</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Volumes'!P$26</f>
        <v>5249159.0266138921</v>
      </c>
      <c r="K101" s="29">
        <f>'Output Volume Summary'!K101*'Connex from Volumes'!Q$26</f>
        <v>5486847.9720615139</v>
      </c>
      <c r="L101" s="29">
        <f>'Output Volume Summary'!L101*'Connex from Volumes'!R$26</f>
        <v>5741986.8721344043</v>
      </c>
      <c r="M101" s="29">
        <f>'Output Volume Summary'!M101*'Connex from Volumes'!S$26</f>
        <v>6042322.8155107563</v>
      </c>
      <c r="N101" s="29">
        <f>'Output Volume Summary'!N101*'Connex from Volumes'!T$26</f>
        <v>6355561.7457961105</v>
      </c>
      <c r="O101" s="29">
        <f>'Output Volume Summary'!O101*'Connex from Volumes'!U$26</f>
        <v>6647370.3620126136</v>
      </c>
      <c r="P101" s="29">
        <f>'Output Volume Summary'!P101*'Connex from Volumes'!V$26</f>
        <v>6987075.9070914872</v>
      </c>
      <c r="Q101" s="29">
        <f>'Output Volume Summary'!Q101*'Connex from Volumes'!W$26</f>
        <v>7356613.6971935071</v>
      </c>
      <c r="R101" s="29">
        <f>'Output Volume Summary'!R101*'Connex from Volumes'!X$26</f>
        <v>7677966.5919489451</v>
      </c>
      <c r="S101" s="29">
        <f>'Output Volume Summary'!S101*'Connex from Volumes'!Y$26</f>
        <v>8288701.5988719789</v>
      </c>
      <c r="T101" s="29" t="e" vm="1">
        <f>((VLOOKUP($B101,'Model Working'!$C$16:$P$25,U$4,FALSE)/VLOOKUP($B101,'Model Working'!$C$30:$P$39,U$4)-(VLOOKUP($B101,'Model Working'!$C$16:$P$25,T$4,FALSE)/VLOOKUP($B101,'Model Working'!$C$30:$P$39,T$4)))/VLOOKUP($F101,'Model Working'!$C$54:$P$56,T$4,FALSE))*VLOOKUP($D101,'Model Working'!$C$62:$P$65,T$4,FALSE)*(1+High_Case)*'Connex from Volumes'!Z$26</f>
        <v>#VALUE!</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5541774.6590697905</v>
      </c>
      <c r="K102" s="29">
        <f t="shared" si="23"/>
        <v>5792713.6319498643</v>
      </c>
      <c r="L102" s="29">
        <f t="shared" si="23"/>
        <v>6062075.3113728194</v>
      </c>
      <c r="M102" s="29">
        <f t="shared" si="23"/>
        <v>6379153.5541488901</v>
      </c>
      <c r="N102" s="29">
        <f t="shared" si="23"/>
        <v>6709854.0639426075</v>
      </c>
      <c r="O102" s="29">
        <f t="shared" si="23"/>
        <v>7017929.6216553291</v>
      </c>
      <c r="P102" s="29">
        <f t="shared" si="23"/>
        <v>7376572.1340499269</v>
      </c>
      <c r="Q102" s="29">
        <f t="shared" si="23"/>
        <v>7766709.8971416792</v>
      </c>
      <c r="R102" s="29">
        <f t="shared" si="23"/>
        <v>8105976.6863064198</v>
      </c>
      <c r="S102" s="29">
        <f t="shared" si="23"/>
        <v>8750757.2630831506</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4987597.1931628119</v>
      </c>
      <c r="K103" s="29">
        <f t="shared" si="23"/>
        <v>5213442.2687548781</v>
      </c>
      <c r="L103" s="29">
        <f t="shared" si="23"/>
        <v>5455867.7802355383</v>
      </c>
      <c r="M103" s="29">
        <f t="shared" si="23"/>
        <v>5741238.1987340013</v>
      </c>
      <c r="N103" s="29">
        <f t="shared" si="23"/>
        <v>6038868.6575483475</v>
      </c>
      <c r="O103" s="29">
        <f t="shared" si="23"/>
        <v>6316136.6594897956</v>
      </c>
      <c r="P103" s="29">
        <f t="shared" si="23"/>
        <v>6638914.9206449334</v>
      </c>
      <c r="Q103" s="29">
        <f t="shared" si="23"/>
        <v>6990038.9074275121</v>
      </c>
      <c r="R103" s="29">
        <f t="shared" si="23"/>
        <v>7295379.017675777</v>
      </c>
      <c r="S103" s="29">
        <f t="shared" si="23"/>
        <v>7875681.5367748346</v>
      </c>
      <c r="T103" s="88" t="s">
        <v>115</v>
      </c>
    </row>
    <row r="104" spans="1:20" ht="1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6095952.12497677</v>
      </c>
      <c r="K104" s="86">
        <f t="shared" si="23"/>
        <v>6371984.9951448506</v>
      </c>
      <c r="L104" s="86">
        <f t="shared" si="23"/>
        <v>6668282.8425101014</v>
      </c>
      <c r="M104" s="86">
        <f t="shared" si="23"/>
        <v>7017068.9095637798</v>
      </c>
      <c r="N104" s="86">
        <f t="shared" si="23"/>
        <v>7380839.4703368684</v>
      </c>
      <c r="O104" s="86">
        <f t="shared" si="23"/>
        <v>7719722.5838208618</v>
      </c>
      <c r="P104" s="86">
        <f t="shared" si="23"/>
        <v>8114229.3474549204</v>
      </c>
      <c r="Q104" s="86">
        <f t="shared" si="23"/>
        <v>8543380.8868558481</v>
      </c>
      <c r="R104" s="86">
        <f t="shared" si="23"/>
        <v>8916574.3549370617</v>
      </c>
      <c r="S104" s="86">
        <f t="shared" si="23"/>
        <v>9625832.9893914647</v>
      </c>
      <c r="T104" s="89" t="s">
        <v>115</v>
      </c>
    </row>
    <row r="105" spans="1:20" ht="15.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 t="shared" ref="J105:R105" si="24">J102</f>
        <v>5541774.6590697905</v>
      </c>
      <c r="K105" s="92">
        <f t="shared" si="24"/>
        <v>5792713.6319498643</v>
      </c>
      <c r="L105" s="92">
        <f t="shared" si="24"/>
        <v>6062075.3113728194</v>
      </c>
      <c r="M105" s="92">
        <f t="shared" si="24"/>
        <v>6379153.5541488901</v>
      </c>
      <c r="N105" s="92">
        <f t="shared" si="24"/>
        <v>6709854.0639426075</v>
      </c>
      <c r="O105" s="92">
        <f t="shared" si="24"/>
        <v>7017929.6216553291</v>
      </c>
      <c r="P105" s="92">
        <f t="shared" si="24"/>
        <v>7376572.1340499269</v>
      </c>
      <c r="Q105" s="92">
        <f t="shared" si="24"/>
        <v>7766709.8971416792</v>
      </c>
      <c r="R105" s="92">
        <f t="shared" si="24"/>
        <v>8105976.6863064198</v>
      </c>
      <c r="S105" s="92">
        <f>S102</f>
        <v>8750757.2630831506</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Volumes'!P$23</f>
        <v>49150.16399502485</v>
      </c>
      <c r="K106" s="29">
        <f>(VLOOKUP($B106,'Model Working'!$C$16:$P$25,L$4,FALSE)/VLOOKUP($B106,'Model Working'!$C$30:$P$39,L$4)-(VLOOKUP($B106,'Model Working'!$C$16:$P$25,K$4,FALSE)/VLOOKUP($B106,'Model Working'!$C$30:$P$39,K$4)))*VLOOKUP($F106,'Model Working'!$C$42:$P$45,K$4,FALSE)*VLOOKUP($D106,'Model Working'!$C$47:$P$50,K$4,FALSE)*(1+Base_Case)*'Connex from Volumes'!Q$23</f>
        <v>50754.629482815319</v>
      </c>
      <c r="L106" s="29">
        <f>(VLOOKUP($B106,'Model Working'!$C$16:$P$25,M$4,FALSE)/VLOOKUP($B106,'Model Working'!$C$30:$P$39,M$4)-(VLOOKUP($B106,'Model Working'!$C$16:$P$25,L$4,FALSE)/VLOOKUP($B106,'Model Working'!$C$30:$P$39,L$4)))*VLOOKUP($F106,'Model Working'!$C$42:$P$45,L$4,FALSE)*VLOOKUP($D106,'Model Working'!$C$47:$P$50,L$4,FALSE)*(1+Base_Case)*'Connex from Volumes'!R$23</f>
        <v>53457.316483246846</v>
      </c>
      <c r="M106" s="29">
        <f>(VLOOKUP($B106,'Model Working'!$C$16:$P$25,N$4,FALSE)/VLOOKUP($B106,'Model Working'!$C$30:$P$39,N$4)-(VLOOKUP($B106,'Model Working'!$C$16:$P$25,M$4,FALSE)/VLOOKUP($B106,'Model Working'!$C$30:$P$39,M$4)))*VLOOKUP($F106,'Model Working'!$C$42:$P$45,M$4,FALSE)*VLOOKUP($D106,'Model Working'!$C$47:$P$50,M$4,FALSE)*(1+Base_Case)*'Connex from Volumes'!S$23</f>
        <v>54533.259350312735</v>
      </c>
      <c r="N106" s="29">
        <f>(VLOOKUP($B106,'Model Working'!$C$16:$P$25,O$4,FALSE)/VLOOKUP($B106,'Model Working'!$C$30:$P$39,O$4)-(VLOOKUP($B106,'Model Working'!$C$16:$P$25,N$4,FALSE)/VLOOKUP($B106,'Model Working'!$C$30:$P$39,N$4)))*VLOOKUP($F106,'Model Working'!$C$42:$P$45,N$4,FALSE)*VLOOKUP($D106,'Model Working'!$C$47:$P$50,N$4,FALSE)*(1+Base_Case)*'Connex from Volumes'!T$23</f>
        <v>56649.663370424685</v>
      </c>
      <c r="O106" s="29">
        <f>(VLOOKUP($B106,'Model Working'!$C$16:$P$25,P$4,FALSE)/VLOOKUP($B106,'Model Working'!$C$30:$P$39,P$4)-(VLOOKUP($B106,'Model Working'!$C$16:$P$25,O$4,FALSE)/VLOOKUP($B106,'Model Working'!$C$30:$P$39,O$4)))*VLOOKUP($F106,'Model Working'!$C$42:$P$45,O$4,FALSE)*VLOOKUP($D106,'Model Working'!$C$47:$P$50,O$4,FALSE)*(1+Base_Case)*'Connex from Volumes'!U$23</f>
        <v>58510.494436805799</v>
      </c>
      <c r="P106" s="29">
        <f>(VLOOKUP($B106,'Model Working'!$C$16:$P$25,Q$4,FALSE)/VLOOKUP($B106,'Model Working'!$C$30:$P$39,Q$4)-(VLOOKUP($B106,'Model Working'!$C$16:$P$25,P$4,FALSE)/VLOOKUP($B106,'Model Working'!$C$30:$P$39,P$4)))*VLOOKUP($F106,'Model Working'!$C$42:$P$45,P$4,FALSE)*VLOOKUP($D106,'Model Working'!$C$47:$P$50,P$4,FALSE)*(1+Base_Case)*'Connex from Volumes'!V$23</f>
        <v>60725.865679485913</v>
      </c>
      <c r="Q106" s="29">
        <f>(VLOOKUP($B106,'Model Working'!$C$16:$P$25,R$4,FALSE)/VLOOKUP($B106,'Model Working'!$C$30:$P$39,R$4)-(VLOOKUP($B106,'Model Working'!$C$16:$P$25,Q$4,FALSE)/VLOOKUP($B106,'Model Working'!$C$30:$P$39,Q$4)))*VLOOKUP($F106,'Model Working'!$C$42:$P$45,Q$4,FALSE)*VLOOKUP($D106,'Model Working'!$C$47:$P$50,Q$4,FALSE)*(1+Base_Case)*'Connex from Volumes'!W$23</f>
        <v>63125.324361229999</v>
      </c>
      <c r="R106" s="29">
        <f>(VLOOKUP($B106,'Model Working'!$C$16:$P$25,S$4,FALSE)/VLOOKUP($B106,'Model Working'!$C$30:$P$39,S$4)-(VLOOKUP($B106,'Model Working'!$C$16:$P$25,R$4,FALSE)/VLOOKUP($B106,'Model Working'!$C$30:$P$39,R$4)))*VLOOKUP($F106,'Model Working'!$C$42:$P$45,R$4,FALSE)*VLOOKUP($D106,'Model Working'!$C$47:$P$50,R$4,FALSE)*(1+Base_Case)*'Connex from Volumes'!X$23</f>
        <v>65038.652391196643</v>
      </c>
      <c r="S106" s="29">
        <f>(VLOOKUP($B106,'Model Working'!$C$16:$P$25,T$4,FALSE)/VLOOKUP($B106,'Model Working'!$C$30:$P$39,T$4)-(VLOOKUP($B106,'Model Working'!$C$16:$P$25,S$4,FALSE)/VLOOKUP($B106,'Model Working'!$C$30:$P$39,S$4)))*VLOOKUP($F106,'Model Working'!$C$42:$P$45,S$4,FALSE)*VLOOKUP($D106,'Model Working'!$C$47:$P$50,S$4,FALSE)*(1+Base_Case)*'Connex from Volumes'!Y$23</f>
        <v>100790.1807873902</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Volumes'!P$23</f>
        <v>44235.147595522365</v>
      </c>
      <c r="K107" s="29">
        <f>(VLOOKUP($B107,'Model Working'!$C$16:$P$25,L$4,FALSE)/VLOOKUP($B107,'Model Working'!$C$30:$P$39,L$4)-(VLOOKUP($B107,'Model Working'!$C$16:$P$25,K$4,FALSE)/VLOOKUP($B107,'Model Working'!$C$30:$P$39,K$4)))*VLOOKUP($F107,'Model Working'!$C$42:$P$45,K$4,FALSE)*VLOOKUP($D107,'Model Working'!$C$47:$P$50,K$4,FALSE)*(1+Low_Case)*'Connex from Volumes'!Q$23</f>
        <v>45679.166534533782</v>
      </c>
      <c r="L107" s="29">
        <f>(VLOOKUP($B107,'Model Working'!$C$16:$P$25,M$4,FALSE)/VLOOKUP($B107,'Model Working'!$C$30:$P$39,M$4)-(VLOOKUP($B107,'Model Working'!$C$16:$P$25,L$4,FALSE)/VLOOKUP($B107,'Model Working'!$C$30:$P$39,L$4)))*VLOOKUP($F107,'Model Working'!$C$42:$P$45,L$4,FALSE)*VLOOKUP($D107,'Model Working'!$C$47:$P$50,L$4,FALSE)*(1+Low_Case)*'Connex from Volumes'!R$23</f>
        <v>48111.584834922163</v>
      </c>
      <c r="M107" s="29">
        <f>(VLOOKUP($B107,'Model Working'!$C$16:$P$25,N$4,FALSE)/VLOOKUP($B107,'Model Working'!$C$30:$P$39,N$4)-(VLOOKUP($B107,'Model Working'!$C$16:$P$25,M$4,FALSE)/VLOOKUP($B107,'Model Working'!$C$30:$P$39,M$4)))*VLOOKUP($F107,'Model Working'!$C$42:$P$45,M$4,FALSE)*VLOOKUP($D107,'Model Working'!$C$47:$P$50,M$4,FALSE)*(1+Low_Case)*'Connex from Volumes'!S$23</f>
        <v>49079.933415281463</v>
      </c>
      <c r="N107" s="29">
        <f>(VLOOKUP($B107,'Model Working'!$C$16:$P$25,O$4,FALSE)/VLOOKUP($B107,'Model Working'!$C$30:$P$39,O$4)-(VLOOKUP($B107,'Model Working'!$C$16:$P$25,N$4,FALSE)/VLOOKUP($B107,'Model Working'!$C$30:$P$39,N$4)))*VLOOKUP($F107,'Model Working'!$C$42:$P$45,N$4,FALSE)*VLOOKUP($D107,'Model Working'!$C$47:$P$50,N$4,FALSE)*(1+Low_Case)*'Connex from Volumes'!T$23</f>
        <v>50984.69703338221</v>
      </c>
      <c r="O107" s="29">
        <f>(VLOOKUP($B107,'Model Working'!$C$16:$P$25,P$4,FALSE)/VLOOKUP($B107,'Model Working'!$C$30:$P$39,P$4)-(VLOOKUP($B107,'Model Working'!$C$16:$P$25,O$4,FALSE)/VLOOKUP($B107,'Model Working'!$C$30:$P$39,O$4)))*VLOOKUP($F107,'Model Working'!$C$42:$P$45,O$4,FALSE)*VLOOKUP($D107,'Model Working'!$C$47:$P$50,O$4,FALSE)*(1+Low_Case)*'Connex from Volumes'!U$23</f>
        <v>52659.444993125224</v>
      </c>
      <c r="P107" s="29">
        <f>(VLOOKUP($B107,'Model Working'!$C$16:$P$25,Q$4,FALSE)/VLOOKUP($B107,'Model Working'!$C$30:$P$39,Q$4)-(VLOOKUP($B107,'Model Working'!$C$16:$P$25,P$4,FALSE)/VLOOKUP($B107,'Model Working'!$C$30:$P$39,P$4)))*VLOOKUP($F107,'Model Working'!$C$42:$P$45,P$4,FALSE)*VLOOKUP($D107,'Model Working'!$C$47:$P$50,P$4,FALSE)*(1+Low_Case)*'Connex from Volumes'!V$23</f>
        <v>54653.279111537326</v>
      </c>
      <c r="Q107" s="29">
        <f>(VLOOKUP($B107,'Model Working'!$C$16:$P$25,R$4,FALSE)/VLOOKUP($B107,'Model Working'!$C$30:$P$39,R$4)-(VLOOKUP($B107,'Model Working'!$C$16:$P$25,Q$4,FALSE)/VLOOKUP($B107,'Model Working'!$C$30:$P$39,Q$4)))*VLOOKUP($F107,'Model Working'!$C$42:$P$45,Q$4,FALSE)*VLOOKUP($D107,'Model Working'!$C$47:$P$50,Q$4,FALSE)*(1+Low_Case)*'Connex from Volumes'!W$23</f>
        <v>56812.791925106998</v>
      </c>
      <c r="R107" s="29">
        <f>(VLOOKUP($B107,'Model Working'!$C$16:$P$25,S$4,FALSE)/VLOOKUP($B107,'Model Working'!$C$30:$P$39,S$4)-(VLOOKUP($B107,'Model Working'!$C$16:$P$25,R$4,FALSE)/VLOOKUP($B107,'Model Working'!$C$30:$P$39,R$4)))*VLOOKUP($F107,'Model Working'!$C$42:$P$45,R$4,FALSE)*VLOOKUP($D107,'Model Working'!$C$47:$P$50,R$4,FALSE)*(1+Low_Case)*'Connex from Volumes'!X$23</f>
        <v>58534.787152076984</v>
      </c>
      <c r="S107" s="29">
        <f>(VLOOKUP($B107,'Model Working'!$C$16:$P$25,T$4,FALSE)/VLOOKUP($B107,'Model Working'!$C$30:$P$39,T$4)-(VLOOKUP($B107,'Model Working'!$C$16:$P$25,S$4,FALSE)/VLOOKUP($B107,'Model Working'!$C$30:$P$39,S$4)))*VLOOKUP($F107,'Model Working'!$C$42:$P$45,S$4,FALSE)*VLOOKUP($D107,'Model Working'!$C$47:$P$50,S$4,FALSE)*(1+Low_Case)*'Connex from Volumes'!Y$23</f>
        <v>90711.162708651187</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Volumes'!P$23</f>
        <v>54065.180394527335</v>
      </c>
      <c r="K108" s="29">
        <f>(VLOOKUP($B108,'Model Working'!$C$16:$P$25,L$4,FALSE)/VLOOKUP($B108,'Model Working'!$C$30:$P$39,L$4)-(VLOOKUP($B108,'Model Working'!$C$16:$P$25,K$4,FALSE)/VLOOKUP($B108,'Model Working'!$C$30:$P$39,K$4)))*VLOOKUP($F108,'Model Working'!$C$42:$P$45,K$4,FALSE)*VLOOKUP($D108,'Model Working'!$C$47:$P$50,K$4,FALSE)*(1+High_Case)*'Connex from Volumes'!Q$23</f>
        <v>55830.092431096855</v>
      </c>
      <c r="L108" s="29">
        <f>(VLOOKUP($B108,'Model Working'!$C$16:$P$25,M$4,FALSE)/VLOOKUP($B108,'Model Working'!$C$30:$P$39,M$4)-(VLOOKUP($B108,'Model Working'!$C$16:$P$25,L$4,FALSE)/VLOOKUP($B108,'Model Working'!$C$30:$P$39,L$4)))*VLOOKUP($F108,'Model Working'!$C$42:$P$45,L$4,FALSE)*VLOOKUP($D108,'Model Working'!$C$47:$P$50,L$4,FALSE)*(1+High_Case)*'Connex from Volumes'!R$23</f>
        <v>58803.048131571537</v>
      </c>
      <c r="M108" s="29">
        <f>(VLOOKUP($B108,'Model Working'!$C$16:$P$25,N$4,FALSE)/VLOOKUP($B108,'Model Working'!$C$30:$P$39,N$4)-(VLOOKUP($B108,'Model Working'!$C$16:$P$25,M$4,FALSE)/VLOOKUP($B108,'Model Working'!$C$30:$P$39,M$4)))*VLOOKUP($F108,'Model Working'!$C$42:$P$45,M$4,FALSE)*VLOOKUP($D108,'Model Working'!$C$47:$P$50,M$4,FALSE)*(1+High_Case)*'Connex from Volumes'!S$23</f>
        <v>59986.585285344016</v>
      </c>
      <c r="N108" s="29">
        <f>(VLOOKUP($B108,'Model Working'!$C$16:$P$25,O$4,FALSE)/VLOOKUP($B108,'Model Working'!$C$30:$P$39,O$4)-(VLOOKUP($B108,'Model Working'!$C$16:$P$25,N$4,FALSE)/VLOOKUP($B108,'Model Working'!$C$30:$P$39,N$4)))*VLOOKUP($F108,'Model Working'!$C$42:$P$45,N$4,FALSE)*VLOOKUP($D108,'Model Working'!$C$47:$P$50,N$4,FALSE)*(1+High_Case)*'Connex from Volumes'!T$23</f>
        <v>62314.629707467153</v>
      </c>
      <c r="O108" s="29">
        <f>(VLOOKUP($B108,'Model Working'!$C$16:$P$25,P$4,FALSE)/VLOOKUP($B108,'Model Working'!$C$30:$P$39,P$4)-(VLOOKUP($B108,'Model Working'!$C$16:$P$25,O$4,FALSE)/VLOOKUP($B108,'Model Working'!$C$30:$P$39,O$4)))*VLOOKUP($F108,'Model Working'!$C$42:$P$45,O$4,FALSE)*VLOOKUP($D108,'Model Working'!$C$47:$P$50,O$4,FALSE)*(1+High_Case)*'Connex from Volumes'!U$23</f>
        <v>64361.543880486388</v>
      </c>
      <c r="P108" s="29">
        <f>(VLOOKUP($B108,'Model Working'!$C$16:$P$25,Q$4,FALSE)/VLOOKUP($B108,'Model Working'!$C$30:$P$39,Q$4)-(VLOOKUP($B108,'Model Working'!$C$16:$P$25,P$4,FALSE)/VLOOKUP($B108,'Model Working'!$C$30:$P$39,P$4)))*VLOOKUP($F108,'Model Working'!$C$42:$P$45,P$4,FALSE)*VLOOKUP($D108,'Model Working'!$C$47:$P$50,P$4,FALSE)*(1+High_Case)*'Connex from Volumes'!V$23</f>
        <v>66798.452247434514</v>
      </c>
      <c r="Q108" s="29">
        <f>(VLOOKUP($B108,'Model Working'!$C$16:$P$25,R$4,FALSE)/VLOOKUP($B108,'Model Working'!$C$30:$P$39,R$4)-(VLOOKUP($B108,'Model Working'!$C$16:$P$25,Q$4,FALSE)/VLOOKUP($B108,'Model Working'!$C$30:$P$39,Q$4)))*VLOOKUP($F108,'Model Working'!$C$42:$P$45,Q$4,FALSE)*VLOOKUP($D108,'Model Working'!$C$47:$P$50,Q$4,FALSE)*(1+High_Case)*'Connex from Volumes'!W$23</f>
        <v>69437.856797353001</v>
      </c>
      <c r="R108" s="29">
        <f>(VLOOKUP($B108,'Model Working'!$C$16:$P$25,S$4,FALSE)/VLOOKUP($B108,'Model Working'!$C$30:$P$39,S$4)-(VLOOKUP($B108,'Model Working'!$C$16:$P$25,R$4,FALSE)/VLOOKUP($B108,'Model Working'!$C$30:$P$39,R$4)))*VLOOKUP($F108,'Model Working'!$C$42:$P$45,R$4,FALSE)*VLOOKUP($D108,'Model Working'!$C$47:$P$50,R$4,FALSE)*(1+High_Case)*'Connex from Volumes'!X$23</f>
        <v>71542.517630316317</v>
      </c>
      <c r="S108" s="29">
        <f>(VLOOKUP($B108,'Model Working'!$C$16:$P$25,T$4,FALSE)/VLOOKUP($B108,'Model Working'!$C$30:$P$39,T$4)-(VLOOKUP($B108,'Model Working'!$C$16:$P$25,S$4,FALSE)/VLOOKUP($B108,'Model Working'!$C$30:$P$39,S$4)))*VLOOKUP($F108,'Model Working'!$C$42:$P$45,S$4,FALSE)*VLOOKUP($D108,'Model Working'!$C$47:$P$50,S$4,FALSE)*(1+High_Case)*'Connex from Volumes'!Y$23</f>
        <v>110869.19886612924</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Volumes'!P$24</f>
        <v>115974.89127204321</v>
      </c>
      <c r="K109" s="29">
        <f>(VLOOKUP($B109,'Model Working'!$C$16:$P$25,L$4,FALSE)/VLOOKUP($B109,'Model Working'!$C$30:$P$39,L$4)-(VLOOKUP($B109,'Model Working'!$C$16:$P$25,K$4,FALSE)/VLOOKUP($B109,'Model Working'!$C$30:$P$39,K$4)))*VLOOKUP($F109,'Model Working'!$C$42:$P$45,K$4,FALSE)*VLOOKUP($D109,'Model Working'!$C$47:$P$50,K$4,FALSE)*(1+Base_Case)*'Connex from Volumes'!Q$24</f>
        <v>119760.79340077427</v>
      </c>
      <c r="L109" s="29">
        <f>(VLOOKUP($B109,'Model Working'!$C$16:$P$25,M$4,FALSE)/VLOOKUP($B109,'Model Working'!$C$30:$P$39,M$4)-(VLOOKUP($B109,'Model Working'!$C$16:$P$25,L$4,FALSE)/VLOOKUP($B109,'Model Working'!$C$30:$P$39,L$4)))*VLOOKUP($F109,'Model Working'!$C$42:$P$45,L$4,FALSE)*VLOOKUP($D109,'Model Working'!$C$47:$P$50,L$4,FALSE)*(1+Base_Case)*'Connex from Volumes'!R$24</f>
        <v>126138.06268209629</v>
      </c>
      <c r="M109" s="29">
        <f>(VLOOKUP($B109,'Model Working'!$C$16:$P$25,N$4,FALSE)/VLOOKUP($B109,'Model Working'!$C$30:$P$39,N$4)-(VLOOKUP($B109,'Model Working'!$C$16:$P$25,M$4,FALSE)/VLOOKUP($B109,'Model Working'!$C$30:$P$39,M$4)))*VLOOKUP($F109,'Model Working'!$C$42:$P$45,M$4,FALSE)*VLOOKUP($D109,'Model Working'!$C$47:$P$50,M$4,FALSE)*(1+Base_Case)*'Connex from Volumes'!S$24</f>
        <v>128676.86106811036</v>
      </c>
      <c r="N109" s="29">
        <f>(VLOOKUP($B109,'Model Working'!$C$16:$P$25,O$4,FALSE)/VLOOKUP($B109,'Model Working'!$C$30:$P$39,O$4)-(VLOOKUP($B109,'Model Working'!$C$16:$P$25,N$4,FALSE)/VLOOKUP($B109,'Model Working'!$C$30:$P$39,N$4)))*VLOOKUP($F109,'Model Working'!$C$42:$P$45,N$4,FALSE)*VLOOKUP($D109,'Model Working'!$C$47:$P$50,N$4,FALSE)*(1+Base_Case)*'Connex from Volumes'!T$24</f>
        <v>133670.7350691217</v>
      </c>
      <c r="O109" s="29">
        <f>(VLOOKUP($B109,'Model Working'!$C$16:$P$25,P$4,FALSE)/VLOOKUP($B109,'Model Working'!$C$30:$P$39,P$4)-(VLOOKUP($B109,'Model Working'!$C$16:$P$25,O$4,FALSE)/VLOOKUP($B109,'Model Working'!$C$30:$P$39,O$4)))*VLOOKUP($F109,'Model Working'!$C$42:$P$45,O$4,FALSE)*VLOOKUP($D109,'Model Working'!$C$47:$P$50,O$4,FALSE)*(1+Base_Case)*'Connex from Volumes'!U$24</f>
        <v>138061.5582741274</v>
      </c>
      <c r="P109" s="29">
        <f>(VLOOKUP($B109,'Model Working'!$C$16:$P$25,Q$4,FALSE)/VLOOKUP($B109,'Model Working'!$C$30:$P$39,Q$4)-(VLOOKUP($B109,'Model Working'!$C$16:$P$25,P$4,FALSE)/VLOOKUP($B109,'Model Working'!$C$30:$P$39,P$4)))*VLOOKUP($F109,'Model Working'!$C$42:$P$45,P$4,FALSE)*VLOOKUP($D109,'Model Working'!$C$47:$P$50,P$4,FALSE)*(1+Base_Case)*'Connex from Volumes'!V$24</f>
        <v>143288.95566435877</v>
      </c>
      <c r="Q109" s="29">
        <f>(VLOOKUP($B109,'Model Working'!$C$16:$P$25,R$4,FALSE)/VLOOKUP($B109,'Model Working'!$C$30:$P$39,R$4)-(VLOOKUP($B109,'Model Working'!$C$16:$P$25,Q$4,FALSE)/VLOOKUP($B109,'Model Working'!$C$30:$P$39,Q$4)))*VLOOKUP($F109,'Model Working'!$C$42:$P$45,Q$4,FALSE)*VLOOKUP($D109,'Model Working'!$C$47:$P$50,Q$4,FALSE)*(1+Base_Case)*'Connex from Volumes'!W$24</f>
        <v>148950.72639121127</v>
      </c>
      <c r="R109" s="29">
        <f>(VLOOKUP($B109,'Model Working'!$C$16:$P$25,S$4,FALSE)/VLOOKUP($B109,'Model Working'!$C$30:$P$39,S$4)-(VLOOKUP($B109,'Model Working'!$C$16:$P$25,R$4,FALSE)/VLOOKUP($B109,'Model Working'!$C$30:$P$39,R$4)))*VLOOKUP($F109,'Model Working'!$C$42:$P$45,R$4,FALSE)*VLOOKUP($D109,'Model Working'!$C$47:$P$50,R$4,FALSE)*(1+Base_Case)*'Connex from Volumes'!X$24</f>
        <v>153465.42160699112</v>
      </c>
      <c r="S109" s="29">
        <f>(VLOOKUP($B109,'Model Working'!$C$16:$P$25,T$4,FALSE)/VLOOKUP($B109,'Model Working'!$C$30:$P$39,T$4)-(VLOOKUP($B109,'Model Working'!$C$16:$P$25,S$4,FALSE)/VLOOKUP($B109,'Model Working'!$C$30:$P$39,S$4)))*VLOOKUP($F109,'Model Working'!$C$42:$P$45,S$4,FALSE)*VLOOKUP($D109,'Model Working'!$C$47:$P$50,S$4,FALSE)*(1+Base_Case)*'Connex from Volumes'!Y$24</f>
        <v>237824.8475282884</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Volumes'!P$24</f>
        <v>104377.40214483888</v>
      </c>
      <c r="K110" s="29">
        <f>(VLOOKUP($B110,'Model Working'!$C$16:$P$25,L$4,FALSE)/VLOOKUP($B110,'Model Working'!$C$30:$P$39,L$4)-(VLOOKUP($B110,'Model Working'!$C$16:$P$25,K$4,FALSE)/VLOOKUP($B110,'Model Working'!$C$30:$P$39,K$4)))*VLOOKUP($F110,'Model Working'!$C$42:$P$45,K$4,FALSE)*VLOOKUP($D110,'Model Working'!$C$47:$P$50,K$4,FALSE)*(1+Low_Case)*'Connex from Volumes'!Q$24</f>
        <v>107784.71406069685</v>
      </c>
      <c r="L110" s="29">
        <f>(VLOOKUP($B110,'Model Working'!$C$16:$P$25,M$4,FALSE)/VLOOKUP($B110,'Model Working'!$C$30:$P$39,M$4)-(VLOOKUP($B110,'Model Working'!$C$16:$P$25,L$4,FALSE)/VLOOKUP($B110,'Model Working'!$C$30:$P$39,L$4)))*VLOOKUP($F110,'Model Working'!$C$42:$P$45,L$4,FALSE)*VLOOKUP($D110,'Model Working'!$C$47:$P$50,L$4,FALSE)*(1+Low_Case)*'Connex from Volumes'!R$24</f>
        <v>113524.25641388666</v>
      </c>
      <c r="M110" s="29">
        <f>(VLOOKUP($B110,'Model Working'!$C$16:$P$25,N$4,FALSE)/VLOOKUP($B110,'Model Working'!$C$30:$P$39,N$4)-(VLOOKUP($B110,'Model Working'!$C$16:$P$25,M$4,FALSE)/VLOOKUP($B110,'Model Working'!$C$30:$P$39,M$4)))*VLOOKUP($F110,'Model Working'!$C$42:$P$45,M$4,FALSE)*VLOOKUP($D110,'Model Working'!$C$47:$P$50,M$4,FALSE)*(1+Low_Case)*'Connex from Volumes'!S$24</f>
        <v>115809.17496129932</v>
      </c>
      <c r="N110" s="29">
        <f>(VLOOKUP($B110,'Model Working'!$C$16:$P$25,O$4,FALSE)/VLOOKUP($B110,'Model Working'!$C$30:$P$39,O$4)-(VLOOKUP($B110,'Model Working'!$C$16:$P$25,N$4,FALSE)/VLOOKUP($B110,'Model Working'!$C$30:$P$39,N$4)))*VLOOKUP($F110,'Model Working'!$C$42:$P$45,N$4,FALSE)*VLOOKUP($D110,'Model Working'!$C$47:$P$50,N$4,FALSE)*(1+Low_Case)*'Connex from Volumes'!T$24</f>
        <v>120303.66156220954</v>
      </c>
      <c r="O110" s="29">
        <f>(VLOOKUP($B110,'Model Working'!$C$16:$P$25,P$4,FALSE)/VLOOKUP($B110,'Model Working'!$C$30:$P$39,P$4)-(VLOOKUP($B110,'Model Working'!$C$16:$P$25,O$4,FALSE)/VLOOKUP($B110,'Model Working'!$C$30:$P$39,O$4)))*VLOOKUP($F110,'Model Working'!$C$42:$P$45,O$4,FALSE)*VLOOKUP($D110,'Model Working'!$C$47:$P$50,O$4,FALSE)*(1+Low_Case)*'Connex from Volumes'!U$24</f>
        <v>124255.40244671465</v>
      </c>
      <c r="P110" s="29">
        <f>(VLOOKUP($B110,'Model Working'!$C$16:$P$25,Q$4,FALSE)/VLOOKUP($B110,'Model Working'!$C$30:$P$39,Q$4)-(VLOOKUP($B110,'Model Working'!$C$16:$P$25,P$4,FALSE)/VLOOKUP($B110,'Model Working'!$C$30:$P$39,P$4)))*VLOOKUP($F110,'Model Working'!$C$42:$P$45,P$4,FALSE)*VLOOKUP($D110,'Model Working'!$C$47:$P$50,P$4,FALSE)*(1+Low_Case)*'Connex from Volumes'!V$24</f>
        <v>128960.06009792292</v>
      </c>
      <c r="Q110" s="29">
        <f>(VLOOKUP($B110,'Model Working'!$C$16:$P$25,R$4,FALSE)/VLOOKUP($B110,'Model Working'!$C$30:$P$39,R$4)-(VLOOKUP($B110,'Model Working'!$C$16:$P$25,Q$4,FALSE)/VLOOKUP($B110,'Model Working'!$C$30:$P$39,Q$4)))*VLOOKUP($F110,'Model Working'!$C$42:$P$45,Q$4,FALSE)*VLOOKUP($D110,'Model Working'!$C$47:$P$50,Q$4,FALSE)*(1+Low_Case)*'Connex from Volumes'!W$24</f>
        <v>134055.65375209015</v>
      </c>
      <c r="R110" s="29">
        <f>(VLOOKUP($B110,'Model Working'!$C$16:$P$25,S$4,FALSE)/VLOOKUP($B110,'Model Working'!$C$30:$P$39,S$4)-(VLOOKUP($B110,'Model Working'!$C$16:$P$25,R$4,FALSE)/VLOOKUP($B110,'Model Working'!$C$30:$P$39,R$4)))*VLOOKUP($F110,'Model Working'!$C$42:$P$45,R$4,FALSE)*VLOOKUP($D110,'Model Working'!$C$47:$P$50,R$4,FALSE)*(1+Low_Case)*'Connex from Volumes'!X$24</f>
        <v>138118.87944629201</v>
      </c>
      <c r="S110" s="29">
        <f>(VLOOKUP($B110,'Model Working'!$C$16:$P$25,T$4,FALSE)/VLOOKUP($B110,'Model Working'!$C$30:$P$39,T$4)-(VLOOKUP($B110,'Model Working'!$C$16:$P$25,S$4,FALSE)/VLOOKUP($B110,'Model Working'!$C$30:$P$39,S$4)))*VLOOKUP($F110,'Model Working'!$C$42:$P$45,S$4,FALSE)*VLOOKUP($D110,'Model Working'!$C$47:$P$50,S$4,FALSE)*(1+Low_Case)*'Connex from Volumes'!Y$24</f>
        <v>214042.36277545957</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Volumes'!P$24</f>
        <v>127572.38039924754</v>
      </c>
      <c r="K111" s="29">
        <f>(VLOOKUP($B111,'Model Working'!$C$16:$P$25,L$4,FALSE)/VLOOKUP($B111,'Model Working'!$C$30:$P$39,L$4)-(VLOOKUP($B111,'Model Working'!$C$16:$P$25,K$4,FALSE)/VLOOKUP($B111,'Model Working'!$C$30:$P$39,K$4)))*VLOOKUP($F111,'Model Working'!$C$42:$P$45,K$4,FALSE)*VLOOKUP($D111,'Model Working'!$C$47:$P$50,K$4,FALSE)*(1+High_Case)*'Connex from Volumes'!Q$24</f>
        <v>131736.87274085172</v>
      </c>
      <c r="L111" s="29">
        <f>(VLOOKUP($B111,'Model Working'!$C$16:$P$25,M$4,FALSE)/VLOOKUP($B111,'Model Working'!$C$30:$P$39,M$4)-(VLOOKUP($B111,'Model Working'!$C$16:$P$25,L$4,FALSE)/VLOOKUP($B111,'Model Working'!$C$30:$P$39,L$4)))*VLOOKUP($F111,'Model Working'!$C$42:$P$45,L$4,FALSE)*VLOOKUP($D111,'Model Working'!$C$47:$P$50,L$4,FALSE)*(1+High_Case)*'Connex from Volumes'!R$24</f>
        <v>138751.86895030594</v>
      </c>
      <c r="M111" s="29">
        <f>(VLOOKUP($B111,'Model Working'!$C$16:$P$25,N$4,FALSE)/VLOOKUP($B111,'Model Working'!$C$30:$P$39,N$4)-(VLOOKUP($B111,'Model Working'!$C$16:$P$25,M$4,FALSE)/VLOOKUP($B111,'Model Working'!$C$30:$P$39,M$4)))*VLOOKUP($F111,'Model Working'!$C$42:$P$45,M$4,FALSE)*VLOOKUP($D111,'Model Working'!$C$47:$P$50,M$4,FALSE)*(1+High_Case)*'Connex from Volumes'!S$24</f>
        <v>141544.5471749214</v>
      </c>
      <c r="N111" s="29">
        <f>(VLOOKUP($B111,'Model Working'!$C$16:$P$25,O$4,FALSE)/VLOOKUP($B111,'Model Working'!$C$30:$P$39,O$4)-(VLOOKUP($B111,'Model Working'!$C$16:$P$25,N$4,FALSE)/VLOOKUP($B111,'Model Working'!$C$30:$P$39,N$4)))*VLOOKUP($F111,'Model Working'!$C$42:$P$45,N$4,FALSE)*VLOOKUP($D111,'Model Working'!$C$47:$P$50,N$4,FALSE)*(1+High_Case)*'Connex from Volumes'!T$24</f>
        <v>147037.80857603389</v>
      </c>
      <c r="O111" s="29">
        <f>(VLOOKUP($B111,'Model Working'!$C$16:$P$25,P$4,FALSE)/VLOOKUP($B111,'Model Working'!$C$30:$P$39,P$4)-(VLOOKUP($B111,'Model Working'!$C$16:$P$25,O$4,FALSE)/VLOOKUP($B111,'Model Working'!$C$30:$P$39,O$4)))*VLOOKUP($F111,'Model Working'!$C$42:$P$45,O$4,FALSE)*VLOOKUP($D111,'Model Working'!$C$47:$P$50,O$4,FALSE)*(1+High_Case)*'Connex from Volumes'!U$24</f>
        <v>151867.71410154016</v>
      </c>
      <c r="P111" s="29">
        <f>(VLOOKUP($B111,'Model Working'!$C$16:$P$25,Q$4,FALSE)/VLOOKUP($B111,'Model Working'!$C$30:$P$39,Q$4)-(VLOOKUP($B111,'Model Working'!$C$16:$P$25,P$4,FALSE)/VLOOKUP($B111,'Model Working'!$C$30:$P$39,P$4)))*VLOOKUP($F111,'Model Working'!$C$42:$P$45,P$4,FALSE)*VLOOKUP($D111,'Model Working'!$C$47:$P$50,P$4,FALSE)*(1+High_Case)*'Connex from Volumes'!V$24</f>
        <v>157617.85123079468</v>
      </c>
      <c r="Q111" s="29">
        <f>(VLOOKUP($B111,'Model Working'!$C$16:$P$25,R$4,FALSE)/VLOOKUP($B111,'Model Working'!$C$30:$P$39,R$4)-(VLOOKUP($B111,'Model Working'!$C$16:$P$25,Q$4,FALSE)/VLOOKUP($B111,'Model Working'!$C$30:$P$39,Q$4)))*VLOOKUP($F111,'Model Working'!$C$42:$P$45,Q$4,FALSE)*VLOOKUP($D111,'Model Working'!$C$47:$P$50,Q$4,FALSE)*(1+High_Case)*'Connex from Volumes'!W$24</f>
        <v>163845.79903033239</v>
      </c>
      <c r="R111" s="29">
        <f>(VLOOKUP($B111,'Model Working'!$C$16:$P$25,S$4,FALSE)/VLOOKUP($B111,'Model Working'!$C$30:$P$39,S$4)-(VLOOKUP($B111,'Model Working'!$C$16:$P$25,R$4,FALSE)/VLOOKUP($B111,'Model Working'!$C$30:$P$39,R$4)))*VLOOKUP($F111,'Model Working'!$C$42:$P$45,R$4,FALSE)*VLOOKUP($D111,'Model Working'!$C$47:$P$50,R$4,FALSE)*(1+High_Case)*'Connex from Volumes'!X$24</f>
        <v>168811.96376769023</v>
      </c>
      <c r="S111" s="29">
        <f>(VLOOKUP($B111,'Model Working'!$C$16:$P$25,T$4,FALSE)/VLOOKUP($B111,'Model Working'!$C$30:$P$39,T$4)-(VLOOKUP($B111,'Model Working'!$C$16:$P$25,S$4,FALSE)/VLOOKUP($B111,'Model Working'!$C$30:$P$39,S$4)))*VLOOKUP($F111,'Model Working'!$C$42:$P$45,S$4,FALSE)*VLOOKUP($D111,'Model Working'!$C$47:$P$50,S$4,FALSE)*(1+High_Case)*'Connex from Volumes'!Y$24</f>
        <v>261607.33228111724</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165125.05526706806</v>
      </c>
      <c r="K112" s="29">
        <f t="shared" si="25"/>
        <v>170515.42288358958</v>
      </c>
      <c r="L112" s="29">
        <f t="shared" si="25"/>
        <v>179595.37916534313</v>
      </c>
      <c r="M112" s="29">
        <f t="shared" si="25"/>
        <v>183210.12041842309</v>
      </c>
      <c r="N112" s="29">
        <f t="shared" si="25"/>
        <v>190320.39843954638</v>
      </c>
      <c r="O112" s="29">
        <f t="shared" si="25"/>
        <v>196572.0527109332</v>
      </c>
      <c r="P112" s="29">
        <f t="shared" si="25"/>
        <v>204014.8213438447</v>
      </c>
      <c r="Q112" s="29">
        <f t="shared" si="25"/>
        <v>212076.05075244128</v>
      </c>
      <c r="R112" s="29">
        <f t="shared" si="25"/>
        <v>218504.07399818776</v>
      </c>
      <c r="S112" s="29">
        <f t="shared" si="25"/>
        <v>338615.02831567859</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148612.54974036125</v>
      </c>
      <c r="K113" s="29">
        <f t="shared" si="25"/>
        <v>153463.88059523061</v>
      </c>
      <c r="L113" s="29">
        <f t="shared" si="25"/>
        <v>161635.84124880884</v>
      </c>
      <c r="M113" s="29">
        <f t="shared" si="25"/>
        <v>164889.10837658079</v>
      </c>
      <c r="N113" s="29">
        <f t="shared" si="25"/>
        <v>171288.35859559174</v>
      </c>
      <c r="O113" s="29">
        <f t="shared" si="25"/>
        <v>176914.84743983988</v>
      </c>
      <c r="P113" s="29">
        <f t="shared" si="25"/>
        <v>183613.33920946025</v>
      </c>
      <c r="Q113" s="29">
        <f t="shared" si="25"/>
        <v>190868.44567719713</v>
      </c>
      <c r="R113" s="29">
        <f t="shared" si="25"/>
        <v>196653.66659836899</v>
      </c>
      <c r="S113" s="29">
        <f t="shared" si="25"/>
        <v>304753.52548411075</v>
      </c>
      <c r="T113" s="88" t="s">
        <v>115</v>
      </c>
    </row>
    <row r="114" spans="1:20" ht="1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181637.56079377487</v>
      </c>
      <c r="K114" s="86">
        <f t="shared" si="25"/>
        <v>187566.96517194857</v>
      </c>
      <c r="L114" s="86">
        <f t="shared" si="25"/>
        <v>197554.91708187747</v>
      </c>
      <c r="M114" s="86">
        <f t="shared" si="25"/>
        <v>201531.13246026542</v>
      </c>
      <c r="N114" s="86">
        <f t="shared" si="25"/>
        <v>209352.43828350105</v>
      </c>
      <c r="O114" s="86">
        <f t="shared" si="25"/>
        <v>216229.25798202655</v>
      </c>
      <c r="P114" s="86">
        <f t="shared" si="25"/>
        <v>224416.30347822921</v>
      </c>
      <c r="Q114" s="86">
        <f t="shared" si="25"/>
        <v>233283.65582768538</v>
      </c>
      <c r="R114" s="86">
        <f t="shared" si="25"/>
        <v>240354.48139800655</v>
      </c>
      <c r="S114" s="86">
        <f t="shared" si="25"/>
        <v>372476.53114724648</v>
      </c>
      <c r="T114" s="89" t="s">
        <v>115</v>
      </c>
    </row>
    <row r="115" spans="1:20" ht="15.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165125.05526706806</v>
      </c>
      <c r="K115" s="86">
        <f t="shared" ref="K115:S115" si="26">K112</f>
        <v>170515.42288358958</v>
      </c>
      <c r="L115" s="86">
        <f t="shared" si="26"/>
        <v>179595.37916534313</v>
      </c>
      <c r="M115" s="86">
        <f t="shared" si="26"/>
        <v>183210.12041842309</v>
      </c>
      <c r="N115" s="86">
        <f t="shared" si="26"/>
        <v>190320.39843954638</v>
      </c>
      <c r="O115" s="86">
        <f t="shared" si="26"/>
        <v>196572.0527109332</v>
      </c>
      <c r="P115" s="86">
        <f t="shared" si="26"/>
        <v>204014.8213438447</v>
      </c>
      <c r="Q115" s="86">
        <f t="shared" si="26"/>
        <v>212076.05075244128</v>
      </c>
      <c r="R115" s="86">
        <f t="shared" si="26"/>
        <v>218504.07399818776</v>
      </c>
      <c r="S115" s="86">
        <f t="shared" si="26"/>
        <v>338615.02831567859</v>
      </c>
      <c r="T115" s="89" t="s">
        <v>115</v>
      </c>
    </row>
    <row r="116" spans="1:20" ht="1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Volumes'!P$25</f>
        <v>32453.108874078796</v>
      </c>
      <c r="K116" s="29">
        <f>'Output Volume Summary'!K116*'Connex from Volumes'!Q$25</f>
        <v>33512.51313497276</v>
      </c>
      <c r="L116" s="29">
        <f>'Output Volume Summary'!L116*'Connex from Volumes'!R$25</f>
        <v>34643.407234270868</v>
      </c>
      <c r="M116" s="29">
        <f>'Output Volume Summary'!M116*'Connex from Volumes'!S$25</f>
        <v>36007.485206625504</v>
      </c>
      <c r="N116" s="29">
        <f>'Output Volume Summary'!N116*'Connex from Volumes'!T$25</f>
        <v>37404.914726762683</v>
      </c>
      <c r="O116" s="29">
        <f>'Output Volume Summary'!O116*'Connex from Volumes'!U$25</f>
        <v>38633.593296373307</v>
      </c>
      <c r="P116" s="29">
        <f>'Output Volume Summary'!P116*'Connex from Volumes'!V$25</f>
        <v>40096.369374647998</v>
      </c>
      <c r="Q116" s="29">
        <f>'Output Volume Summary'!Q116*'Connex from Volumes'!W$25</f>
        <v>41680.695600810279</v>
      </c>
      <c r="R116" s="29">
        <f>'Output Volume Summary'!R116*'Connex from Volumes'!X$25</f>
        <v>42944.037120375084</v>
      </c>
      <c r="S116" s="29">
        <f>'Output Volume Summary'!S116*'Connex from Volumes'!Y$25</f>
        <v>66550.229839769338</v>
      </c>
      <c r="T116" s="29" t="e" vm="1">
        <f>((VLOOKUP($B116,'Model Working'!$C$16:$P$25,U$4,FALSE)/VLOOKUP($B116,'Model Working'!$C$30:$P$39,U$4)-(VLOOKUP($B116,'Model Working'!$C$16:$P$25,T$4,FALSE)/VLOOKUP($B116,'Model Working'!$C$30:$P$39,T$4)))/VLOOKUP($F116,'Model Working'!$C$54:$P$56,T$4,FALSE))*VLOOKUP($D116,'Model Working'!$C$62:$P$65,T$4,FALSE)*(1+Base_Case)*'Connex from Volumes'!Z$25</f>
        <v>#VALUE!</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Volumes'!P$25</f>
        <v>29207.797986670917</v>
      </c>
      <c r="K117" s="29">
        <f>'Output Volume Summary'!K117*'Connex from Volumes'!Q$25</f>
        <v>30161.26182147548</v>
      </c>
      <c r="L117" s="29">
        <f>'Output Volume Summary'!L117*'Connex from Volumes'!R$25</f>
        <v>31179.066510843782</v>
      </c>
      <c r="M117" s="29">
        <f>'Output Volume Summary'!M117*'Connex from Volumes'!S$25</f>
        <v>32406.736685962958</v>
      </c>
      <c r="N117" s="29">
        <f>'Output Volume Summary'!N117*'Connex from Volumes'!T$25</f>
        <v>33664.423254086418</v>
      </c>
      <c r="O117" s="29">
        <f>'Output Volume Summary'!O117*'Connex from Volumes'!U$25</f>
        <v>34770.233966735977</v>
      </c>
      <c r="P117" s="29">
        <f>'Output Volume Summary'!P117*'Connex from Volumes'!V$25</f>
        <v>36086.732437183207</v>
      </c>
      <c r="Q117" s="29">
        <f>'Output Volume Summary'!Q117*'Connex from Volumes'!W$25</f>
        <v>37512.626040729258</v>
      </c>
      <c r="R117" s="29">
        <f>'Output Volume Summary'!R117*'Connex from Volumes'!X$25</f>
        <v>38649.633408337577</v>
      </c>
      <c r="S117" s="29">
        <f>'Output Volume Summary'!S117*'Connex from Volumes'!Y$25</f>
        <v>59895.206855792399</v>
      </c>
      <c r="T117" s="29" t="e" vm="1">
        <f>((VLOOKUP($B117,'Model Working'!$C$16:$P$25,U$4,FALSE)/VLOOKUP($B117,'Model Working'!$C$30:$P$39,U$4)-(VLOOKUP($B117,'Model Working'!$C$16:$P$25,T$4,FALSE)/VLOOKUP($B117,'Model Working'!$C$30:$P$39,T$4)))/VLOOKUP($F117,'Model Working'!$C$54:$P$56,T$4,FALSE))*VLOOKUP($D117,'Model Working'!$C$62:$P$65,T$4,FALSE)*(1+Low_Case)*'Connex from Volumes'!Z$25</f>
        <v>#VALUE!</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Volumes'!P$25</f>
        <v>35698.419761486679</v>
      </c>
      <c r="K118" s="29">
        <f>'Output Volume Summary'!K118*'Connex from Volumes'!Q$25</f>
        <v>36863.764448470036</v>
      </c>
      <c r="L118" s="29">
        <f>'Output Volume Summary'!L118*'Connex from Volumes'!R$25</f>
        <v>38107.74795769796</v>
      </c>
      <c r="M118" s="29">
        <f>'Output Volume Summary'!M118*'Connex from Volumes'!S$25</f>
        <v>39608.233727288061</v>
      </c>
      <c r="N118" s="29">
        <f>'Output Volume Summary'!N118*'Connex from Volumes'!T$25</f>
        <v>41145.406199438956</v>
      </c>
      <c r="O118" s="29">
        <f>'Output Volume Summary'!O118*'Connex from Volumes'!U$25</f>
        <v>42496.952626010636</v>
      </c>
      <c r="P118" s="29">
        <f>'Output Volume Summary'!P118*'Connex from Volumes'!V$25</f>
        <v>44106.006312112804</v>
      </c>
      <c r="Q118" s="29">
        <f>'Output Volume Summary'!Q118*'Connex from Volumes'!W$25</f>
        <v>45848.765160891307</v>
      </c>
      <c r="R118" s="29">
        <f>'Output Volume Summary'!R118*'Connex from Volumes'!X$25</f>
        <v>47238.440832412598</v>
      </c>
      <c r="S118" s="29">
        <f>'Output Volume Summary'!S118*'Connex from Volumes'!Y$25</f>
        <v>73205.252823746283</v>
      </c>
      <c r="T118" s="29" t="e" vm="1">
        <f>((VLOOKUP($B118,'Model Working'!$C$16:$P$25,U$4,FALSE)/VLOOKUP($B118,'Model Working'!$C$30:$P$39,U$4)-(VLOOKUP($B118,'Model Working'!$C$16:$P$25,T$4,FALSE)/VLOOKUP($B118,'Model Working'!$C$30:$P$39,T$4)))/VLOOKUP($F118,'Model Working'!$C$54:$P$56,T$4,FALSE))*VLOOKUP($D118,'Model Working'!$C$62:$P$65,T$4,FALSE)*(1+High_Case)*'Connex from Volumes'!Z$25</f>
        <v>#VALUE!</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Volumes'!P$26</f>
        <v>201172.55291451723</v>
      </c>
      <c r="K119" s="29">
        <f>'Output Volume Summary'!K119*'Connex from Volumes'!Q$26</f>
        <v>207739.66057004238</v>
      </c>
      <c r="L119" s="29">
        <f>'Output Volume Summary'!L119*'Connex from Volumes'!R$26</f>
        <v>214749.92432981054</v>
      </c>
      <c r="M119" s="29">
        <f>'Output Volume Summary'!M119*'Connex from Volumes'!S$26</f>
        <v>223205.66424483061</v>
      </c>
      <c r="N119" s="29">
        <f>'Output Volume Summary'!N119*'Connex from Volumes'!T$26</f>
        <v>231868.14601737497</v>
      </c>
      <c r="O119" s="29">
        <f>'Output Volume Summary'!O119*'Connex from Volumes'!U$26</f>
        <v>239484.56284569777</v>
      </c>
      <c r="P119" s="29">
        <f>'Output Volume Summary'!P119*'Connex from Volumes'!V$26</f>
        <v>248552.11933622093</v>
      </c>
      <c r="Q119" s="29">
        <f>'Output Volume Summary'!Q119*'Connex from Volumes'!W$26</f>
        <v>258373.14920436591</v>
      </c>
      <c r="R119" s="29">
        <f>'Output Volume Summary'!R119*'Connex from Volumes'!X$26</f>
        <v>266204.43709976849</v>
      </c>
      <c r="S119" s="29">
        <f>'Output Volume Summary'!S119*'Connex from Volumes'!Y$26</f>
        <v>412536.12052581232</v>
      </c>
      <c r="T119" s="29" t="e" vm="1">
        <f>((VLOOKUP($B119,'Model Working'!$C$16:$P$25,U$4,FALSE)/VLOOKUP($B119,'Model Working'!$C$30:$P$39,U$4)-(VLOOKUP($B119,'Model Working'!$C$16:$P$25,T$4,FALSE)/VLOOKUP($B119,'Model Working'!$C$30:$P$39,T$4)))/VLOOKUP($F119,'Model Working'!$C$54:$P$56,T$4,FALSE))*VLOOKUP($D119,'Model Working'!$C$62:$P$65,T$4,FALSE)*(1+Base_Case)*'Connex from Volumes'!Z$26</f>
        <v>#VALUE!</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Volumes'!P$26</f>
        <v>181055.2976230655</v>
      </c>
      <c r="K120" s="29">
        <f>'Output Volume Summary'!K120*'Connex from Volumes'!Q$26</f>
        <v>186965.69451303815</v>
      </c>
      <c r="L120" s="29">
        <f>'Output Volume Summary'!L120*'Connex from Volumes'!R$26</f>
        <v>193274.93189682948</v>
      </c>
      <c r="M120" s="29">
        <f>'Output Volume Summary'!M120*'Connex from Volumes'!S$26</f>
        <v>200885.09782034755</v>
      </c>
      <c r="N120" s="29">
        <f>'Output Volume Summary'!N120*'Connex from Volumes'!T$26</f>
        <v>208681.33141563748</v>
      </c>
      <c r="O120" s="29">
        <f>'Output Volume Summary'!O120*'Connex from Volumes'!U$26</f>
        <v>215536.10656112802</v>
      </c>
      <c r="P120" s="29">
        <f>'Output Volume Summary'!P120*'Connex from Volumes'!V$26</f>
        <v>223696.90740259882</v>
      </c>
      <c r="Q120" s="29">
        <f>'Output Volume Summary'!Q120*'Connex from Volumes'!W$26</f>
        <v>232535.83428392929</v>
      </c>
      <c r="R120" s="29">
        <f>'Output Volume Summary'!R120*'Connex from Volumes'!X$26</f>
        <v>239583.99338979166</v>
      </c>
      <c r="S120" s="29">
        <f>'Output Volume Summary'!S120*'Connex from Volumes'!Y$26</f>
        <v>371282.50847323105</v>
      </c>
      <c r="T120" s="29" t="e" vm="1">
        <f>((VLOOKUP($B120,'Model Working'!$C$16:$P$25,U$4,FALSE)/VLOOKUP($B120,'Model Working'!$C$30:$P$39,U$4)-(VLOOKUP($B120,'Model Working'!$C$16:$P$25,T$4,FALSE)/VLOOKUP($B120,'Model Working'!$C$30:$P$39,T$4)))/VLOOKUP($F120,'Model Working'!$C$54:$P$56,T$4,FALSE))*VLOOKUP($D120,'Model Working'!$C$62:$P$65,T$4,FALSE)*(1+Low_Case)*'Connex from Volumes'!Z$26</f>
        <v>#VALUE!</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Volumes'!P$26</f>
        <v>221289.80820596896</v>
      </c>
      <c r="K121" s="29">
        <f>'Output Volume Summary'!K121*'Connex from Volumes'!Q$26</f>
        <v>228513.62662704667</v>
      </c>
      <c r="L121" s="29">
        <f>'Output Volume Summary'!L121*'Connex from Volumes'!R$26</f>
        <v>236224.91676279157</v>
      </c>
      <c r="M121" s="29">
        <f>'Output Volume Summary'!M121*'Connex from Volumes'!S$26</f>
        <v>245526.23066931369</v>
      </c>
      <c r="N121" s="29">
        <f>'Output Volume Summary'!N121*'Connex from Volumes'!T$26</f>
        <v>255054.96061911248</v>
      </c>
      <c r="O121" s="29">
        <f>'Output Volume Summary'!O121*'Connex from Volumes'!U$26</f>
        <v>263433.01913026755</v>
      </c>
      <c r="P121" s="29">
        <f>'Output Volume Summary'!P121*'Connex from Volumes'!V$26</f>
        <v>273407.33126984304</v>
      </c>
      <c r="Q121" s="29">
        <f>'Output Volume Summary'!Q121*'Connex from Volumes'!W$26</f>
        <v>284210.4641248025</v>
      </c>
      <c r="R121" s="29">
        <f>'Output Volume Summary'!R121*'Connex from Volumes'!X$26</f>
        <v>292824.88080974534</v>
      </c>
      <c r="S121" s="29">
        <f>'Output Volume Summary'!S121*'Connex from Volumes'!Y$26</f>
        <v>453789.73257839354</v>
      </c>
      <c r="T121" s="29" t="e" vm="1">
        <f>((VLOOKUP($B121,'Model Working'!$C$16:$P$25,U$4,FALSE)/VLOOKUP($B121,'Model Working'!$C$30:$P$39,U$4)-(VLOOKUP($B121,'Model Working'!$C$16:$P$25,T$4,FALSE)/VLOOKUP($B121,'Model Working'!$C$30:$P$39,T$4)))/VLOOKUP($F121,'Model Working'!$C$54:$P$56,T$4,FALSE))*VLOOKUP($D121,'Model Working'!$C$62:$P$65,T$4,FALSE)*(1+High_Case)*'Connex from Volumes'!Z$26</f>
        <v>#VALUE!</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233625.66178859601</v>
      </c>
      <c r="K122" s="29">
        <f t="shared" si="27"/>
        <v>241252.17370501516</v>
      </c>
      <c r="L122" s="29">
        <f t="shared" si="27"/>
        <v>249393.33156408143</v>
      </c>
      <c r="M122" s="29">
        <f t="shared" si="27"/>
        <v>259213.14945145612</v>
      </c>
      <c r="N122" s="29">
        <f t="shared" si="27"/>
        <v>269273.06074413762</v>
      </c>
      <c r="O122" s="29">
        <f t="shared" si="27"/>
        <v>278118.15614207106</v>
      </c>
      <c r="P122" s="29">
        <f t="shared" si="27"/>
        <v>288648.48871086893</v>
      </c>
      <c r="Q122" s="29">
        <f t="shared" si="27"/>
        <v>300053.8448051762</v>
      </c>
      <c r="R122" s="29">
        <f t="shared" si="27"/>
        <v>309148.47422014357</v>
      </c>
      <c r="S122" s="29">
        <f t="shared" si="27"/>
        <v>479086.35036558169</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210263.09560973643</v>
      </c>
      <c r="K123" s="29">
        <f t="shared" si="27"/>
        <v>217126.95633451364</v>
      </c>
      <c r="L123" s="29">
        <f t="shared" si="27"/>
        <v>224453.99840767327</v>
      </c>
      <c r="M123" s="29">
        <f t="shared" si="27"/>
        <v>233291.83450631052</v>
      </c>
      <c r="N123" s="29">
        <f t="shared" si="27"/>
        <v>242345.75466972392</v>
      </c>
      <c r="O123" s="29">
        <f t="shared" si="27"/>
        <v>250306.340527864</v>
      </c>
      <c r="P123" s="29">
        <f t="shared" si="27"/>
        <v>259783.63983978203</v>
      </c>
      <c r="Q123" s="29">
        <f t="shared" si="27"/>
        <v>270048.46032465855</v>
      </c>
      <c r="R123" s="29">
        <f t="shared" si="27"/>
        <v>278233.62679812923</v>
      </c>
      <c r="S123" s="29">
        <f t="shared" si="27"/>
        <v>431177.71532902343</v>
      </c>
      <c r="T123" s="88" t="s">
        <v>115</v>
      </c>
    </row>
    <row r="124" spans="1:20" ht="1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256988.22796745563</v>
      </c>
      <c r="K124" s="86">
        <f t="shared" si="27"/>
        <v>265377.3910755167</v>
      </c>
      <c r="L124" s="86">
        <f t="shared" si="27"/>
        <v>274332.66472048953</v>
      </c>
      <c r="M124" s="86">
        <f t="shared" si="27"/>
        <v>285134.46439660178</v>
      </c>
      <c r="N124" s="86">
        <f t="shared" si="27"/>
        <v>296200.36681855144</v>
      </c>
      <c r="O124" s="86">
        <f t="shared" si="27"/>
        <v>305929.97175627819</v>
      </c>
      <c r="P124" s="86">
        <f t="shared" si="27"/>
        <v>317513.33758195583</v>
      </c>
      <c r="Q124" s="86">
        <f t="shared" si="27"/>
        <v>330059.22928569379</v>
      </c>
      <c r="R124" s="86">
        <f t="shared" si="27"/>
        <v>340063.32164215797</v>
      </c>
      <c r="S124" s="86">
        <f t="shared" si="27"/>
        <v>526994.98540213984</v>
      </c>
      <c r="T124" s="89" t="s">
        <v>115</v>
      </c>
    </row>
    <row r="125" spans="1:20" ht="15.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 t="shared" ref="J125:R125" si="28">J122</f>
        <v>233625.66178859601</v>
      </c>
      <c r="K125" s="92">
        <f t="shared" si="28"/>
        <v>241252.17370501516</v>
      </c>
      <c r="L125" s="92">
        <f t="shared" si="28"/>
        <v>249393.33156408143</v>
      </c>
      <c r="M125" s="92">
        <f t="shared" si="28"/>
        <v>259213.14945145612</v>
      </c>
      <c r="N125" s="92">
        <f t="shared" si="28"/>
        <v>269273.06074413762</v>
      </c>
      <c r="O125" s="92">
        <f t="shared" si="28"/>
        <v>278118.15614207106</v>
      </c>
      <c r="P125" s="92">
        <f t="shared" si="28"/>
        <v>288648.48871086893</v>
      </c>
      <c r="Q125" s="92">
        <f t="shared" si="28"/>
        <v>300053.8448051762</v>
      </c>
      <c r="R125" s="92">
        <f t="shared" si="28"/>
        <v>309148.47422014357</v>
      </c>
      <c r="S125" s="92">
        <f>S122</f>
        <v>479086.35036558169</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Volumes'!P$23</f>
        <v>782397.22604557872</v>
      </c>
      <c r="K126" s="29">
        <f>(VLOOKUP($B126,'Model Working'!$C$16:$P$25,L$4,FALSE)/VLOOKUP($B126,'Model Working'!$C$30:$P$39,L$4)-(VLOOKUP($B126,'Model Working'!$C$16:$P$25,K$4,FALSE)/VLOOKUP($B126,'Model Working'!$C$30:$P$39,K$4)))*VLOOKUP($F126,'Model Working'!$C$42:$P$45,K$4,FALSE)*VLOOKUP($D126,'Model Working'!$C$47:$P$50,K$4,FALSE)*(1+Base_Case)*'Connex from Volumes'!Q$23</f>
        <v>807746.05066351744</v>
      </c>
      <c r="L126" s="29">
        <f>(VLOOKUP($B126,'Model Working'!$C$16:$P$25,M$4,FALSE)/VLOOKUP($B126,'Model Working'!$C$30:$P$39,M$4)-(VLOOKUP($B126,'Model Working'!$C$16:$P$25,L$4,FALSE)/VLOOKUP($B126,'Model Working'!$C$30:$P$39,L$4)))*VLOOKUP($F126,'Model Working'!$C$42:$P$45,L$4,FALSE)*VLOOKUP($D126,'Model Working'!$C$47:$P$50,L$4,FALSE)*(1+Base_Case)*'Connex from Volumes'!R$23</f>
        <v>850545.40367058234</v>
      </c>
      <c r="M126" s="29">
        <f>(VLOOKUP($B126,'Model Working'!$C$16:$P$25,N$4,FALSE)/VLOOKUP($B126,'Model Working'!$C$30:$P$39,N$4)-(VLOOKUP($B126,'Model Working'!$C$16:$P$25,M$4,FALSE)/VLOOKUP($B126,'Model Working'!$C$30:$P$39,M$4)))*VLOOKUP($F126,'Model Working'!$C$42:$P$45,M$4,FALSE)*VLOOKUP($D126,'Model Working'!$C$47:$P$50,M$4,FALSE)*(1+Base_Case)*'Connex from Volumes'!S$23</f>
        <v>867435.36272196961</v>
      </c>
      <c r="N126" s="29">
        <f>(VLOOKUP($B126,'Model Working'!$C$16:$P$25,O$4,FALSE)/VLOOKUP($B126,'Model Working'!$C$30:$P$39,O$4)-(VLOOKUP($B126,'Model Working'!$C$16:$P$25,N$4,FALSE)/VLOOKUP($B126,'Model Working'!$C$30:$P$39,N$4)))*VLOOKUP($F126,'Model Working'!$C$42:$P$45,N$4,FALSE)*VLOOKUP($D126,'Model Working'!$C$47:$P$50,N$4,FALSE)*(1+Base_Case)*'Connex from Volumes'!T$23</f>
        <v>900849.64009511773</v>
      </c>
      <c r="O126" s="29">
        <f>(VLOOKUP($B126,'Model Working'!$C$16:$P$25,P$4,FALSE)/VLOOKUP($B126,'Model Working'!$C$30:$P$39,P$4)-(VLOOKUP($B126,'Model Working'!$C$16:$P$25,O$4,FALSE)/VLOOKUP($B126,'Model Working'!$C$30:$P$39,O$4)))*VLOOKUP($F126,'Model Working'!$C$42:$P$45,O$4,FALSE)*VLOOKUP($D126,'Model Working'!$C$47:$P$50,O$4,FALSE)*(1+Base_Case)*'Connex from Volumes'!U$23</f>
        <v>930169.03292895004</v>
      </c>
      <c r="P126" s="29">
        <f>(VLOOKUP($B126,'Model Working'!$C$16:$P$25,Q$4,FALSE)/VLOOKUP($B126,'Model Working'!$C$30:$P$39,Q$4)-(VLOOKUP($B126,'Model Working'!$C$16:$P$25,P$4,FALSE)/VLOOKUP($B126,'Model Working'!$C$30:$P$39,P$4)))*VLOOKUP($F126,'Model Working'!$C$42:$P$45,P$4,FALSE)*VLOOKUP($D126,'Model Working'!$C$47:$P$50,P$4,FALSE)*(1+Base_Case)*'Connex from Volumes'!V$23</f>
        <v>965091.7796437419</v>
      </c>
      <c r="Q126" s="29">
        <f>(VLOOKUP($B126,'Model Working'!$C$16:$P$25,R$4,FALSE)/VLOOKUP($B126,'Model Working'!$C$30:$P$39,R$4)-(VLOOKUP($B126,'Model Working'!$C$16:$P$25,Q$4,FALSE)/VLOOKUP($B126,'Model Working'!$C$30:$P$39,Q$4)))*VLOOKUP($F126,'Model Working'!$C$42:$P$45,Q$4,FALSE)*VLOOKUP($D126,'Model Working'!$C$47:$P$50,Q$4,FALSE)*(1+Base_Case)*'Connex from Volumes'!W$23</f>
        <v>1002902.7270735524</v>
      </c>
      <c r="R126" s="29">
        <f>(VLOOKUP($B126,'Model Working'!$C$16:$P$25,S$4,FALSE)/VLOOKUP($B126,'Model Working'!$C$30:$P$39,S$4)-(VLOOKUP($B126,'Model Working'!$C$16:$P$25,R$4,FALSE)/VLOOKUP($B126,'Model Working'!$C$30:$P$39,R$4)))*VLOOKUP($F126,'Model Working'!$C$42:$P$45,R$4,FALSE)*VLOOKUP($D126,'Model Working'!$C$47:$P$50,R$4,FALSE)*(1+Base_Case)*'Connex from Volumes'!X$23</f>
        <v>1032952.4740679758</v>
      </c>
      <c r="S126" s="29">
        <f>(VLOOKUP($B126,'Model Working'!$C$16:$P$25,T$4,FALSE)/VLOOKUP($B126,'Model Working'!$C$30:$P$39,T$4)-(VLOOKUP($B126,'Model Working'!$C$16:$P$25,S$4,FALSE)/VLOOKUP($B126,'Model Working'!$C$30:$P$39,S$4)))*VLOOKUP($F126,'Model Working'!$C$42:$P$45,S$4,FALSE)*VLOOKUP($D126,'Model Working'!$C$47:$P$50,S$4,FALSE)*(1+Base_Case)*'Connex from Volumes'!Y$23</f>
        <v>1429730.4551678339</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Volumes'!P$23</f>
        <v>704157.50344102085</v>
      </c>
      <c r="K127" s="29">
        <f>(VLOOKUP($B127,'Model Working'!$C$16:$P$25,L$4,FALSE)/VLOOKUP($B127,'Model Working'!$C$30:$P$39,L$4)-(VLOOKUP($B127,'Model Working'!$C$16:$P$25,K$4,FALSE)/VLOOKUP($B127,'Model Working'!$C$30:$P$39,K$4)))*VLOOKUP($F127,'Model Working'!$C$42:$P$45,K$4,FALSE)*VLOOKUP($D127,'Model Working'!$C$47:$P$50,K$4,FALSE)*(1+Low_Case)*'Connex from Volumes'!Q$23</f>
        <v>726971.44559716573</v>
      </c>
      <c r="L127" s="29">
        <f>(VLOOKUP($B127,'Model Working'!$C$16:$P$25,M$4,FALSE)/VLOOKUP($B127,'Model Working'!$C$30:$P$39,M$4)-(VLOOKUP($B127,'Model Working'!$C$16:$P$25,L$4,FALSE)/VLOOKUP($B127,'Model Working'!$C$30:$P$39,L$4)))*VLOOKUP($F127,'Model Working'!$C$42:$P$45,L$4,FALSE)*VLOOKUP($D127,'Model Working'!$C$47:$P$50,L$4,FALSE)*(1+Low_Case)*'Connex from Volumes'!R$23</f>
        <v>765490.86330352409</v>
      </c>
      <c r="M127" s="29">
        <f>(VLOOKUP($B127,'Model Working'!$C$16:$P$25,N$4,FALSE)/VLOOKUP($B127,'Model Working'!$C$30:$P$39,N$4)-(VLOOKUP($B127,'Model Working'!$C$16:$P$25,M$4,FALSE)/VLOOKUP($B127,'Model Working'!$C$30:$P$39,M$4)))*VLOOKUP($F127,'Model Working'!$C$42:$P$45,M$4,FALSE)*VLOOKUP($D127,'Model Working'!$C$47:$P$50,M$4,FALSE)*(1+Low_Case)*'Connex from Volumes'!S$23</f>
        <v>780691.82644977258</v>
      </c>
      <c r="N127" s="29">
        <f>(VLOOKUP($B127,'Model Working'!$C$16:$P$25,O$4,FALSE)/VLOOKUP($B127,'Model Working'!$C$30:$P$39,O$4)-(VLOOKUP($B127,'Model Working'!$C$16:$P$25,N$4,FALSE)/VLOOKUP($B127,'Model Working'!$C$30:$P$39,N$4)))*VLOOKUP($F127,'Model Working'!$C$42:$P$45,N$4,FALSE)*VLOOKUP($D127,'Model Working'!$C$47:$P$50,N$4,FALSE)*(1+Low_Case)*'Connex from Volumes'!T$23</f>
        <v>810764.6760856061</v>
      </c>
      <c r="O127" s="29">
        <f>(VLOOKUP($B127,'Model Working'!$C$16:$P$25,P$4,FALSE)/VLOOKUP($B127,'Model Working'!$C$30:$P$39,P$4)-(VLOOKUP($B127,'Model Working'!$C$16:$P$25,O$4,FALSE)/VLOOKUP($B127,'Model Working'!$C$30:$P$39,O$4)))*VLOOKUP($F127,'Model Working'!$C$42:$P$45,O$4,FALSE)*VLOOKUP($D127,'Model Working'!$C$47:$P$50,O$4,FALSE)*(1+Low_Case)*'Connex from Volumes'!U$23</f>
        <v>837152.12963605509</v>
      </c>
      <c r="P127" s="29">
        <f>(VLOOKUP($B127,'Model Working'!$C$16:$P$25,Q$4,FALSE)/VLOOKUP($B127,'Model Working'!$C$30:$P$39,Q$4)-(VLOOKUP($B127,'Model Working'!$C$16:$P$25,P$4,FALSE)/VLOOKUP($B127,'Model Working'!$C$30:$P$39,P$4)))*VLOOKUP($F127,'Model Working'!$C$42:$P$45,P$4,FALSE)*VLOOKUP($D127,'Model Working'!$C$47:$P$50,P$4,FALSE)*(1+Low_Case)*'Connex from Volumes'!V$23</f>
        <v>868582.60167936771</v>
      </c>
      <c r="Q127" s="29">
        <f>(VLOOKUP($B127,'Model Working'!$C$16:$P$25,R$4,FALSE)/VLOOKUP($B127,'Model Working'!$C$30:$P$39,R$4)-(VLOOKUP($B127,'Model Working'!$C$16:$P$25,Q$4,FALSE)/VLOOKUP($B127,'Model Working'!$C$30:$P$39,Q$4)))*VLOOKUP($F127,'Model Working'!$C$42:$P$45,Q$4,FALSE)*VLOOKUP($D127,'Model Working'!$C$47:$P$50,Q$4,FALSE)*(1+Low_Case)*'Connex from Volumes'!W$23</f>
        <v>902612.45436619711</v>
      </c>
      <c r="R127" s="29">
        <f>(VLOOKUP($B127,'Model Working'!$C$16:$P$25,S$4,FALSE)/VLOOKUP($B127,'Model Working'!$C$30:$P$39,S$4)-(VLOOKUP($B127,'Model Working'!$C$16:$P$25,R$4,FALSE)/VLOOKUP($B127,'Model Working'!$C$30:$P$39,R$4)))*VLOOKUP($F127,'Model Working'!$C$42:$P$45,R$4,FALSE)*VLOOKUP($D127,'Model Working'!$C$47:$P$50,R$4,FALSE)*(1+Low_Case)*'Connex from Volumes'!X$23</f>
        <v>929657.22666117828</v>
      </c>
      <c r="S127" s="29">
        <f>(VLOOKUP($B127,'Model Working'!$C$16:$P$25,T$4,FALSE)/VLOOKUP($B127,'Model Working'!$C$30:$P$39,T$4)-(VLOOKUP($B127,'Model Working'!$C$16:$P$25,S$4,FALSE)/VLOOKUP($B127,'Model Working'!$C$30:$P$39,S$4)))*VLOOKUP($F127,'Model Working'!$C$42:$P$45,S$4,FALSE)*VLOOKUP($D127,'Model Working'!$C$47:$P$50,S$4,FALSE)*(1+Low_Case)*'Connex from Volumes'!Y$23</f>
        <v>1286757.4096510508</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Volumes'!P$23</f>
        <v>860636.94865013659</v>
      </c>
      <c r="K128" s="29">
        <f>(VLOOKUP($B128,'Model Working'!$C$16:$P$25,L$4,FALSE)/VLOOKUP($B128,'Model Working'!$C$30:$P$39,L$4)-(VLOOKUP($B128,'Model Working'!$C$16:$P$25,K$4,FALSE)/VLOOKUP($B128,'Model Working'!$C$30:$P$39,K$4)))*VLOOKUP($F128,'Model Working'!$C$42:$P$45,K$4,FALSE)*VLOOKUP($D128,'Model Working'!$C$47:$P$50,K$4,FALSE)*(1+High_Case)*'Connex from Volumes'!Q$23</f>
        <v>888520.65572986926</v>
      </c>
      <c r="L128" s="29">
        <f>(VLOOKUP($B128,'Model Working'!$C$16:$P$25,M$4,FALSE)/VLOOKUP($B128,'Model Working'!$C$30:$P$39,M$4)-(VLOOKUP($B128,'Model Working'!$C$16:$P$25,L$4,FALSE)/VLOOKUP($B128,'Model Working'!$C$30:$P$39,L$4)))*VLOOKUP($F128,'Model Working'!$C$42:$P$45,L$4,FALSE)*VLOOKUP($D128,'Model Working'!$C$47:$P$50,L$4,FALSE)*(1+High_Case)*'Connex from Volumes'!R$23</f>
        <v>935599.94403764058</v>
      </c>
      <c r="M128" s="29">
        <f>(VLOOKUP($B128,'Model Working'!$C$16:$P$25,N$4,FALSE)/VLOOKUP($B128,'Model Working'!$C$30:$P$39,N$4)-(VLOOKUP($B128,'Model Working'!$C$16:$P$25,M$4,FALSE)/VLOOKUP($B128,'Model Working'!$C$30:$P$39,M$4)))*VLOOKUP($F128,'Model Working'!$C$42:$P$45,M$4,FALSE)*VLOOKUP($D128,'Model Working'!$C$47:$P$50,M$4,FALSE)*(1+High_Case)*'Connex from Volumes'!S$23</f>
        <v>954178.89899416664</v>
      </c>
      <c r="N128" s="29">
        <f>(VLOOKUP($B128,'Model Working'!$C$16:$P$25,O$4,FALSE)/VLOOKUP($B128,'Model Working'!$C$30:$P$39,O$4)-(VLOOKUP($B128,'Model Working'!$C$16:$P$25,N$4,FALSE)/VLOOKUP($B128,'Model Working'!$C$30:$P$39,N$4)))*VLOOKUP($F128,'Model Working'!$C$42:$P$45,N$4,FALSE)*VLOOKUP($D128,'Model Working'!$C$47:$P$50,N$4,FALSE)*(1+High_Case)*'Connex from Volumes'!T$23</f>
        <v>990934.6041046296</v>
      </c>
      <c r="O128" s="29">
        <f>(VLOOKUP($B128,'Model Working'!$C$16:$P$25,P$4,FALSE)/VLOOKUP($B128,'Model Working'!$C$30:$P$39,P$4)-(VLOOKUP($B128,'Model Working'!$C$16:$P$25,O$4,FALSE)/VLOOKUP($B128,'Model Working'!$C$30:$P$39,O$4)))*VLOOKUP($F128,'Model Working'!$C$42:$P$45,O$4,FALSE)*VLOOKUP($D128,'Model Working'!$C$47:$P$50,O$4,FALSE)*(1+High_Case)*'Connex from Volumes'!U$23</f>
        <v>1023185.9362218451</v>
      </c>
      <c r="P128" s="29">
        <f>(VLOOKUP($B128,'Model Working'!$C$16:$P$25,Q$4,FALSE)/VLOOKUP($B128,'Model Working'!$C$30:$P$39,Q$4)-(VLOOKUP($B128,'Model Working'!$C$16:$P$25,P$4,FALSE)/VLOOKUP($B128,'Model Working'!$C$30:$P$39,P$4)))*VLOOKUP($F128,'Model Working'!$C$42:$P$45,P$4,FALSE)*VLOOKUP($D128,'Model Working'!$C$47:$P$50,P$4,FALSE)*(1+High_Case)*'Connex from Volumes'!V$23</f>
        <v>1061600.9576081161</v>
      </c>
      <c r="Q128" s="29">
        <f>(VLOOKUP($B128,'Model Working'!$C$16:$P$25,R$4,FALSE)/VLOOKUP($B128,'Model Working'!$C$30:$P$39,R$4)-(VLOOKUP($B128,'Model Working'!$C$16:$P$25,Q$4,FALSE)/VLOOKUP($B128,'Model Working'!$C$30:$P$39,Q$4)))*VLOOKUP($F128,'Model Working'!$C$42:$P$45,Q$4,FALSE)*VLOOKUP($D128,'Model Working'!$C$47:$P$50,Q$4,FALSE)*(1+High_Case)*'Connex from Volumes'!W$23</f>
        <v>1103192.9997809078</v>
      </c>
      <c r="R128" s="29">
        <f>(VLOOKUP($B128,'Model Working'!$C$16:$P$25,S$4,FALSE)/VLOOKUP($B128,'Model Working'!$C$30:$P$39,S$4)-(VLOOKUP($B128,'Model Working'!$C$16:$P$25,R$4,FALSE)/VLOOKUP($B128,'Model Working'!$C$30:$P$39,R$4)))*VLOOKUP($F128,'Model Working'!$C$42:$P$45,R$4,FALSE)*VLOOKUP($D128,'Model Working'!$C$47:$P$50,R$4,FALSE)*(1+High_Case)*'Connex from Volumes'!X$23</f>
        <v>1136247.7214747735</v>
      </c>
      <c r="S128" s="29">
        <f>(VLOOKUP($B128,'Model Working'!$C$16:$P$25,T$4,FALSE)/VLOOKUP($B128,'Model Working'!$C$30:$P$39,T$4)-(VLOOKUP($B128,'Model Working'!$C$16:$P$25,S$4,FALSE)/VLOOKUP($B128,'Model Working'!$C$30:$P$39,S$4)))*VLOOKUP($F128,'Model Working'!$C$42:$P$45,S$4,FALSE)*VLOOKUP($D128,'Model Working'!$C$47:$P$50,S$4,FALSE)*(1+High_Case)*'Connex from Volumes'!Y$23</f>
        <v>1572703.5006846176</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Volumes'!P$24</f>
        <v>1846147.1101371925</v>
      </c>
      <c r="K129" s="29">
        <f>(VLOOKUP($B129,'Model Working'!$C$16:$P$25,L$4,FALSE)/VLOOKUP($B129,'Model Working'!$C$30:$P$39,L$4)-(VLOOKUP($B129,'Model Working'!$C$16:$P$25,K$4,FALSE)/VLOOKUP($B129,'Model Working'!$C$30:$P$39,K$4)))*VLOOKUP($F129,'Model Working'!$C$42:$P$45,K$4,FALSE)*VLOOKUP($D129,'Model Working'!$C$47:$P$50,K$4,FALSE)*(1+Base_Case)*'Connex from Volumes'!Q$24</f>
        <v>1905960.2814469996</v>
      </c>
      <c r="L129" s="29">
        <f>(VLOOKUP($B129,'Model Working'!$C$16:$P$25,M$4,FALSE)/VLOOKUP($B129,'Model Working'!$C$30:$P$39,M$4)-(VLOOKUP($B129,'Model Working'!$C$16:$P$25,L$4,FALSE)/VLOOKUP($B129,'Model Working'!$C$30:$P$39,L$4)))*VLOOKUP($F129,'Model Working'!$C$42:$P$45,L$4,FALSE)*VLOOKUP($D129,'Model Working'!$C$47:$P$50,L$4,FALSE)*(1+Base_Case)*'Connex from Volumes'!R$24</f>
        <v>2006949.7778810414</v>
      </c>
      <c r="M129" s="29">
        <f>(VLOOKUP($B129,'Model Working'!$C$16:$P$25,N$4,FALSE)/VLOOKUP($B129,'Model Working'!$C$30:$P$39,N$4)-(VLOOKUP($B129,'Model Working'!$C$16:$P$25,M$4,FALSE)/VLOOKUP($B129,'Model Working'!$C$30:$P$39,M$4)))*VLOOKUP($F129,'Model Working'!$C$42:$P$45,M$4,FALSE)*VLOOKUP($D129,'Model Working'!$C$47:$P$50,M$4,FALSE)*(1+Base_Case)*'Connex from Volumes'!S$24</f>
        <v>2046803.3817219604</v>
      </c>
      <c r="N129" s="29">
        <f>(VLOOKUP($B129,'Model Working'!$C$16:$P$25,O$4,FALSE)/VLOOKUP($B129,'Model Working'!$C$30:$P$39,O$4)-(VLOOKUP($B129,'Model Working'!$C$16:$P$25,N$4,FALSE)/VLOOKUP($B129,'Model Working'!$C$30:$P$39,N$4)))*VLOOKUP($F129,'Model Working'!$C$42:$P$45,N$4,FALSE)*VLOOKUP($D129,'Model Working'!$C$47:$P$50,N$4,FALSE)*(1+Base_Case)*'Connex from Volumes'!T$24</f>
        <v>2125647.8223158312</v>
      </c>
      <c r="O129" s="29">
        <f>(VLOOKUP($B129,'Model Working'!$C$16:$P$25,P$4,FALSE)/VLOOKUP($B129,'Model Working'!$C$30:$P$39,P$4)-(VLOOKUP($B129,'Model Working'!$C$16:$P$25,O$4,FALSE)/VLOOKUP($B129,'Model Working'!$C$30:$P$39,O$4)))*VLOOKUP($F129,'Model Working'!$C$42:$P$45,O$4,FALSE)*VLOOKUP($D129,'Model Working'!$C$47:$P$50,O$4,FALSE)*(1+Base_Case)*'Connex from Volumes'!U$24</f>
        <v>2194829.9596615015</v>
      </c>
      <c r="P129" s="29">
        <f>(VLOOKUP($B129,'Model Working'!$C$16:$P$25,Q$4,FALSE)/VLOOKUP($B129,'Model Working'!$C$30:$P$39,Q$4)-(VLOOKUP($B129,'Model Working'!$C$16:$P$25,P$4,FALSE)/VLOOKUP($B129,'Model Working'!$C$30:$P$39,P$4)))*VLOOKUP($F129,'Model Working'!$C$42:$P$45,P$4,FALSE)*VLOOKUP($D129,'Model Working'!$C$47:$P$50,P$4,FALSE)*(1+Base_Case)*'Connex from Volumes'!V$24</f>
        <v>2277233.7895567394</v>
      </c>
      <c r="Q129" s="29">
        <f>(VLOOKUP($B129,'Model Working'!$C$16:$P$25,R$4,FALSE)/VLOOKUP($B129,'Model Working'!$C$30:$P$39,R$4)-(VLOOKUP($B129,'Model Working'!$C$16:$P$25,Q$4,FALSE)/VLOOKUP($B129,'Model Working'!$C$30:$P$39,Q$4)))*VLOOKUP($F129,'Model Working'!$C$42:$P$45,Q$4,FALSE)*VLOOKUP($D129,'Model Working'!$C$47:$P$50,Q$4,FALSE)*(1+Base_Case)*'Connex from Volumes'!W$24</f>
        <v>2366452.6275144131</v>
      </c>
      <c r="R129" s="29">
        <f>(VLOOKUP($B129,'Model Working'!$C$16:$P$25,S$4,FALSE)/VLOOKUP($B129,'Model Working'!$C$30:$P$39,S$4)-(VLOOKUP($B129,'Model Working'!$C$16:$P$25,R$4,FALSE)/VLOOKUP($B129,'Model Working'!$C$30:$P$39,R$4)))*VLOOKUP($F129,'Model Working'!$C$42:$P$45,R$4,FALSE)*VLOOKUP($D129,'Model Working'!$C$47:$P$50,R$4,FALSE)*(1+Base_Case)*'Connex from Volumes'!X$24</f>
        <v>2437358.1109789936</v>
      </c>
      <c r="S129" s="29">
        <f>(VLOOKUP($B129,'Model Working'!$C$16:$P$25,T$4,FALSE)/VLOOKUP($B129,'Model Working'!$C$30:$P$39,T$4)-(VLOOKUP($B129,'Model Working'!$C$16:$P$25,S$4,FALSE)/VLOOKUP($B129,'Model Working'!$C$30:$P$39,S$4)))*VLOOKUP($F129,'Model Working'!$C$42:$P$45,S$4,FALSE)*VLOOKUP($D129,'Model Working'!$C$47:$P$50,S$4,FALSE)*(1+Base_Case)*'Connex from Volumes'!Y$24</f>
        <v>3373596.7616141122</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Volumes'!P$24</f>
        <v>1661532.3991234733</v>
      </c>
      <c r="K130" s="29">
        <f>(VLOOKUP($B130,'Model Working'!$C$16:$P$25,L$4,FALSE)/VLOOKUP($B130,'Model Working'!$C$30:$P$39,L$4)-(VLOOKUP($B130,'Model Working'!$C$16:$P$25,K$4,FALSE)/VLOOKUP($B130,'Model Working'!$C$30:$P$39,K$4)))*VLOOKUP($F130,'Model Working'!$C$42:$P$45,K$4,FALSE)*VLOOKUP($D130,'Model Working'!$C$47:$P$50,K$4,FALSE)*(1+Low_Case)*'Connex from Volumes'!Q$24</f>
        <v>1715364.2533022997</v>
      </c>
      <c r="L130" s="29">
        <f>(VLOOKUP($B130,'Model Working'!$C$16:$P$25,M$4,FALSE)/VLOOKUP($B130,'Model Working'!$C$30:$P$39,M$4)-(VLOOKUP($B130,'Model Working'!$C$16:$P$25,L$4,FALSE)/VLOOKUP($B130,'Model Working'!$C$30:$P$39,L$4)))*VLOOKUP($F130,'Model Working'!$C$42:$P$45,L$4,FALSE)*VLOOKUP($D130,'Model Working'!$C$47:$P$50,L$4,FALSE)*(1+Low_Case)*'Connex from Volumes'!R$24</f>
        <v>1806254.8000929372</v>
      </c>
      <c r="M130" s="29">
        <f>(VLOOKUP($B130,'Model Working'!$C$16:$P$25,N$4,FALSE)/VLOOKUP($B130,'Model Working'!$C$30:$P$39,N$4)-(VLOOKUP($B130,'Model Working'!$C$16:$P$25,M$4,FALSE)/VLOOKUP($B130,'Model Working'!$C$30:$P$39,M$4)))*VLOOKUP($F130,'Model Working'!$C$42:$P$45,M$4,FALSE)*VLOOKUP($D130,'Model Working'!$C$47:$P$50,M$4,FALSE)*(1+Low_Case)*'Connex from Volumes'!S$24</f>
        <v>1842123.0435497644</v>
      </c>
      <c r="N130" s="29">
        <f>(VLOOKUP($B130,'Model Working'!$C$16:$P$25,O$4,FALSE)/VLOOKUP($B130,'Model Working'!$C$30:$P$39,O$4)-(VLOOKUP($B130,'Model Working'!$C$16:$P$25,N$4,FALSE)/VLOOKUP($B130,'Model Working'!$C$30:$P$39,N$4)))*VLOOKUP($F130,'Model Working'!$C$42:$P$45,N$4,FALSE)*VLOOKUP($D130,'Model Working'!$C$47:$P$50,N$4,FALSE)*(1+Low_Case)*'Connex from Volumes'!T$24</f>
        <v>1913083.0400842479</v>
      </c>
      <c r="O130" s="29">
        <f>(VLOOKUP($B130,'Model Working'!$C$16:$P$25,P$4,FALSE)/VLOOKUP($B130,'Model Working'!$C$30:$P$39,P$4)-(VLOOKUP($B130,'Model Working'!$C$16:$P$25,O$4,FALSE)/VLOOKUP($B130,'Model Working'!$C$30:$P$39,O$4)))*VLOOKUP($F130,'Model Working'!$C$42:$P$45,O$4,FALSE)*VLOOKUP($D130,'Model Working'!$C$47:$P$50,O$4,FALSE)*(1+Low_Case)*'Connex from Volumes'!U$24</f>
        <v>1975346.963695351</v>
      </c>
      <c r="P130" s="29">
        <f>(VLOOKUP($B130,'Model Working'!$C$16:$P$25,Q$4,FALSE)/VLOOKUP($B130,'Model Working'!$C$30:$P$39,Q$4)-(VLOOKUP($B130,'Model Working'!$C$16:$P$25,P$4,FALSE)/VLOOKUP($B130,'Model Working'!$C$30:$P$39,P$4)))*VLOOKUP($F130,'Model Working'!$C$42:$P$45,P$4,FALSE)*VLOOKUP($D130,'Model Working'!$C$47:$P$50,P$4,FALSE)*(1+Low_Case)*'Connex from Volumes'!V$24</f>
        <v>2049510.4106010655</v>
      </c>
      <c r="Q130" s="29">
        <f>(VLOOKUP($B130,'Model Working'!$C$16:$P$25,R$4,FALSE)/VLOOKUP($B130,'Model Working'!$C$30:$P$39,R$4)-(VLOOKUP($B130,'Model Working'!$C$16:$P$25,Q$4,FALSE)/VLOOKUP($B130,'Model Working'!$C$30:$P$39,Q$4)))*VLOOKUP($F130,'Model Working'!$C$42:$P$45,Q$4,FALSE)*VLOOKUP($D130,'Model Working'!$C$47:$P$50,Q$4,FALSE)*(1+Low_Case)*'Connex from Volumes'!W$24</f>
        <v>2129807.3647629716</v>
      </c>
      <c r="R130" s="29">
        <f>(VLOOKUP($B130,'Model Working'!$C$16:$P$25,S$4,FALSE)/VLOOKUP($B130,'Model Working'!$C$30:$P$39,S$4)-(VLOOKUP($B130,'Model Working'!$C$16:$P$25,R$4,FALSE)/VLOOKUP($B130,'Model Working'!$C$30:$P$39,R$4)))*VLOOKUP($F130,'Model Working'!$C$42:$P$45,R$4,FALSE)*VLOOKUP($D130,'Model Working'!$C$47:$P$50,R$4,FALSE)*(1+Low_Case)*'Connex from Volumes'!X$24</f>
        <v>2193622.2998810946</v>
      </c>
      <c r="S130" s="29">
        <f>(VLOOKUP($B130,'Model Working'!$C$16:$P$25,T$4,FALSE)/VLOOKUP($B130,'Model Working'!$C$30:$P$39,T$4)-(VLOOKUP($B130,'Model Working'!$C$16:$P$25,S$4,FALSE)/VLOOKUP($B130,'Model Working'!$C$30:$P$39,S$4)))*VLOOKUP($F130,'Model Working'!$C$42:$P$45,S$4,FALSE)*VLOOKUP($D130,'Model Working'!$C$47:$P$50,S$4,FALSE)*(1+Low_Case)*'Connex from Volumes'!Y$24</f>
        <v>3036237.0854527014</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Volumes'!P$24</f>
        <v>2030761.8211509122</v>
      </c>
      <c r="K131" s="29">
        <f>(VLOOKUP($B131,'Model Working'!$C$16:$P$25,L$4,FALSE)/VLOOKUP($B131,'Model Working'!$C$30:$P$39,L$4)-(VLOOKUP($B131,'Model Working'!$C$16:$P$25,K$4,FALSE)/VLOOKUP($B131,'Model Working'!$C$30:$P$39,K$4)))*VLOOKUP($F131,'Model Working'!$C$42:$P$45,K$4,FALSE)*VLOOKUP($D131,'Model Working'!$C$47:$P$50,K$4,FALSE)*(1+High_Case)*'Connex from Volumes'!Q$24</f>
        <v>2096556.3095916996</v>
      </c>
      <c r="L131" s="29">
        <f>(VLOOKUP($B131,'Model Working'!$C$16:$P$25,M$4,FALSE)/VLOOKUP($B131,'Model Working'!$C$30:$P$39,M$4)-(VLOOKUP($B131,'Model Working'!$C$16:$P$25,L$4,FALSE)/VLOOKUP($B131,'Model Working'!$C$30:$P$39,L$4)))*VLOOKUP($F131,'Model Working'!$C$42:$P$45,L$4,FALSE)*VLOOKUP($D131,'Model Working'!$C$47:$P$50,L$4,FALSE)*(1+High_Case)*'Connex from Volumes'!R$24</f>
        <v>2207644.7556691458</v>
      </c>
      <c r="M131" s="29">
        <f>(VLOOKUP($B131,'Model Working'!$C$16:$P$25,N$4,FALSE)/VLOOKUP($B131,'Model Working'!$C$30:$P$39,N$4)-(VLOOKUP($B131,'Model Working'!$C$16:$P$25,M$4,FALSE)/VLOOKUP($B131,'Model Working'!$C$30:$P$39,M$4)))*VLOOKUP($F131,'Model Working'!$C$42:$P$45,M$4,FALSE)*VLOOKUP($D131,'Model Working'!$C$47:$P$50,M$4,FALSE)*(1+High_Case)*'Connex from Volumes'!S$24</f>
        <v>2251483.7198941563</v>
      </c>
      <c r="N131" s="29">
        <f>(VLOOKUP($B131,'Model Working'!$C$16:$P$25,O$4,FALSE)/VLOOKUP($B131,'Model Working'!$C$30:$P$39,O$4)-(VLOOKUP($B131,'Model Working'!$C$16:$P$25,N$4,FALSE)/VLOOKUP($B131,'Model Working'!$C$30:$P$39,N$4)))*VLOOKUP($F131,'Model Working'!$C$42:$P$45,N$4,FALSE)*VLOOKUP($D131,'Model Working'!$C$47:$P$50,N$4,FALSE)*(1+High_Case)*'Connex from Volumes'!T$24</f>
        <v>2338212.6045474145</v>
      </c>
      <c r="O131" s="29">
        <f>(VLOOKUP($B131,'Model Working'!$C$16:$P$25,P$4,FALSE)/VLOOKUP($B131,'Model Working'!$C$30:$P$39,P$4)-(VLOOKUP($B131,'Model Working'!$C$16:$P$25,O$4,FALSE)/VLOOKUP($B131,'Model Working'!$C$30:$P$39,O$4)))*VLOOKUP($F131,'Model Working'!$C$42:$P$45,O$4,FALSE)*VLOOKUP($D131,'Model Working'!$C$47:$P$50,O$4,FALSE)*(1+High_Case)*'Connex from Volumes'!U$24</f>
        <v>2414312.9556276514</v>
      </c>
      <c r="P131" s="29">
        <f>(VLOOKUP($B131,'Model Working'!$C$16:$P$25,Q$4,FALSE)/VLOOKUP($B131,'Model Working'!$C$30:$P$39,Q$4)-(VLOOKUP($B131,'Model Working'!$C$16:$P$25,P$4,FALSE)/VLOOKUP($B131,'Model Working'!$C$30:$P$39,P$4)))*VLOOKUP($F131,'Model Working'!$C$42:$P$45,P$4,FALSE)*VLOOKUP($D131,'Model Working'!$C$47:$P$50,P$4,FALSE)*(1+High_Case)*'Connex from Volumes'!V$24</f>
        <v>2504957.1685124133</v>
      </c>
      <c r="Q131" s="29">
        <f>(VLOOKUP($B131,'Model Working'!$C$16:$P$25,R$4,FALSE)/VLOOKUP($B131,'Model Working'!$C$30:$P$39,R$4)-(VLOOKUP($B131,'Model Working'!$C$16:$P$25,Q$4,FALSE)/VLOOKUP($B131,'Model Working'!$C$30:$P$39,Q$4)))*VLOOKUP($F131,'Model Working'!$C$42:$P$45,Q$4,FALSE)*VLOOKUP($D131,'Model Working'!$C$47:$P$50,Q$4,FALSE)*(1+High_Case)*'Connex from Volumes'!W$24</f>
        <v>2603097.8902658545</v>
      </c>
      <c r="R131" s="29">
        <f>(VLOOKUP($B131,'Model Working'!$C$16:$P$25,S$4,FALSE)/VLOOKUP($B131,'Model Working'!$C$30:$P$39,S$4)-(VLOOKUP($B131,'Model Working'!$C$16:$P$25,R$4,FALSE)/VLOOKUP($B131,'Model Working'!$C$30:$P$39,R$4)))*VLOOKUP($F131,'Model Working'!$C$42:$P$45,R$4,FALSE)*VLOOKUP($D131,'Model Working'!$C$47:$P$50,R$4,FALSE)*(1+High_Case)*'Connex from Volumes'!X$24</f>
        <v>2681093.9220768935</v>
      </c>
      <c r="S131" s="29">
        <f>(VLOOKUP($B131,'Model Working'!$C$16:$P$25,T$4,FALSE)/VLOOKUP($B131,'Model Working'!$C$30:$P$39,T$4)-(VLOOKUP($B131,'Model Working'!$C$16:$P$25,S$4,FALSE)/VLOOKUP($B131,'Model Working'!$C$30:$P$39,S$4)))*VLOOKUP($F131,'Model Working'!$C$42:$P$45,S$4,FALSE)*VLOOKUP($D131,'Model Working'!$C$47:$P$50,S$4,FALSE)*(1+High_Case)*'Connex from Volumes'!Y$24</f>
        <v>3710956.4377755239</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2628544.3361827713</v>
      </c>
      <c r="K132" s="29">
        <f t="shared" si="29"/>
        <v>2713706.3321105172</v>
      </c>
      <c r="L132" s="29">
        <f t="shared" si="29"/>
        <v>2857495.1815516236</v>
      </c>
      <c r="M132" s="29">
        <f t="shared" si="29"/>
        <v>2914238.7444439298</v>
      </c>
      <c r="N132" s="29">
        <f t="shared" si="29"/>
        <v>3026497.4624109492</v>
      </c>
      <c r="O132" s="29">
        <f t="shared" si="29"/>
        <v>3124998.9925904516</v>
      </c>
      <c r="P132" s="29">
        <f t="shared" si="29"/>
        <v>3242325.5692004813</v>
      </c>
      <c r="Q132" s="29">
        <f t="shared" si="29"/>
        <v>3369355.3545879656</v>
      </c>
      <c r="R132" s="29">
        <f t="shared" si="29"/>
        <v>3470310.5850469694</v>
      </c>
      <c r="S132" s="29">
        <f t="shared" si="29"/>
        <v>4803327.2167819459</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2365689.9025644939</v>
      </c>
      <c r="K133" s="29">
        <f t="shared" si="29"/>
        <v>2442335.6988994656</v>
      </c>
      <c r="L133" s="29">
        <f t="shared" si="29"/>
        <v>2571745.6633964614</v>
      </c>
      <c r="M133" s="29">
        <f t="shared" si="29"/>
        <v>2622814.8699995372</v>
      </c>
      <c r="N133" s="29">
        <f t="shared" si="29"/>
        <v>2723847.7161698542</v>
      </c>
      <c r="O133" s="29">
        <f t="shared" si="29"/>
        <v>2812499.0933314059</v>
      </c>
      <c r="P133" s="29">
        <f t="shared" si="29"/>
        <v>2918093.0122804334</v>
      </c>
      <c r="Q133" s="29">
        <f t="shared" si="29"/>
        <v>3032419.819129169</v>
      </c>
      <c r="R133" s="29">
        <f t="shared" si="29"/>
        <v>3123279.5265422729</v>
      </c>
      <c r="S133" s="29">
        <f t="shared" si="29"/>
        <v>4322994.4951037522</v>
      </c>
      <c r="T133" s="88" t="s">
        <v>115</v>
      </c>
    </row>
    <row r="134" spans="1:20" ht="1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2891398.7698010486</v>
      </c>
      <c r="K134" s="86">
        <f t="shared" si="29"/>
        <v>2985076.9653215688</v>
      </c>
      <c r="L134" s="86">
        <f t="shared" si="29"/>
        <v>3143244.6997067863</v>
      </c>
      <c r="M134" s="86">
        <f t="shared" si="29"/>
        <v>3205662.6188883232</v>
      </c>
      <c r="N134" s="86">
        <f t="shared" si="29"/>
        <v>3329147.2086520442</v>
      </c>
      <c r="O134" s="86">
        <f t="shared" si="29"/>
        <v>3437498.8918494964</v>
      </c>
      <c r="P134" s="86">
        <f t="shared" si="29"/>
        <v>3566558.1261205291</v>
      </c>
      <c r="Q134" s="86">
        <f t="shared" si="29"/>
        <v>3706290.8900467623</v>
      </c>
      <c r="R134" s="86">
        <f t="shared" si="29"/>
        <v>3817341.6435516672</v>
      </c>
      <c r="S134" s="86">
        <f t="shared" si="29"/>
        <v>5283659.9384601414</v>
      </c>
      <c r="T134" s="89" t="s">
        <v>115</v>
      </c>
    </row>
    <row r="135" spans="1:20" ht="15.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2628544.3361827713</v>
      </c>
      <c r="K135" s="86">
        <f t="shared" ref="K135:S135" si="30">K132</f>
        <v>2713706.3321105172</v>
      </c>
      <c r="L135" s="86">
        <f t="shared" si="30"/>
        <v>2857495.1815516236</v>
      </c>
      <c r="M135" s="86">
        <f t="shared" si="30"/>
        <v>2914238.7444439298</v>
      </c>
      <c r="N135" s="86">
        <f t="shared" si="30"/>
        <v>3026497.4624109492</v>
      </c>
      <c r="O135" s="86">
        <f t="shared" si="30"/>
        <v>3124998.9925904516</v>
      </c>
      <c r="P135" s="86">
        <f t="shared" si="30"/>
        <v>3242325.5692004813</v>
      </c>
      <c r="Q135" s="86">
        <f t="shared" si="30"/>
        <v>3369355.3545879656</v>
      </c>
      <c r="R135" s="86">
        <f t="shared" si="30"/>
        <v>3470310.5850469694</v>
      </c>
      <c r="S135" s="86">
        <f t="shared" si="30"/>
        <v>4803327.2167819459</v>
      </c>
      <c r="T135" s="89" t="s">
        <v>115</v>
      </c>
    </row>
    <row r="136" spans="1:20" ht="1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Volumes'!P$25</f>
        <v>516605.03843292559</v>
      </c>
      <c r="K136" s="29">
        <f>'Output Volume Summary'!K136*'Connex from Volumes'!Q$25</f>
        <v>533342.48340338725</v>
      </c>
      <c r="L136" s="29">
        <f>'Output Volume Summary'!L136*'Connex from Volumes'!R$25</f>
        <v>551202.20634029887</v>
      </c>
      <c r="M136" s="29">
        <f>'Output Volume Summary'!M136*'Connex from Volumes'!S$25</f>
        <v>572754.4321213587</v>
      </c>
      <c r="N136" s="29">
        <f>'Output Volume Summary'!N136*'Connex from Volumes'!T$25</f>
        <v>594817.37338945328</v>
      </c>
      <c r="O136" s="29">
        <f>'Output Volume Summary'!O136*'Connex from Volumes'!U$25</f>
        <v>614176.52441597998</v>
      </c>
      <c r="P136" s="29">
        <f>'Output Volume Summary'!P136*'Connex from Volumes'!V$25</f>
        <v>637235.48514359305</v>
      </c>
      <c r="Q136" s="29">
        <f>'Output Volume Summary'!Q136*'Connex from Volumes'!W$25</f>
        <v>662201.48105961736</v>
      </c>
      <c r="R136" s="29">
        <f>'Output Volume Summary'!R136*'Connex from Volumes'!X$25</f>
        <v>682042.87387668411</v>
      </c>
      <c r="S136" s="29">
        <f>'Output Volume Summary'!S136*'Connex from Volumes'!Y$25</f>
        <v>944029.36533120484</v>
      </c>
      <c r="T136" s="29" t="e" vm="1">
        <f>((VLOOKUP($B136,'Model Working'!$C$16:$P$25,U$4,FALSE)/VLOOKUP($B136,'Model Working'!$C$30:$P$39,U$4)-(VLOOKUP($B136,'Model Working'!$C$16:$P$25,T$4,FALSE)/VLOOKUP($B136,'Model Working'!$C$30:$P$39,T$4)))/VLOOKUP($F136,'Model Working'!$C$54:$P$56,T$4,FALSE))*VLOOKUP($D136,'Model Working'!$C$62:$P$65,T$4,FALSE)*(1+Base_Case)*'Connex from Volumes'!Z$25</f>
        <v>#VALUE!</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Volumes'!P$25</f>
        <v>464944.53458963305</v>
      </c>
      <c r="K137" s="29">
        <f>'Output Volume Summary'!K137*'Connex from Volumes'!Q$25</f>
        <v>480008.2350630486</v>
      </c>
      <c r="L137" s="29">
        <f>'Output Volume Summary'!L137*'Connex from Volumes'!R$25</f>
        <v>496081.98570626893</v>
      </c>
      <c r="M137" s="29">
        <f>'Output Volume Summary'!M137*'Connex from Volumes'!S$25</f>
        <v>515478.98890922288</v>
      </c>
      <c r="N137" s="29">
        <f>'Output Volume Summary'!N137*'Connex from Volumes'!T$25</f>
        <v>535335.63605050789</v>
      </c>
      <c r="O137" s="29">
        <f>'Output Volume Summary'!O137*'Connex from Volumes'!U$25</f>
        <v>552758.87197438197</v>
      </c>
      <c r="P137" s="29">
        <f>'Output Volume Summary'!P137*'Connex from Volumes'!V$25</f>
        <v>573511.93662923377</v>
      </c>
      <c r="Q137" s="29">
        <f>'Output Volume Summary'!Q137*'Connex from Volumes'!W$25</f>
        <v>595981.33295365563</v>
      </c>
      <c r="R137" s="29">
        <f>'Output Volume Summary'!R137*'Connex from Volumes'!X$25</f>
        <v>613838.58648901561</v>
      </c>
      <c r="S137" s="29">
        <f>'Output Volume Summary'!S137*'Connex from Volumes'!Y$25</f>
        <v>849626.4287980845</v>
      </c>
      <c r="T137" s="29" t="e" vm="1">
        <f>((VLOOKUP($B137,'Model Working'!$C$16:$P$25,U$4,FALSE)/VLOOKUP($B137,'Model Working'!$C$30:$P$39,U$4)-(VLOOKUP($B137,'Model Working'!$C$16:$P$25,T$4,FALSE)/VLOOKUP($B137,'Model Working'!$C$30:$P$39,T$4)))/VLOOKUP($F137,'Model Working'!$C$54:$P$56,T$4,FALSE))*VLOOKUP($D137,'Model Working'!$C$62:$P$65,T$4,FALSE)*(1+Low_Case)*'Connex from Volumes'!Z$25</f>
        <v>#VALUE!</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Volumes'!P$25</f>
        <v>568265.54227621818</v>
      </c>
      <c r="K138" s="29">
        <f>'Output Volume Summary'!K138*'Connex from Volumes'!Q$25</f>
        <v>586676.73174372606</v>
      </c>
      <c r="L138" s="29">
        <f>'Output Volume Summary'!L138*'Connex from Volumes'!R$25</f>
        <v>606322.42697432882</v>
      </c>
      <c r="M138" s="29">
        <f>'Output Volume Summary'!M138*'Connex from Volumes'!S$25</f>
        <v>630029.87533349474</v>
      </c>
      <c r="N138" s="29">
        <f>'Output Volume Summary'!N138*'Connex from Volumes'!T$25</f>
        <v>654299.11072839866</v>
      </c>
      <c r="O138" s="29">
        <f>'Output Volume Summary'!O138*'Connex from Volumes'!U$25</f>
        <v>675594.1768575781</v>
      </c>
      <c r="P138" s="29">
        <f>'Output Volume Summary'!P138*'Connex from Volumes'!V$25</f>
        <v>700959.03365795244</v>
      </c>
      <c r="Q138" s="29">
        <f>'Output Volume Summary'!Q138*'Connex from Volumes'!W$25</f>
        <v>728421.62916557922</v>
      </c>
      <c r="R138" s="29">
        <f>'Output Volume Summary'!R138*'Connex from Volumes'!X$25</f>
        <v>750247.1612643525</v>
      </c>
      <c r="S138" s="29">
        <f>'Output Volume Summary'!S138*'Connex from Volumes'!Y$25</f>
        <v>1038432.3018643255</v>
      </c>
      <c r="T138" s="29" t="e" vm="1">
        <f>((VLOOKUP($B138,'Model Working'!$C$16:$P$25,U$4,FALSE)/VLOOKUP($B138,'Model Working'!$C$30:$P$39,U$4)-(VLOOKUP($B138,'Model Working'!$C$16:$P$25,T$4,FALSE)/VLOOKUP($B138,'Model Working'!$C$30:$P$39,T$4)))/VLOOKUP($F138,'Model Working'!$C$54:$P$56,T$4,FALSE))*VLOOKUP($D138,'Model Working'!$C$62:$P$65,T$4,FALSE)*(1+High_Case)*'Connex from Volumes'!Z$25</f>
        <v>#VALUE!</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Volumes'!P$26</f>
        <v>3202366.6772049423</v>
      </c>
      <c r="K139" s="29">
        <f>'Output Volume Summary'!K139*'Connex from Volumes'!Q$26</f>
        <v>3306119.8968745507</v>
      </c>
      <c r="L139" s="29">
        <f>'Output Volume Summary'!L139*'Connex from Volumes'!R$26</f>
        <v>3416829.9700297969</v>
      </c>
      <c r="M139" s="29">
        <f>'Output Volume Summary'!M139*'Connex from Volumes'!S$26</f>
        <v>3550429.3825911302</v>
      </c>
      <c r="N139" s="29">
        <f>'Output Volume Summary'!N139*'Connex from Volumes'!T$26</f>
        <v>3687194.6532752812</v>
      </c>
      <c r="O139" s="29">
        <f>'Output Volume Summary'!O139*'Connex from Volumes'!U$26</f>
        <v>3807199.4839180163</v>
      </c>
      <c r="P139" s="29">
        <f>'Output Volume Summary'!P139*'Connex from Volumes'!V$26</f>
        <v>3950138.9482118273</v>
      </c>
      <c r="Q139" s="29">
        <f>'Output Volume Summary'!Q139*'Connex from Volumes'!W$26</f>
        <v>4104899.8727804925</v>
      </c>
      <c r="R139" s="29">
        <f>'Output Volume Summary'!R139*'Connex from Volumes'!X$26</f>
        <v>4227894.0568470079</v>
      </c>
      <c r="S139" s="29">
        <f>'Output Volume Summary'!S139*'Connex from Volumes'!Y$26</f>
        <v>5851913.8547505559</v>
      </c>
      <c r="T139" s="29" t="e" vm="1">
        <f>((VLOOKUP($B139,'Model Working'!$C$16:$P$25,U$4,FALSE)/VLOOKUP($B139,'Model Working'!$C$30:$P$39,U$4)-(VLOOKUP($B139,'Model Working'!$C$16:$P$25,T$4,FALSE)/VLOOKUP($B139,'Model Working'!$C$30:$P$39,T$4)))/VLOOKUP($F139,'Model Working'!$C$54:$P$56,T$4,FALSE))*VLOOKUP($D139,'Model Working'!$C$62:$P$65,T$4,FALSE)*(1+Base_Case)*'Connex from Volumes'!Z$26</f>
        <v>#VALUE!</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Volumes'!P$26</f>
        <v>2882130.009484448</v>
      </c>
      <c r="K140" s="29">
        <f>'Output Volume Summary'!K140*'Connex from Volumes'!Q$26</f>
        <v>2975507.9071870958</v>
      </c>
      <c r="L140" s="29">
        <f>'Output Volume Summary'!L140*'Connex from Volumes'!R$26</f>
        <v>3075146.9730268177</v>
      </c>
      <c r="M140" s="29">
        <f>'Output Volume Summary'!M140*'Connex from Volumes'!S$26</f>
        <v>3195386.4443320171</v>
      </c>
      <c r="N140" s="29">
        <f>'Output Volume Summary'!N140*'Connex from Volumes'!T$26</f>
        <v>3318475.1879477534</v>
      </c>
      <c r="O140" s="29">
        <f>'Output Volume Summary'!O140*'Connex from Volumes'!U$26</f>
        <v>3426479.5355262151</v>
      </c>
      <c r="P140" s="29">
        <f>'Output Volume Summary'!P140*'Connex from Volumes'!V$26</f>
        <v>3555125.053390644</v>
      </c>
      <c r="Q140" s="29">
        <f>'Output Volume Summary'!Q140*'Connex from Volumes'!W$26</f>
        <v>3694409.8855024441</v>
      </c>
      <c r="R140" s="29">
        <f>'Output Volume Summary'!R140*'Connex from Volumes'!X$26</f>
        <v>3805104.6511623072</v>
      </c>
      <c r="S140" s="29">
        <f>'Output Volume Summary'!S140*'Connex from Volumes'!Y$26</f>
        <v>5266722.4692755006</v>
      </c>
      <c r="T140" s="29" t="e" vm="1">
        <f>((VLOOKUP($B140,'Model Working'!$C$16:$P$25,U$4,FALSE)/VLOOKUP($B140,'Model Working'!$C$30:$P$39,U$4)-(VLOOKUP($B140,'Model Working'!$C$16:$P$25,T$4,FALSE)/VLOOKUP($B140,'Model Working'!$C$30:$P$39,T$4)))/VLOOKUP($F140,'Model Working'!$C$54:$P$56,T$4,FALSE))*VLOOKUP($D140,'Model Working'!$C$62:$P$65,T$4,FALSE)*(1+Low_Case)*'Connex from Volumes'!Z$26</f>
        <v>#VALUE!</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Volumes'!P$26</f>
        <v>3522603.3449254367</v>
      </c>
      <c r="K141" s="29">
        <f>'Output Volume Summary'!K141*'Connex from Volumes'!Q$26</f>
        <v>3636731.8865620061</v>
      </c>
      <c r="L141" s="29">
        <f>'Output Volume Summary'!L141*'Connex from Volumes'!R$26</f>
        <v>3758512.9670327771</v>
      </c>
      <c r="M141" s="29">
        <f>'Output Volume Summary'!M141*'Connex from Volumes'!S$26</f>
        <v>3905472.3208502433</v>
      </c>
      <c r="N141" s="29">
        <f>'Output Volume Summary'!N141*'Connex from Volumes'!T$26</f>
        <v>4055914.11860281</v>
      </c>
      <c r="O141" s="29">
        <f>'Output Volume Summary'!O141*'Connex from Volumes'!U$26</f>
        <v>4187919.4323098189</v>
      </c>
      <c r="P141" s="29">
        <f>'Output Volume Summary'!P141*'Connex from Volumes'!V$26</f>
        <v>4345152.8430330101</v>
      </c>
      <c r="Q141" s="29">
        <f>'Output Volume Summary'!Q141*'Connex from Volumes'!W$26</f>
        <v>4515389.8600585423</v>
      </c>
      <c r="R141" s="29">
        <f>'Output Volume Summary'!R141*'Connex from Volumes'!X$26</f>
        <v>4650683.4625317091</v>
      </c>
      <c r="S141" s="29">
        <f>'Output Volume Summary'!S141*'Connex from Volumes'!Y$26</f>
        <v>6437105.2402256122</v>
      </c>
      <c r="T141" s="29" t="e" vm="1">
        <f>((VLOOKUP($B141,'Model Working'!$C$16:$P$25,U$4,FALSE)/VLOOKUP($B141,'Model Working'!$C$30:$P$39,U$4)-(VLOOKUP($B141,'Model Working'!$C$16:$P$25,T$4,FALSE)/VLOOKUP($B141,'Model Working'!$C$30:$P$39,T$4)))/VLOOKUP($F141,'Model Working'!$C$54:$P$56,T$4,FALSE))*VLOOKUP($D141,'Model Working'!$C$62:$P$65,T$4,FALSE)*(1+High_Case)*'Connex from Volumes'!Z$26</f>
        <v>#VALUE!</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3718971.7156378678</v>
      </c>
      <c r="K142" s="29">
        <f t="shared" si="31"/>
        <v>3839462.3802779382</v>
      </c>
      <c r="L142" s="29">
        <f t="shared" si="31"/>
        <v>3968032.1763700959</v>
      </c>
      <c r="M142" s="29">
        <f t="shared" si="31"/>
        <v>4123183.814712489</v>
      </c>
      <c r="N142" s="29">
        <f t="shared" si="31"/>
        <v>4282012.0266647348</v>
      </c>
      <c r="O142" s="29">
        <f t="shared" si="31"/>
        <v>4421376.0083339959</v>
      </c>
      <c r="P142" s="29">
        <f t="shared" si="31"/>
        <v>4587374.4333554208</v>
      </c>
      <c r="Q142" s="29">
        <f t="shared" si="31"/>
        <v>4767101.3538401099</v>
      </c>
      <c r="R142" s="29">
        <f t="shared" si="31"/>
        <v>4909936.9307236923</v>
      </c>
      <c r="S142" s="29">
        <f t="shared" si="31"/>
        <v>6795943.2200817605</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3347074.5440740809</v>
      </c>
      <c r="K143" s="29">
        <f t="shared" si="31"/>
        <v>3455516.1422501444</v>
      </c>
      <c r="L143" s="29">
        <f t="shared" si="31"/>
        <v>3571228.9587330865</v>
      </c>
      <c r="M143" s="29">
        <f t="shared" si="31"/>
        <v>3710865.4332412397</v>
      </c>
      <c r="N143" s="29">
        <f t="shared" si="31"/>
        <v>3853810.8239982612</v>
      </c>
      <c r="O143" s="29">
        <f t="shared" si="31"/>
        <v>3979238.4075005972</v>
      </c>
      <c r="P143" s="29">
        <f t="shared" si="31"/>
        <v>4128636.9900198779</v>
      </c>
      <c r="Q143" s="29">
        <f t="shared" si="31"/>
        <v>4290391.2184560997</v>
      </c>
      <c r="R143" s="29">
        <f t="shared" si="31"/>
        <v>4418943.237651323</v>
      </c>
      <c r="S143" s="29">
        <f t="shared" si="31"/>
        <v>6116348.8980735848</v>
      </c>
      <c r="T143" s="88" t="s">
        <v>115</v>
      </c>
    </row>
    <row r="144" spans="1:20" ht="1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4090868.8872016547</v>
      </c>
      <c r="K144" s="86">
        <f t="shared" si="31"/>
        <v>4223408.6183057325</v>
      </c>
      <c r="L144" s="86">
        <f t="shared" si="31"/>
        <v>4364835.3940071063</v>
      </c>
      <c r="M144" s="86">
        <f t="shared" si="31"/>
        <v>4535502.1961837383</v>
      </c>
      <c r="N144" s="86">
        <f t="shared" si="31"/>
        <v>4710213.2293312084</v>
      </c>
      <c r="O144" s="86">
        <f t="shared" si="31"/>
        <v>4863513.609167397</v>
      </c>
      <c r="P144" s="86">
        <f t="shared" si="31"/>
        <v>5046111.8766909624</v>
      </c>
      <c r="Q144" s="86">
        <f t="shared" si="31"/>
        <v>5243811.4892241219</v>
      </c>
      <c r="R144" s="86">
        <f t="shared" si="31"/>
        <v>5400930.6237960616</v>
      </c>
      <c r="S144" s="86">
        <f t="shared" si="31"/>
        <v>7475537.5420899373</v>
      </c>
      <c r="T144" s="89" t="s">
        <v>115</v>
      </c>
    </row>
    <row r="145" spans="1:20" ht="15.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 t="shared" ref="J145:R145" si="32">J142</f>
        <v>3718971.7156378678</v>
      </c>
      <c r="K145" s="92">
        <f t="shared" si="32"/>
        <v>3839462.3802779382</v>
      </c>
      <c r="L145" s="92">
        <f t="shared" si="32"/>
        <v>3968032.1763700959</v>
      </c>
      <c r="M145" s="92">
        <f t="shared" si="32"/>
        <v>4123183.814712489</v>
      </c>
      <c r="N145" s="92">
        <f t="shared" si="32"/>
        <v>4282012.0266647348</v>
      </c>
      <c r="O145" s="92">
        <f t="shared" si="32"/>
        <v>4421376.0083339959</v>
      </c>
      <c r="P145" s="92">
        <f t="shared" si="32"/>
        <v>4587374.4333554208</v>
      </c>
      <c r="Q145" s="92">
        <f t="shared" si="32"/>
        <v>4767101.3538401099</v>
      </c>
      <c r="R145" s="92">
        <f t="shared" si="32"/>
        <v>4909936.9307236923</v>
      </c>
      <c r="S145" s="92">
        <f>S142</f>
        <v>6795943.2200817605</v>
      </c>
      <c r="T145" s="90" t="s">
        <v>115</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Volumes'!P$23</f>
        <v>539247.83607430162</v>
      </c>
      <c r="K146" s="29">
        <f>(VLOOKUP($B146,'Model Working'!$C$16:$P$25,L$4,FALSE)/VLOOKUP($B146,'Model Working'!$C$30:$P$39,L$4)-(VLOOKUP($B146,'Model Working'!$C$16:$P$25,K$4,FALSE)/VLOOKUP($B146,'Model Working'!$C$30:$P$39,K$4)))*VLOOKUP($F146,'Model Working'!$C$42:$P$45,K$4,FALSE)*VLOOKUP($D146,'Model Working'!$C$47:$P$50,K$4,FALSE)*(1+Base_Case)*'Connex from Volumes'!Q$23</f>
        <v>556718.88321916526</v>
      </c>
      <c r="L146" s="29">
        <f>(VLOOKUP($B146,'Model Working'!$C$16:$P$25,M$4,FALSE)/VLOOKUP($B146,'Model Working'!$C$30:$P$39,M$4)-(VLOOKUP($B146,'Model Working'!$C$16:$P$25,L$4,FALSE)/VLOOKUP($B146,'Model Working'!$C$30:$P$39,L$4)))*VLOOKUP($F146,'Model Working'!$C$42:$P$45,L$4,FALSE)*VLOOKUP($D146,'Model Working'!$C$47:$P$50,L$4,FALSE)*(1+Base_Case)*'Connex from Volumes'!R$23</f>
        <v>586217.2732008046</v>
      </c>
      <c r="M146" s="29">
        <f>(VLOOKUP($B146,'Model Working'!$C$16:$P$25,N$4,FALSE)/VLOOKUP($B146,'Model Working'!$C$30:$P$39,N$4)-(VLOOKUP($B146,'Model Working'!$C$16:$P$25,M$4,FALSE)/VLOOKUP($B146,'Model Working'!$C$30:$P$39,M$4)))*VLOOKUP($F146,'Model Working'!$C$42:$P$45,M$4,FALSE)*VLOOKUP($D146,'Model Working'!$C$47:$P$50,M$4,FALSE)*(1+Base_Case)*'Connex from Volumes'!S$23</f>
        <v>597858.25755842519</v>
      </c>
      <c r="N146" s="29">
        <f>(VLOOKUP($B146,'Model Working'!$C$16:$P$25,O$4,FALSE)/VLOOKUP($B146,'Model Working'!$C$30:$P$39,O$4)-(VLOOKUP($B146,'Model Working'!$C$16:$P$25,N$4,FALSE)/VLOOKUP($B146,'Model Working'!$C$30:$P$39,N$4)))*VLOOKUP($F146,'Model Working'!$C$42:$P$45,N$4,FALSE)*VLOOKUP($D146,'Model Working'!$C$47:$P$50,N$4,FALSE)*(1+Base_Case)*'Connex from Volumes'!T$23</f>
        <v>620888.21749133791</v>
      </c>
      <c r="O146" s="29">
        <f>(VLOOKUP($B146,'Model Working'!$C$16:$P$25,P$4,FALSE)/VLOOKUP($B146,'Model Working'!$C$30:$P$39,P$4)-(VLOOKUP($B146,'Model Working'!$C$16:$P$25,O$4,FALSE)/VLOOKUP($B146,'Model Working'!$C$30:$P$39,O$4)))*VLOOKUP($F146,'Model Working'!$C$42:$P$45,O$4,FALSE)*VLOOKUP($D146,'Model Working'!$C$47:$P$50,O$4,FALSE)*(1+Base_Case)*'Connex from Volumes'!U$23</f>
        <v>641095.88006264239</v>
      </c>
      <c r="P146" s="29">
        <f>(VLOOKUP($B146,'Model Working'!$C$16:$P$25,Q$4,FALSE)/VLOOKUP($B146,'Model Working'!$C$30:$P$39,Q$4)-(VLOOKUP($B146,'Model Working'!$C$16:$P$25,P$4,FALSE)/VLOOKUP($B146,'Model Working'!$C$30:$P$39,P$4)))*VLOOKUP($F146,'Model Working'!$C$42:$P$45,P$4,FALSE)*VLOOKUP($D146,'Model Working'!$C$47:$P$50,P$4,FALSE)*(1+Base_Case)*'Connex from Volumes'!V$23</f>
        <v>665165.51498570829</v>
      </c>
      <c r="Q146" s="29">
        <f>(VLOOKUP($B146,'Model Working'!$C$16:$P$25,R$4,FALSE)/VLOOKUP($B146,'Model Working'!$C$30:$P$39,R$4)-(VLOOKUP($B146,'Model Working'!$C$16:$P$25,Q$4,FALSE)/VLOOKUP($B146,'Model Working'!$C$30:$P$39,Q$4)))*VLOOKUP($F146,'Model Working'!$C$42:$P$45,Q$4,FALSE)*VLOOKUP($D146,'Model Working'!$C$47:$P$50,Q$4,FALSE)*(1+Base_Case)*'Connex from Volumes'!W$23</f>
        <v>691225.77044505533</v>
      </c>
      <c r="R146" s="29">
        <f>(VLOOKUP($B146,'Model Working'!$C$16:$P$25,S$4,FALSE)/VLOOKUP($B146,'Model Working'!$C$30:$P$39,S$4)-(VLOOKUP($B146,'Model Working'!$C$16:$P$25,R$4,FALSE)/VLOOKUP($B146,'Model Working'!$C$30:$P$39,R$4)))*VLOOKUP($F146,'Model Working'!$C$42:$P$45,R$4,FALSE)*VLOOKUP($D146,'Model Working'!$C$47:$P$50,R$4,FALSE)*(1+Base_Case)*'Connex from Volumes'!X$23</f>
        <v>711936.81146346801</v>
      </c>
      <c r="S146" s="29">
        <f>(VLOOKUP($B146,'Model Working'!$C$16:$P$25,T$4,FALSE)/VLOOKUP($B146,'Model Working'!$C$30:$P$39,T$4)-(VLOOKUP($B146,'Model Working'!$C$16:$P$25,S$4,FALSE)/VLOOKUP($B146,'Model Working'!$C$30:$P$39,S$4)))*VLOOKUP($F146,'Model Working'!$C$42:$P$45,S$4,FALSE)*VLOOKUP($D146,'Model Working'!$C$47:$P$50,S$4,FALSE)*(1+Base_Case)*'Connex from Volumes'!Y$23</f>
        <v>758004.7463333722</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Volumes'!P$23</f>
        <v>485323.05246687151</v>
      </c>
      <c r="K147" s="29">
        <f>(VLOOKUP($B147,'Model Working'!$C$16:$P$25,L$4,FALSE)/VLOOKUP($B147,'Model Working'!$C$30:$P$39,L$4)-(VLOOKUP($B147,'Model Working'!$C$16:$P$25,K$4,FALSE)/VLOOKUP($B147,'Model Working'!$C$30:$P$39,K$4)))*VLOOKUP($F147,'Model Working'!$C$42:$P$45,K$4,FALSE)*VLOOKUP($D147,'Model Working'!$C$47:$P$50,K$4,FALSE)*(1+Low_Case)*'Connex from Volumes'!Q$23</f>
        <v>501046.99489724875</v>
      </c>
      <c r="L147" s="29">
        <f>(VLOOKUP($B147,'Model Working'!$C$16:$P$25,M$4,FALSE)/VLOOKUP($B147,'Model Working'!$C$30:$P$39,M$4)-(VLOOKUP($B147,'Model Working'!$C$16:$P$25,L$4,FALSE)/VLOOKUP($B147,'Model Working'!$C$30:$P$39,L$4)))*VLOOKUP($F147,'Model Working'!$C$42:$P$45,L$4,FALSE)*VLOOKUP($D147,'Model Working'!$C$47:$P$50,L$4,FALSE)*(1+Low_Case)*'Connex from Volumes'!R$23</f>
        <v>527595.54588072409</v>
      </c>
      <c r="M147" s="29">
        <f>(VLOOKUP($B147,'Model Working'!$C$16:$P$25,N$4,FALSE)/VLOOKUP($B147,'Model Working'!$C$30:$P$39,N$4)-(VLOOKUP($B147,'Model Working'!$C$16:$P$25,M$4,FALSE)/VLOOKUP($B147,'Model Working'!$C$30:$P$39,M$4)))*VLOOKUP($F147,'Model Working'!$C$42:$P$45,M$4,FALSE)*VLOOKUP($D147,'Model Working'!$C$47:$P$50,M$4,FALSE)*(1+Low_Case)*'Connex from Volumes'!S$23</f>
        <v>538072.43180258258</v>
      </c>
      <c r="N147" s="29">
        <f>(VLOOKUP($B147,'Model Working'!$C$16:$P$25,O$4,FALSE)/VLOOKUP($B147,'Model Working'!$C$30:$P$39,O$4)-(VLOOKUP($B147,'Model Working'!$C$16:$P$25,N$4,FALSE)/VLOOKUP($B147,'Model Working'!$C$30:$P$39,N$4)))*VLOOKUP($F147,'Model Working'!$C$42:$P$45,N$4,FALSE)*VLOOKUP($D147,'Model Working'!$C$47:$P$50,N$4,FALSE)*(1+Low_Case)*'Connex from Volumes'!T$23</f>
        <v>558799.39574220416</v>
      </c>
      <c r="O147" s="29">
        <f>(VLOOKUP($B147,'Model Working'!$C$16:$P$25,P$4,FALSE)/VLOOKUP($B147,'Model Working'!$C$30:$P$39,P$4)-(VLOOKUP($B147,'Model Working'!$C$16:$P$25,O$4,FALSE)/VLOOKUP($B147,'Model Working'!$C$30:$P$39,O$4)))*VLOOKUP($F147,'Model Working'!$C$42:$P$45,O$4,FALSE)*VLOOKUP($D147,'Model Working'!$C$47:$P$50,O$4,FALSE)*(1+Low_Case)*'Connex from Volumes'!U$23</f>
        <v>576986.29205637821</v>
      </c>
      <c r="P147" s="29">
        <f>(VLOOKUP($B147,'Model Working'!$C$16:$P$25,Q$4,FALSE)/VLOOKUP($B147,'Model Working'!$C$30:$P$39,Q$4)-(VLOOKUP($B147,'Model Working'!$C$16:$P$25,P$4,FALSE)/VLOOKUP($B147,'Model Working'!$C$30:$P$39,P$4)))*VLOOKUP($F147,'Model Working'!$C$42:$P$45,P$4,FALSE)*VLOOKUP($D147,'Model Working'!$C$47:$P$50,P$4,FALSE)*(1+Low_Case)*'Connex from Volumes'!V$23</f>
        <v>598648.96348713746</v>
      </c>
      <c r="Q147" s="29">
        <f>(VLOOKUP($B147,'Model Working'!$C$16:$P$25,R$4,FALSE)/VLOOKUP($B147,'Model Working'!$C$30:$P$39,R$4)-(VLOOKUP($B147,'Model Working'!$C$16:$P$25,Q$4,FALSE)/VLOOKUP($B147,'Model Working'!$C$30:$P$39,Q$4)))*VLOOKUP($F147,'Model Working'!$C$42:$P$45,Q$4,FALSE)*VLOOKUP($D147,'Model Working'!$C$47:$P$50,Q$4,FALSE)*(1+Low_Case)*'Connex from Volumes'!W$23</f>
        <v>622103.19340054982</v>
      </c>
      <c r="R147" s="29">
        <f>(VLOOKUP($B147,'Model Working'!$C$16:$P$25,S$4,FALSE)/VLOOKUP($B147,'Model Working'!$C$30:$P$39,S$4)-(VLOOKUP($B147,'Model Working'!$C$16:$P$25,R$4,FALSE)/VLOOKUP($B147,'Model Working'!$C$30:$P$39,R$4)))*VLOOKUP($F147,'Model Working'!$C$42:$P$45,R$4,FALSE)*VLOOKUP($D147,'Model Working'!$C$47:$P$50,R$4,FALSE)*(1+Low_Case)*'Connex from Volumes'!X$23</f>
        <v>640743.13031712116</v>
      </c>
      <c r="S147" s="29">
        <f>(VLOOKUP($B147,'Model Working'!$C$16:$P$25,T$4,FALSE)/VLOOKUP($B147,'Model Working'!$C$30:$P$39,T$4)-(VLOOKUP($B147,'Model Working'!$C$16:$P$25,S$4,FALSE)/VLOOKUP($B147,'Model Working'!$C$30:$P$39,S$4)))*VLOOKUP($F147,'Model Working'!$C$42:$P$45,S$4,FALSE)*VLOOKUP($D147,'Model Working'!$C$47:$P$50,S$4,FALSE)*(1+Low_Case)*'Connex from Volumes'!Y$23</f>
        <v>682204.27170003497</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Volumes'!P$23</f>
        <v>593172.6196817318</v>
      </c>
      <c r="K148" s="29">
        <f>(VLOOKUP($B148,'Model Working'!$C$16:$P$25,L$4,FALSE)/VLOOKUP($B148,'Model Working'!$C$30:$P$39,L$4)-(VLOOKUP($B148,'Model Working'!$C$16:$P$25,K$4,FALSE)/VLOOKUP($B148,'Model Working'!$C$30:$P$39,K$4)))*VLOOKUP($F148,'Model Working'!$C$42:$P$45,K$4,FALSE)*VLOOKUP($D148,'Model Working'!$C$47:$P$50,K$4,FALSE)*(1+High_Case)*'Connex from Volumes'!Q$23</f>
        <v>612390.77154108183</v>
      </c>
      <c r="L148" s="29">
        <f>(VLOOKUP($B148,'Model Working'!$C$16:$P$25,M$4,FALSE)/VLOOKUP($B148,'Model Working'!$C$30:$P$39,M$4)-(VLOOKUP($B148,'Model Working'!$C$16:$P$25,L$4,FALSE)/VLOOKUP($B148,'Model Working'!$C$30:$P$39,L$4)))*VLOOKUP($F148,'Model Working'!$C$42:$P$45,L$4,FALSE)*VLOOKUP($D148,'Model Working'!$C$47:$P$50,L$4,FALSE)*(1+High_Case)*'Connex from Volumes'!R$23</f>
        <v>644839.00052088511</v>
      </c>
      <c r="M148" s="29">
        <f>(VLOOKUP($B148,'Model Working'!$C$16:$P$25,N$4,FALSE)/VLOOKUP($B148,'Model Working'!$C$30:$P$39,N$4)-(VLOOKUP($B148,'Model Working'!$C$16:$P$25,M$4,FALSE)/VLOOKUP($B148,'Model Working'!$C$30:$P$39,M$4)))*VLOOKUP($F148,'Model Working'!$C$42:$P$45,M$4,FALSE)*VLOOKUP($D148,'Model Working'!$C$47:$P$50,M$4,FALSE)*(1+High_Case)*'Connex from Volumes'!S$23</f>
        <v>657644.0833142678</v>
      </c>
      <c r="N148" s="29">
        <f>(VLOOKUP($B148,'Model Working'!$C$16:$P$25,O$4,FALSE)/VLOOKUP($B148,'Model Working'!$C$30:$P$39,O$4)-(VLOOKUP($B148,'Model Working'!$C$16:$P$25,N$4,FALSE)/VLOOKUP($B148,'Model Working'!$C$30:$P$39,N$4)))*VLOOKUP($F148,'Model Working'!$C$42:$P$45,N$4,FALSE)*VLOOKUP($D148,'Model Working'!$C$47:$P$50,N$4,FALSE)*(1+High_Case)*'Connex from Volumes'!T$23</f>
        <v>682977.03924047167</v>
      </c>
      <c r="O148" s="29">
        <f>(VLOOKUP($B148,'Model Working'!$C$16:$P$25,P$4,FALSE)/VLOOKUP($B148,'Model Working'!$C$30:$P$39,P$4)-(VLOOKUP($B148,'Model Working'!$C$16:$P$25,O$4,FALSE)/VLOOKUP($B148,'Model Working'!$C$30:$P$39,O$4)))*VLOOKUP($F148,'Model Working'!$C$42:$P$45,O$4,FALSE)*VLOOKUP($D148,'Model Working'!$C$47:$P$50,O$4,FALSE)*(1+High_Case)*'Connex from Volumes'!U$23</f>
        <v>705205.46806890669</v>
      </c>
      <c r="P148" s="29">
        <f>(VLOOKUP($B148,'Model Working'!$C$16:$P$25,Q$4,FALSE)/VLOOKUP($B148,'Model Working'!$C$30:$P$39,Q$4)-(VLOOKUP($B148,'Model Working'!$C$16:$P$25,P$4,FALSE)/VLOOKUP($B148,'Model Working'!$C$30:$P$39,P$4)))*VLOOKUP($F148,'Model Working'!$C$42:$P$45,P$4,FALSE)*VLOOKUP($D148,'Model Working'!$C$47:$P$50,P$4,FALSE)*(1+High_Case)*'Connex from Volumes'!V$23</f>
        <v>731682.06648427912</v>
      </c>
      <c r="Q148" s="29">
        <f>(VLOOKUP($B148,'Model Working'!$C$16:$P$25,R$4,FALSE)/VLOOKUP($B148,'Model Working'!$C$30:$P$39,R$4)-(VLOOKUP($B148,'Model Working'!$C$16:$P$25,Q$4,FALSE)/VLOOKUP($B148,'Model Working'!$C$30:$P$39,Q$4)))*VLOOKUP($F148,'Model Working'!$C$42:$P$45,Q$4,FALSE)*VLOOKUP($D148,'Model Working'!$C$47:$P$50,Q$4,FALSE)*(1+High_Case)*'Connex from Volumes'!W$23</f>
        <v>760348.34748956084</v>
      </c>
      <c r="R148" s="29">
        <f>(VLOOKUP($B148,'Model Working'!$C$16:$P$25,S$4,FALSE)/VLOOKUP($B148,'Model Working'!$C$30:$P$39,S$4)-(VLOOKUP($B148,'Model Working'!$C$16:$P$25,R$4,FALSE)/VLOOKUP($B148,'Model Working'!$C$30:$P$39,R$4)))*VLOOKUP($F148,'Model Working'!$C$42:$P$45,R$4,FALSE)*VLOOKUP($D148,'Model Working'!$C$47:$P$50,R$4,FALSE)*(1+High_Case)*'Connex from Volumes'!X$23</f>
        <v>783130.49260981486</v>
      </c>
      <c r="S148" s="29">
        <f>(VLOOKUP($B148,'Model Working'!$C$16:$P$25,T$4,FALSE)/VLOOKUP($B148,'Model Working'!$C$30:$P$39,T$4)-(VLOOKUP($B148,'Model Working'!$C$16:$P$25,S$4,FALSE)/VLOOKUP($B148,'Model Working'!$C$30:$P$39,S$4)))*VLOOKUP($F148,'Model Working'!$C$42:$P$45,S$4,FALSE)*VLOOKUP($D148,'Model Working'!$C$47:$P$50,S$4,FALSE)*(1+High_Case)*'Connex from Volumes'!Y$23</f>
        <v>833805.22096670943</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Volumes'!P$24</f>
        <v>1272410.996710655</v>
      </c>
      <c r="K149" s="29">
        <f>(VLOOKUP($B149,'Model Working'!$C$16:$P$25,L$4,FALSE)/VLOOKUP($B149,'Model Working'!$C$30:$P$39,L$4)-(VLOOKUP($B149,'Model Working'!$C$16:$P$25,K$4,FALSE)/VLOOKUP($B149,'Model Working'!$C$30:$P$39,K$4)))*VLOOKUP($F149,'Model Working'!$C$42:$P$45,K$4,FALSE)*VLOOKUP($D149,'Model Working'!$C$47:$P$50,K$4,FALSE)*(1+Base_Case)*'Connex from Volumes'!Q$24</f>
        <v>1313635.7379595225</v>
      </c>
      <c r="L149" s="29">
        <f>(VLOOKUP($B149,'Model Working'!$C$16:$P$25,M$4,FALSE)/VLOOKUP($B149,'Model Working'!$C$30:$P$39,M$4)-(VLOOKUP($B149,'Model Working'!$C$16:$P$25,L$4,FALSE)/VLOOKUP($B149,'Model Working'!$C$30:$P$39,L$4)))*VLOOKUP($F149,'Model Working'!$C$42:$P$45,L$4,FALSE)*VLOOKUP($D149,'Model Working'!$C$47:$P$50,L$4,FALSE)*(1+Base_Case)*'Connex from Volumes'!R$24</f>
        <v>1383240.2375735468</v>
      </c>
      <c r="M149" s="29">
        <f>(VLOOKUP($B149,'Model Working'!$C$16:$P$25,N$4,FALSE)/VLOOKUP($B149,'Model Working'!$C$30:$P$39,N$4)-(VLOOKUP($B149,'Model Working'!$C$16:$P$25,M$4,FALSE)/VLOOKUP($B149,'Model Working'!$C$30:$P$39,M$4)))*VLOOKUP($F149,'Model Working'!$C$42:$P$45,M$4,FALSE)*VLOOKUP($D149,'Model Working'!$C$47:$P$50,M$4,FALSE)*(1+Base_Case)*'Connex from Volumes'!S$24</f>
        <v>1410708.34317969</v>
      </c>
      <c r="N149" s="29">
        <f>(VLOOKUP($B149,'Model Working'!$C$16:$P$25,O$4,FALSE)/VLOOKUP($B149,'Model Working'!$C$30:$P$39,O$4)-(VLOOKUP($B149,'Model Working'!$C$16:$P$25,N$4,FALSE)/VLOOKUP($B149,'Model Working'!$C$30:$P$39,N$4)))*VLOOKUP($F149,'Model Working'!$C$42:$P$45,N$4,FALSE)*VLOOKUP($D149,'Model Working'!$C$47:$P$50,N$4,FALSE)*(1+Base_Case)*'Connex from Volumes'!T$24</f>
        <v>1465049.9136267272</v>
      </c>
      <c r="O149" s="29">
        <f>(VLOOKUP($B149,'Model Working'!$C$16:$P$25,P$4,FALSE)/VLOOKUP($B149,'Model Working'!$C$30:$P$39,P$4)-(VLOOKUP($B149,'Model Working'!$C$16:$P$25,O$4,FALSE)/VLOOKUP($B149,'Model Working'!$C$30:$P$39,O$4)))*VLOOKUP($F149,'Model Working'!$C$42:$P$45,O$4,FALSE)*VLOOKUP($D149,'Model Working'!$C$47:$P$50,O$4,FALSE)*(1+Base_Case)*'Connex from Volumes'!U$24</f>
        <v>1512731.9817843512</v>
      </c>
      <c r="P149" s="29">
        <f>(VLOOKUP($B149,'Model Working'!$C$16:$P$25,Q$4,FALSE)/VLOOKUP($B149,'Model Working'!$C$30:$P$39,Q$4)-(VLOOKUP($B149,'Model Working'!$C$16:$P$25,P$4,FALSE)/VLOOKUP($B149,'Model Working'!$C$30:$P$39,P$4)))*VLOOKUP($F149,'Model Working'!$C$42:$P$45,P$4,FALSE)*VLOOKUP($D149,'Model Working'!$C$47:$P$50,P$4,FALSE)*(1+Base_Case)*'Connex from Volumes'!V$24</f>
        <v>1569526.7728137951</v>
      </c>
      <c r="Q149" s="29">
        <f>(VLOOKUP($B149,'Model Working'!$C$16:$P$25,R$4,FALSE)/VLOOKUP($B149,'Model Working'!$C$30:$P$39,R$4)-(VLOOKUP($B149,'Model Working'!$C$16:$P$25,Q$4,FALSE)/VLOOKUP($B149,'Model Working'!$C$30:$P$39,Q$4)))*VLOOKUP($F149,'Model Working'!$C$42:$P$45,Q$4,FALSE)*VLOOKUP($D149,'Model Working'!$C$47:$P$50,Q$4,FALSE)*(1+Base_Case)*'Connex from Volumes'!W$24</f>
        <v>1631018.6387153084</v>
      </c>
      <c r="R149" s="29">
        <f>(VLOOKUP($B149,'Model Working'!$C$16:$P$25,S$4,FALSE)/VLOOKUP($B149,'Model Working'!$C$30:$P$39,S$4)-(VLOOKUP($B149,'Model Working'!$C$16:$P$25,R$4,FALSE)/VLOOKUP($B149,'Model Working'!$C$30:$P$39,R$4)))*VLOOKUP($F149,'Model Working'!$C$42:$P$45,R$4,FALSE)*VLOOKUP($D149,'Model Working'!$C$47:$P$50,R$4,FALSE)*(1+Base_Case)*'Connex from Volumes'!X$24</f>
        <v>1679888.4803395269</v>
      </c>
      <c r="S149" s="29">
        <f>(VLOOKUP($B149,'Model Working'!$C$16:$P$25,T$4,FALSE)/VLOOKUP($B149,'Model Working'!$C$30:$P$39,T$4)-(VLOOKUP($B149,'Model Working'!$C$16:$P$25,S$4,FALSE)/VLOOKUP($B149,'Model Working'!$C$30:$P$39,S$4)))*VLOOKUP($F149,'Model Working'!$C$42:$P$45,S$4,FALSE)*VLOOKUP($D149,'Model Working'!$C$47:$P$50,S$4,FALSE)*(1+Base_Case)*'Connex from Volumes'!Y$24</f>
        <v>1788590.5334640194</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Volumes'!P$24</f>
        <v>1145169.8970395895</v>
      </c>
      <c r="K150" s="29">
        <f>(VLOOKUP($B150,'Model Working'!$C$16:$P$25,L$4,FALSE)/VLOOKUP($B150,'Model Working'!$C$30:$P$39,L$4)-(VLOOKUP($B150,'Model Working'!$C$16:$P$25,K$4,FALSE)/VLOOKUP($B150,'Model Working'!$C$30:$P$39,K$4)))*VLOOKUP($F150,'Model Working'!$C$42:$P$45,K$4,FALSE)*VLOOKUP($D150,'Model Working'!$C$47:$P$50,K$4,FALSE)*(1+Low_Case)*'Connex from Volumes'!Q$24</f>
        <v>1182272.1641635704</v>
      </c>
      <c r="L150" s="29">
        <f>(VLOOKUP($B150,'Model Working'!$C$16:$P$25,M$4,FALSE)/VLOOKUP($B150,'Model Working'!$C$30:$P$39,M$4)-(VLOOKUP($B150,'Model Working'!$C$16:$P$25,L$4,FALSE)/VLOOKUP($B150,'Model Working'!$C$30:$P$39,L$4)))*VLOOKUP($F150,'Model Working'!$C$42:$P$45,L$4,FALSE)*VLOOKUP($D150,'Model Working'!$C$47:$P$50,L$4,FALSE)*(1+Low_Case)*'Connex from Volumes'!R$24</f>
        <v>1244916.2138161922</v>
      </c>
      <c r="M150" s="29">
        <f>(VLOOKUP($B150,'Model Working'!$C$16:$P$25,N$4,FALSE)/VLOOKUP($B150,'Model Working'!$C$30:$P$39,N$4)-(VLOOKUP($B150,'Model Working'!$C$16:$P$25,M$4,FALSE)/VLOOKUP($B150,'Model Working'!$C$30:$P$39,M$4)))*VLOOKUP($F150,'Model Working'!$C$42:$P$45,M$4,FALSE)*VLOOKUP($D150,'Model Working'!$C$47:$P$50,M$4,FALSE)*(1+Low_Case)*'Connex from Volumes'!S$24</f>
        <v>1269637.508861721</v>
      </c>
      <c r="N150" s="29">
        <f>(VLOOKUP($B150,'Model Working'!$C$16:$P$25,O$4,FALSE)/VLOOKUP($B150,'Model Working'!$C$30:$P$39,O$4)-(VLOOKUP($B150,'Model Working'!$C$16:$P$25,N$4,FALSE)/VLOOKUP($B150,'Model Working'!$C$30:$P$39,N$4)))*VLOOKUP($F150,'Model Working'!$C$42:$P$45,N$4,FALSE)*VLOOKUP($D150,'Model Working'!$C$47:$P$50,N$4,FALSE)*(1+Low_Case)*'Connex from Volumes'!T$24</f>
        <v>1318544.9222640544</v>
      </c>
      <c r="O150" s="29">
        <f>(VLOOKUP($B150,'Model Working'!$C$16:$P$25,P$4,FALSE)/VLOOKUP($B150,'Model Working'!$C$30:$P$39,P$4)-(VLOOKUP($B150,'Model Working'!$C$16:$P$25,O$4,FALSE)/VLOOKUP($B150,'Model Working'!$C$30:$P$39,O$4)))*VLOOKUP($F150,'Model Working'!$C$42:$P$45,O$4,FALSE)*VLOOKUP($D150,'Model Working'!$C$47:$P$50,O$4,FALSE)*(1+Low_Case)*'Connex from Volumes'!U$24</f>
        <v>1361458.7836059162</v>
      </c>
      <c r="P150" s="29">
        <f>(VLOOKUP($B150,'Model Working'!$C$16:$P$25,Q$4,FALSE)/VLOOKUP($B150,'Model Working'!$C$30:$P$39,Q$4)-(VLOOKUP($B150,'Model Working'!$C$16:$P$25,P$4,FALSE)/VLOOKUP($B150,'Model Working'!$C$30:$P$39,P$4)))*VLOOKUP($F150,'Model Working'!$C$42:$P$45,P$4,FALSE)*VLOOKUP($D150,'Model Working'!$C$47:$P$50,P$4,FALSE)*(1+Low_Case)*'Connex from Volumes'!V$24</f>
        <v>1412574.0955324157</v>
      </c>
      <c r="Q150" s="29">
        <f>(VLOOKUP($B150,'Model Working'!$C$16:$P$25,R$4,FALSE)/VLOOKUP($B150,'Model Working'!$C$30:$P$39,R$4)-(VLOOKUP($B150,'Model Working'!$C$16:$P$25,Q$4,FALSE)/VLOOKUP($B150,'Model Working'!$C$30:$P$39,Q$4)))*VLOOKUP($F150,'Model Working'!$C$42:$P$45,Q$4,FALSE)*VLOOKUP($D150,'Model Working'!$C$47:$P$50,Q$4,FALSE)*(1+Low_Case)*'Connex from Volumes'!W$24</f>
        <v>1467916.7748437775</v>
      </c>
      <c r="R150" s="29">
        <f>(VLOOKUP($B150,'Model Working'!$C$16:$P$25,S$4,FALSE)/VLOOKUP($B150,'Model Working'!$C$30:$P$39,S$4)-(VLOOKUP($B150,'Model Working'!$C$16:$P$25,R$4,FALSE)/VLOOKUP($B150,'Model Working'!$C$30:$P$39,R$4)))*VLOOKUP($F150,'Model Working'!$C$42:$P$45,R$4,FALSE)*VLOOKUP($D150,'Model Working'!$C$47:$P$50,R$4,FALSE)*(1+Low_Case)*'Connex from Volumes'!X$24</f>
        <v>1511899.6323055744</v>
      </c>
      <c r="S150" s="29">
        <f>(VLOOKUP($B150,'Model Working'!$C$16:$P$25,T$4,FALSE)/VLOOKUP($B150,'Model Working'!$C$30:$P$39,T$4)-(VLOOKUP($B150,'Model Working'!$C$16:$P$25,S$4,FALSE)/VLOOKUP($B150,'Model Working'!$C$30:$P$39,S$4)))*VLOOKUP($F150,'Model Working'!$C$42:$P$45,S$4,FALSE)*VLOOKUP($D150,'Model Working'!$C$47:$P$50,S$4,FALSE)*(1+Low_Case)*'Connex from Volumes'!Y$24</f>
        <v>1609731.4801176174</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Volumes'!P$24</f>
        <v>1399652.0963817206</v>
      </c>
      <c r="K151" s="29">
        <f>(VLOOKUP($B151,'Model Working'!$C$16:$P$25,L$4,FALSE)/VLOOKUP($B151,'Model Working'!$C$30:$P$39,L$4)-(VLOOKUP($B151,'Model Working'!$C$16:$P$25,K$4,FALSE)/VLOOKUP($B151,'Model Working'!$C$30:$P$39,K$4)))*VLOOKUP($F151,'Model Working'!$C$42:$P$45,K$4,FALSE)*VLOOKUP($D151,'Model Working'!$C$47:$P$50,K$4,FALSE)*(1+High_Case)*'Connex from Volumes'!Q$24</f>
        <v>1444999.3117554749</v>
      </c>
      <c r="L151" s="29">
        <f>(VLOOKUP($B151,'Model Working'!$C$16:$P$25,M$4,FALSE)/VLOOKUP($B151,'Model Working'!$C$30:$P$39,M$4)-(VLOOKUP($B151,'Model Working'!$C$16:$P$25,L$4,FALSE)/VLOOKUP($B151,'Model Working'!$C$30:$P$39,L$4)))*VLOOKUP($F151,'Model Working'!$C$42:$P$45,L$4,FALSE)*VLOOKUP($D151,'Model Working'!$C$47:$P$50,L$4,FALSE)*(1+High_Case)*'Connex from Volumes'!R$24</f>
        <v>1521564.2613309019</v>
      </c>
      <c r="M151" s="29">
        <f>(VLOOKUP($B151,'Model Working'!$C$16:$P$25,N$4,FALSE)/VLOOKUP($B151,'Model Working'!$C$30:$P$39,N$4)-(VLOOKUP($B151,'Model Working'!$C$16:$P$25,M$4,FALSE)/VLOOKUP($B151,'Model Working'!$C$30:$P$39,M$4)))*VLOOKUP($F151,'Model Working'!$C$42:$P$45,M$4,FALSE)*VLOOKUP($D151,'Model Working'!$C$47:$P$50,M$4,FALSE)*(1+High_Case)*'Connex from Volumes'!S$24</f>
        <v>1551779.1774976593</v>
      </c>
      <c r="N151" s="29">
        <f>(VLOOKUP($B151,'Model Working'!$C$16:$P$25,O$4,FALSE)/VLOOKUP($B151,'Model Working'!$C$30:$P$39,O$4)-(VLOOKUP($B151,'Model Working'!$C$16:$P$25,N$4,FALSE)/VLOOKUP($B151,'Model Working'!$C$30:$P$39,N$4)))*VLOOKUP($F151,'Model Working'!$C$42:$P$45,N$4,FALSE)*VLOOKUP($D151,'Model Working'!$C$47:$P$50,N$4,FALSE)*(1+High_Case)*'Connex from Volumes'!T$24</f>
        <v>1611554.9049893999</v>
      </c>
      <c r="O151" s="29">
        <f>(VLOOKUP($B151,'Model Working'!$C$16:$P$25,P$4,FALSE)/VLOOKUP($B151,'Model Working'!$C$30:$P$39,P$4)-(VLOOKUP($B151,'Model Working'!$C$16:$P$25,O$4,FALSE)/VLOOKUP($B151,'Model Working'!$C$30:$P$39,O$4)))*VLOOKUP($F151,'Model Working'!$C$42:$P$45,O$4,FALSE)*VLOOKUP($D151,'Model Working'!$C$47:$P$50,O$4,FALSE)*(1+High_Case)*'Connex from Volumes'!U$24</f>
        <v>1664005.1799627866</v>
      </c>
      <c r="P151" s="29">
        <f>(VLOOKUP($B151,'Model Working'!$C$16:$P$25,Q$4,FALSE)/VLOOKUP($B151,'Model Working'!$C$30:$P$39,Q$4)-(VLOOKUP($B151,'Model Working'!$C$16:$P$25,P$4,FALSE)/VLOOKUP($B151,'Model Working'!$C$30:$P$39,P$4)))*VLOOKUP($F151,'Model Working'!$C$42:$P$45,P$4,FALSE)*VLOOKUP($D151,'Model Working'!$C$47:$P$50,P$4,FALSE)*(1+High_Case)*'Connex from Volumes'!V$24</f>
        <v>1726479.4500951746</v>
      </c>
      <c r="Q151" s="29">
        <f>(VLOOKUP($B151,'Model Working'!$C$16:$P$25,R$4,FALSE)/VLOOKUP($B151,'Model Working'!$C$30:$P$39,R$4)-(VLOOKUP($B151,'Model Working'!$C$16:$P$25,Q$4,FALSE)/VLOOKUP($B151,'Model Working'!$C$30:$P$39,Q$4)))*VLOOKUP($F151,'Model Working'!$C$42:$P$45,Q$4,FALSE)*VLOOKUP($D151,'Model Working'!$C$47:$P$50,Q$4,FALSE)*(1+High_Case)*'Connex from Volumes'!W$24</f>
        <v>1794120.5025868395</v>
      </c>
      <c r="R151" s="29">
        <f>(VLOOKUP($B151,'Model Working'!$C$16:$P$25,S$4,FALSE)/VLOOKUP($B151,'Model Working'!$C$30:$P$39,S$4)-(VLOOKUP($B151,'Model Working'!$C$16:$P$25,R$4,FALSE)/VLOOKUP($B151,'Model Working'!$C$30:$P$39,R$4)))*VLOOKUP($F151,'Model Working'!$C$42:$P$45,R$4,FALSE)*VLOOKUP($D151,'Model Working'!$C$47:$P$50,R$4,FALSE)*(1+High_Case)*'Connex from Volumes'!X$24</f>
        <v>1847877.3283734797</v>
      </c>
      <c r="S151" s="29">
        <f>(VLOOKUP($B151,'Model Working'!$C$16:$P$25,T$4,FALSE)/VLOOKUP($B151,'Model Working'!$C$30:$P$39,T$4)-(VLOOKUP($B151,'Model Working'!$C$16:$P$25,S$4,FALSE)/VLOOKUP($B151,'Model Working'!$C$30:$P$39,S$4)))*VLOOKUP($F151,'Model Working'!$C$42:$P$45,S$4,FALSE)*VLOOKUP($D151,'Model Working'!$C$47:$P$50,S$4,FALSE)*(1+High_Case)*'Connex from Volumes'!Y$24</f>
        <v>1967449.5868104217</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1811658.8327849568</v>
      </c>
      <c r="K152" s="29">
        <f t="shared" si="33"/>
        <v>1870354.6211786878</v>
      </c>
      <c r="L152" s="29">
        <f t="shared" si="33"/>
        <v>1969457.5107743514</v>
      </c>
      <c r="M152" s="29">
        <f t="shared" si="33"/>
        <v>2008566.6007381151</v>
      </c>
      <c r="N152" s="29">
        <f t="shared" si="33"/>
        <v>2085938.1311180652</v>
      </c>
      <c r="O152" s="29">
        <f t="shared" si="33"/>
        <v>2153827.8618469937</v>
      </c>
      <c r="P152" s="29">
        <f t="shared" si="33"/>
        <v>2234692.2877995037</v>
      </c>
      <c r="Q152" s="29">
        <f t="shared" si="33"/>
        <v>2322244.4091603635</v>
      </c>
      <c r="R152" s="29">
        <f t="shared" si="33"/>
        <v>2391825.2918029949</v>
      </c>
      <c r="S152" s="29">
        <f t="shared" si="33"/>
        <v>2546595.2797973915</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1630492.9495064609</v>
      </c>
      <c r="K153" s="29">
        <f t="shared" si="33"/>
        <v>1683319.1590608191</v>
      </c>
      <c r="L153" s="29">
        <f t="shared" si="33"/>
        <v>1772511.7596969162</v>
      </c>
      <c r="M153" s="29">
        <f t="shared" si="33"/>
        <v>1807709.9406643035</v>
      </c>
      <c r="N153" s="29">
        <f t="shared" si="33"/>
        <v>1877344.3180062585</v>
      </c>
      <c r="O153" s="29">
        <f t="shared" si="33"/>
        <v>1938445.0756622944</v>
      </c>
      <c r="P153" s="29">
        <f t="shared" si="33"/>
        <v>2011223.059019553</v>
      </c>
      <c r="Q153" s="29">
        <f t="shared" si="33"/>
        <v>2090019.9682443272</v>
      </c>
      <c r="R153" s="29">
        <f t="shared" si="33"/>
        <v>2152642.7626226954</v>
      </c>
      <c r="S153" s="29">
        <f t="shared" si="33"/>
        <v>2291935.7518176525</v>
      </c>
      <c r="T153" s="88" t="s">
        <v>115</v>
      </c>
    </row>
    <row r="154" spans="1:20" ht="1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1992824.7160634524</v>
      </c>
      <c r="K154" s="86">
        <f t="shared" si="33"/>
        <v>2057390.0832965567</v>
      </c>
      <c r="L154" s="86">
        <f t="shared" si="33"/>
        <v>2166403.2618517871</v>
      </c>
      <c r="M154" s="86">
        <f t="shared" si="33"/>
        <v>2209423.2608119273</v>
      </c>
      <c r="N154" s="86">
        <f t="shared" si="33"/>
        <v>2294531.9442298715</v>
      </c>
      <c r="O154" s="86">
        <f t="shared" si="33"/>
        <v>2369210.6480316934</v>
      </c>
      <c r="P154" s="86">
        <f t="shared" si="33"/>
        <v>2458161.5165794538</v>
      </c>
      <c r="Q154" s="86">
        <f t="shared" si="33"/>
        <v>2554468.8500764002</v>
      </c>
      <c r="R154" s="86">
        <f t="shared" si="33"/>
        <v>2631007.8209832944</v>
      </c>
      <c r="S154" s="86">
        <f t="shared" si="33"/>
        <v>2801254.807777131</v>
      </c>
      <c r="T154" s="89" t="s">
        <v>115</v>
      </c>
    </row>
    <row r="155" spans="1:20" ht="15.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1811658.8327849568</v>
      </c>
      <c r="K155" s="86">
        <f t="shared" ref="K155:S155" si="34">K152</f>
        <v>1870354.6211786878</v>
      </c>
      <c r="L155" s="86">
        <f t="shared" si="34"/>
        <v>1969457.5107743514</v>
      </c>
      <c r="M155" s="86">
        <f t="shared" si="34"/>
        <v>2008566.6007381151</v>
      </c>
      <c r="N155" s="86">
        <f t="shared" si="34"/>
        <v>2085938.1311180652</v>
      </c>
      <c r="O155" s="86">
        <f t="shared" si="34"/>
        <v>2153827.8618469937</v>
      </c>
      <c r="P155" s="86">
        <f t="shared" si="34"/>
        <v>2234692.2877995037</v>
      </c>
      <c r="Q155" s="86">
        <f t="shared" si="34"/>
        <v>2322244.4091603635</v>
      </c>
      <c r="R155" s="86">
        <f t="shared" si="34"/>
        <v>2391825.2918029949</v>
      </c>
      <c r="S155" s="86">
        <f t="shared" si="34"/>
        <v>2546595.2797973915</v>
      </c>
      <c r="T155" s="89" t="s">
        <v>115</v>
      </c>
    </row>
    <row r="156" spans="1:20" ht="1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Volumes'!P$25</f>
        <v>356057.17889368872</v>
      </c>
      <c r="K156" s="29">
        <f>'Output Volume Summary'!K156*'Connex from Volumes'!Q$25</f>
        <v>367593.04671284434</v>
      </c>
      <c r="L156" s="29">
        <f>'Output Volume Summary'!L156*'Connex from Volumes'!R$25</f>
        <v>379902.41671827761</v>
      </c>
      <c r="M156" s="29">
        <f>'Output Volume Summary'!M156*'Connex from Volumes'!S$25</f>
        <v>394756.75250594458</v>
      </c>
      <c r="N156" s="29">
        <f>'Output Volume Summary'!N156*'Connex from Volumes'!T$25</f>
        <v>409963.08624562743</v>
      </c>
      <c r="O156" s="29">
        <f>'Output Volume Summary'!O156*'Connex from Volumes'!U$25</f>
        <v>423305.899783006</v>
      </c>
      <c r="P156" s="29">
        <f>'Output Volume Summary'!P156*'Connex from Volumes'!V$25</f>
        <v>439198.71517211944</v>
      </c>
      <c r="Q156" s="29">
        <f>'Output Volume Summary'!Q156*'Connex from Volumes'!W$25</f>
        <v>456405.90715207107</v>
      </c>
      <c r="R156" s="29">
        <f>'Output Volume Summary'!R156*'Connex from Volumes'!X$25</f>
        <v>470081.09385407448</v>
      </c>
      <c r="S156" s="29">
        <f>'Output Volume Summary'!S156*'Connex from Volumes'!Y$25</f>
        <v>500499.05351924087</v>
      </c>
      <c r="T156" s="29" t="e" vm="1">
        <f>((VLOOKUP($B156,'Model Working'!$C$16:$P$25,U$4,FALSE)/VLOOKUP($B156,'Model Working'!$C$30:$P$39,U$4)-(VLOOKUP($B156,'Model Working'!$C$16:$P$25,T$4,FALSE)/VLOOKUP($B156,'Model Working'!$C$30:$P$39,T$4)))/VLOOKUP($F156,'Model Working'!$C$54:$P$56,T$4,FALSE))*VLOOKUP($D156,'Model Working'!$C$62:$P$65,T$4,FALSE)*(1+Base_Case)*'Connex from Volumes'!Z$25</f>
        <v>#VALUE!</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Volumes'!P$25</f>
        <v>320451.46100431989</v>
      </c>
      <c r="K157" s="29">
        <f>'Output Volume Summary'!K157*'Connex from Volumes'!Q$25</f>
        <v>330833.74204155989</v>
      </c>
      <c r="L157" s="29">
        <f>'Output Volume Summary'!L157*'Connex from Volumes'!R$25</f>
        <v>341912.17504644982</v>
      </c>
      <c r="M157" s="29">
        <f>'Output Volume Summary'!M157*'Connex from Volumes'!S$25</f>
        <v>355281.07725535013</v>
      </c>
      <c r="N157" s="29">
        <f>'Output Volume Summary'!N157*'Connex from Volumes'!T$25</f>
        <v>368966.77762106468</v>
      </c>
      <c r="O157" s="29">
        <f>'Output Volume Summary'!O157*'Connex from Volumes'!U$25</f>
        <v>380975.30980470538</v>
      </c>
      <c r="P157" s="29">
        <f>'Output Volume Summary'!P157*'Connex from Volumes'!V$25</f>
        <v>395278.84365490748</v>
      </c>
      <c r="Q157" s="29">
        <f>'Output Volume Summary'!Q157*'Connex from Volumes'!W$25</f>
        <v>410765.31643686397</v>
      </c>
      <c r="R157" s="29">
        <f>'Output Volume Summary'!R157*'Connex from Volumes'!X$25</f>
        <v>423072.98446866707</v>
      </c>
      <c r="S157" s="29">
        <f>'Output Volume Summary'!S157*'Connex from Volumes'!Y$25</f>
        <v>450449.1481673168</v>
      </c>
      <c r="T157" s="29" t="e" vm="1">
        <f>((VLOOKUP($B157,'Model Working'!$C$16:$P$25,U$4,FALSE)/VLOOKUP($B157,'Model Working'!$C$30:$P$39,U$4)-(VLOOKUP($B157,'Model Working'!$C$16:$P$25,T$4,FALSE)/VLOOKUP($B157,'Model Working'!$C$30:$P$39,T$4)))/VLOOKUP($F157,'Model Working'!$C$54:$P$56,T$4,FALSE))*VLOOKUP($D157,'Model Working'!$C$62:$P$65,T$4,FALSE)*(1+Low_Case)*'Connex from Volumes'!Z$25</f>
        <v>#VALUE!</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Volumes'!P$25</f>
        <v>391662.89678305766</v>
      </c>
      <c r="K158" s="29">
        <f>'Output Volume Summary'!K158*'Connex from Volumes'!Q$25</f>
        <v>404352.35138412879</v>
      </c>
      <c r="L158" s="29">
        <f>'Output Volume Summary'!L158*'Connex from Volumes'!R$25</f>
        <v>417892.65839010541</v>
      </c>
      <c r="M158" s="29">
        <f>'Output Volume Summary'!M158*'Connex from Volumes'!S$25</f>
        <v>434232.42775653914</v>
      </c>
      <c r="N158" s="29">
        <f>'Output Volume Summary'!N158*'Connex from Volumes'!T$25</f>
        <v>450959.39487019024</v>
      </c>
      <c r="O158" s="29">
        <f>'Output Volume Summary'!O158*'Connex from Volumes'!U$25</f>
        <v>465636.48976130661</v>
      </c>
      <c r="P158" s="29">
        <f>'Output Volume Summary'!P158*'Connex from Volumes'!V$25</f>
        <v>483118.58668933139</v>
      </c>
      <c r="Q158" s="29">
        <f>'Output Volume Summary'!Q158*'Connex from Volumes'!W$25</f>
        <v>502046.49786727823</v>
      </c>
      <c r="R158" s="29">
        <f>'Output Volume Summary'!R158*'Connex from Volumes'!X$25</f>
        <v>517089.20323948195</v>
      </c>
      <c r="S158" s="29">
        <f>'Output Volume Summary'!S158*'Connex from Volumes'!Y$25</f>
        <v>550548.95887116506</v>
      </c>
      <c r="T158" s="29" t="e" vm="1">
        <f>((VLOOKUP($B158,'Model Working'!$C$16:$P$25,U$4,FALSE)/VLOOKUP($B158,'Model Working'!$C$30:$P$39,U$4)-(VLOOKUP($B158,'Model Working'!$C$16:$P$25,T$4,FALSE)/VLOOKUP($B158,'Model Working'!$C$30:$P$39,T$4)))/VLOOKUP($F158,'Model Working'!$C$54:$P$56,T$4,FALSE))*VLOOKUP($D158,'Model Working'!$C$62:$P$65,T$4,FALSE)*(1+High_Case)*'Connex from Volumes'!Z$25</f>
        <v>#VALUE!</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Volumes'!P$26</f>
        <v>2207151.614950405</v>
      </c>
      <c r="K159" s="29">
        <f>'Output Volume Summary'!K159*'Connex from Volumes'!Q$26</f>
        <v>2278660.9420927898</v>
      </c>
      <c r="L159" s="29">
        <f>'Output Volume Summary'!L159*'Connex from Volumes'!R$26</f>
        <v>2354965.1075387169</v>
      </c>
      <c r="M159" s="29">
        <f>'Output Volume Summary'!M159*'Connex from Volumes'!S$26</f>
        <v>2447045.1810949757</v>
      </c>
      <c r="N159" s="29">
        <f>'Output Volume Summary'!N159*'Connex from Volumes'!T$26</f>
        <v>2541307.243652734</v>
      </c>
      <c r="O159" s="29">
        <f>'Output Volume Summary'!O159*'Connex from Volumes'!U$26</f>
        <v>2624017.5896103987</v>
      </c>
      <c r="P159" s="29">
        <f>'Output Volume Summary'!P159*'Connex from Volumes'!V$26</f>
        <v>2722535.0616107704</v>
      </c>
      <c r="Q159" s="29">
        <f>'Output Volume Summary'!Q159*'Connex from Volumes'!W$26</f>
        <v>2829200.1812000363</v>
      </c>
      <c r="R159" s="29">
        <f>'Output Volume Summary'!R159*'Connex from Volumes'!X$26</f>
        <v>2913970.8646836784</v>
      </c>
      <c r="S159" s="29">
        <f>'Output Volume Summary'!S159*'Connex from Volumes'!Y$26</f>
        <v>3102527.7953628204</v>
      </c>
      <c r="T159" s="29" t="e" vm="1">
        <f>((VLOOKUP($B159,'Model Working'!$C$16:$P$25,U$4,FALSE)/VLOOKUP($B159,'Model Working'!$C$30:$P$39,U$4)-(VLOOKUP($B159,'Model Working'!$C$16:$P$25,T$4,FALSE)/VLOOKUP($B159,'Model Working'!$C$30:$P$39,T$4)))/VLOOKUP($F159,'Model Working'!$C$54:$P$56,T$4,FALSE))*VLOOKUP($D159,'Model Working'!$C$62:$P$65,T$4,FALSE)*(1+Base_Case)*'Connex from Volumes'!Z$26</f>
        <v>#VALUE!</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Volumes'!P$26</f>
        <v>1986436.4534553643</v>
      </c>
      <c r="K160" s="29">
        <f>'Output Volume Summary'!K160*'Connex from Volumes'!Q$26</f>
        <v>2050794.8478835111</v>
      </c>
      <c r="L160" s="29">
        <f>'Output Volume Summary'!L160*'Connex from Volumes'!R$26</f>
        <v>2119468.5967848455</v>
      </c>
      <c r="M160" s="29">
        <f>'Output Volume Summary'!M160*'Connex from Volumes'!S$26</f>
        <v>2202340.6629854785</v>
      </c>
      <c r="N160" s="29">
        <f>'Output Volume Summary'!N160*'Connex from Volumes'!T$26</f>
        <v>2287176.5192874609</v>
      </c>
      <c r="O160" s="29">
        <f>'Output Volume Summary'!O160*'Connex from Volumes'!U$26</f>
        <v>2361615.8306493587</v>
      </c>
      <c r="P160" s="29">
        <f>'Output Volume Summary'!P160*'Connex from Volumes'!V$26</f>
        <v>2450281.5554496939</v>
      </c>
      <c r="Q160" s="29">
        <f>'Output Volume Summary'!Q160*'Connex from Volumes'!W$26</f>
        <v>2546280.1630800329</v>
      </c>
      <c r="R160" s="29">
        <f>'Output Volume Summary'!R160*'Connex from Volumes'!X$26</f>
        <v>2622573.778215311</v>
      </c>
      <c r="S160" s="29">
        <f>'Output Volume Summary'!S160*'Connex from Volumes'!Y$26</f>
        <v>2792275.0158265387</v>
      </c>
      <c r="T160" s="29" t="e" vm="1">
        <f>((VLOOKUP($B160,'Model Working'!$C$16:$P$25,U$4,FALSE)/VLOOKUP($B160,'Model Working'!$C$30:$P$39,U$4)-(VLOOKUP($B160,'Model Working'!$C$16:$P$25,T$4,FALSE)/VLOOKUP($B160,'Model Working'!$C$30:$P$39,T$4)))/VLOOKUP($F160,'Model Working'!$C$54:$P$56,T$4,FALSE))*VLOOKUP($D160,'Model Working'!$C$62:$P$65,T$4,FALSE)*(1+Low_Case)*'Connex from Volumes'!Z$26</f>
        <v>#VALUE!</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Volumes'!P$26</f>
        <v>2427866.7764454451</v>
      </c>
      <c r="K161" s="29">
        <f>'Output Volume Summary'!K161*'Connex from Volumes'!Q$26</f>
        <v>2506527.0363020687</v>
      </c>
      <c r="L161" s="29">
        <f>'Output Volume Summary'!L161*'Connex from Volumes'!R$26</f>
        <v>2590461.6182925892</v>
      </c>
      <c r="M161" s="29">
        <f>'Output Volume Summary'!M161*'Connex from Volumes'!S$26</f>
        <v>2691749.6992044738</v>
      </c>
      <c r="N161" s="29">
        <f>'Output Volume Summary'!N161*'Connex from Volumes'!T$26</f>
        <v>2795437.9680180079</v>
      </c>
      <c r="O161" s="29">
        <f>'Output Volume Summary'!O161*'Connex from Volumes'!U$26</f>
        <v>2886419.3485714393</v>
      </c>
      <c r="P161" s="29">
        <f>'Output Volume Summary'!P161*'Connex from Volumes'!V$26</f>
        <v>2994788.5677718483</v>
      </c>
      <c r="Q161" s="29">
        <f>'Output Volume Summary'!Q161*'Connex from Volumes'!W$26</f>
        <v>3112120.1993200402</v>
      </c>
      <c r="R161" s="29">
        <f>'Output Volume Summary'!R161*'Connex from Volumes'!X$26</f>
        <v>3205367.9511520467</v>
      </c>
      <c r="S161" s="29">
        <f>'Output Volume Summary'!S161*'Connex from Volumes'!Y$26</f>
        <v>3412780.5748991035</v>
      </c>
      <c r="T161" s="29" t="e" vm="1">
        <f>((VLOOKUP($B161,'Model Working'!$C$16:$P$25,U$4,FALSE)/VLOOKUP($B161,'Model Working'!$C$30:$P$39,U$4)-(VLOOKUP($B161,'Model Working'!$C$16:$P$25,T$4,FALSE)/VLOOKUP($B161,'Model Working'!$C$30:$P$39,T$4)))/VLOOKUP($F161,'Model Working'!$C$54:$P$56,T$4,FALSE))*VLOOKUP($D161,'Model Working'!$C$62:$P$65,T$4,FALSE)*(1+High_Case)*'Connex from Volumes'!Z$26</f>
        <v>#VALUE!</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2563208.7938440936</v>
      </c>
      <c r="K162" s="29">
        <f t="shared" si="35"/>
        <v>2646253.988805634</v>
      </c>
      <c r="L162" s="29">
        <f t="shared" si="35"/>
        <v>2734867.5242569945</v>
      </c>
      <c r="M162" s="29">
        <f t="shared" si="35"/>
        <v>2841801.9336009203</v>
      </c>
      <c r="N162" s="29">
        <f t="shared" si="35"/>
        <v>2951270.3298983616</v>
      </c>
      <c r="O162" s="29">
        <f t="shared" si="35"/>
        <v>3047323.4893934047</v>
      </c>
      <c r="P162" s="29">
        <f t="shared" si="35"/>
        <v>3161733.7767828899</v>
      </c>
      <c r="Q162" s="29">
        <f t="shared" si="35"/>
        <v>3285606.0883521074</v>
      </c>
      <c r="R162" s="29">
        <f t="shared" si="35"/>
        <v>3384051.9585377527</v>
      </c>
      <c r="S162" s="29">
        <f t="shared" si="35"/>
        <v>3603026.8488820614</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2306887.9144596844</v>
      </c>
      <c r="K163" s="29">
        <f t="shared" si="35"/>
        <v>2381628.5899250712</v>
      </c>
      <c r="L163" s="29">
        <f t="shared" si="35"/>
        <v>2461380.7718312955</v>
      </c>
      <c r="M163" s="29">
        <f t="shared" si="35"/>
        <v>2557621.7402408286</v>
      </c>
      <c r="N163" s="29">
        <f t="shared" si="35"/>
        <v>2656143.2969085258</v>
      </c>
      <c r="O163" s="29">
        <f t="shared" si="35"/>
        <v>2742591.1404540641</v>
      </c>
      <c r="P163" s="29">
        <f t="shared" si="35"/>
        <v>2845560.3991046012</v>
      </c>
      <c r="Q163" s="29">
        <f t="shared" si="35"/>
        <v>2957045.4795168969</v>
      </c>
      <c r="R163" s="29">
        <f t="shared" si="35"/>
        <v>3045646.7626839783</v>
      </c>
      <c r="S163" s="29">
        <f t="shared" si="35"/>
        <v>3242724.1639938555</v>
      </c>
      <c r="T163" s="88" t="s">
        <v>115</v>
      </c>
    </row>
    <row r="164" spans="1:20" ht="1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2819529.6732285027</v>
      </c>
      <c r="K164" s="86">
        <f t="shared" si="35"/>
        <v>2910879.3876861976</v>
      </c>
      <c r="L164" s="86">
        <f t="shared" si="35"/>
        <v>3008354.2766826944</v>
      </c>
      <c r="M164" s="86">
        <f t="shared" si="35"/>
        <v>3125982.1269610128</v>
      </c>
      <c r="N164" s="86">
        <f t="shared" si="35"/>
        <v>3246397.3628881983</v>
      </c>
      <c r="O164" s="86">
        <f t="shared" si="35"/>
        <v>3352055.8383327457</v>
      </c>
      <c r="P164" s="86">
        <f t="shared" si="35"/>
        <v>3477907.1544611799</v>
      </c>
      <c r="Q164" s="86">
        <f t="shared" si="35"/>
        <v>3614166.6971873185</v>
      </c>
      <c r="R164" s="86">
        <f t="shared" si="35"/>
        <v>3722457.1543915286</v>
      </c>
      <c r="S164" s="86">
        <f t="shared" si="35"/>
        <v>3963329.5337702688</v>
      </c>
      <c r="T164" s="89" t="s">
        <v>115</v>
      </c>
    </row>
    <row r="165" spans="1:20" ht="15.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 t="shared" ref="J165:R165" si="36">J162</f>
        <v>2563208.7938440936</v>
      </c>
      <c r="K165" s="92">
        <f t="shared" si="36"/>
        <v>2646253.988805634</v>
      </c>
      <c r="L165" s="92">
        <f t="shared" si="36"/>
        <v>2734867.5242569945</v>
      </c>
      <c r="M165" s="92">
        <f t="shared" si="36"/>
        <v>2841801.9336009203</v>
      </c>
      <c r="N165" s="92">
        <f t="shared" si="36"/>
        <v>2951270.3298983616</v>
      </c>
      <c r="O165" s="92">
        <f t="shared" si="36"/>
        <v>3047323.4893934047</v>
      </c>
      <c r="P165" s="92">
        <f t="shared" si="36"/>
        <v>3161733.7767828899</v>
      </c>
      <c r="Q165" s="92">
        <f t="shared" si="36"/>
        <v>3285606.0883521074</v>
      </c>
      <c r="R165" s="92">
        <f t="shared" si="36"/>
        <v>3384051.9585377527</v>
      </c>
      <c r="S165" s="92">
        <f>S162</f>
        <v>3603026.8488820614</v>
      </c>
      <c r="T165" s="90" t="s">
        <v>115</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Volumes'!P$23</f>
        <v>1424210.3602423472</v>
      </c>
      <c r="K166" s="29">
        <f>(VLOOKUP($B166,'Model Working'!$C$16:$P$25,L$4,FALSE)/VLOOKUP($B166,'Model Working'!$C$30:$P$39,L$4)-(VLOOKUP($B166,'Model Working'!$C$16:$P$25,K$4,FALSE)/VLOOKUP($B166,'Model Working'!$C$30:$P$39,K$4)))*VLOOKUP($F166,'Model Working'!$C$42:$P$45,K$4,FALSE)*VLOOKUP($D166,'Model Working'!$C$47:$P$50,K$4,FALSE)*(1+Base_Case)*'Connex from Volumes'!Q$23</f>
        <v>1476627.4117607253</v>
      </c>
      <c r="L166" s="29">
        <f>(VLOOKUP($B166,'Model Working'!$C$16:$P$25,M$4,FALSE)/VLOOKUP($B166,'Model Working'!$C$30:$P$39,M$4)-(VLOOKUP($B166,'Model Working'!$C$16:$P$25,L$4,FALSE)/VLOOKUP($B166,'Model Working'!$C$30:$P$39,L$4)))*VLOOKUP($F166,'Model Working'!$C$42:$P$45,L$4,FALSE)*VLOOKUP($D166,'Model Working'!$C$47:$P$50,L$4,FALSE)*(1+Base_Case)*'Connex from Volumes'!R$23</f>
        <v>1561550.8346931797</v>
      </c>
      <c r="M166" s="29">
        <f>(VLOOKUP($B166,'Model Working'!$C$16:$P$25,N$4,FALSE)/VLOOKUP($B166,'Model Working'!$C$30:$P$39,N$4)-(VLOOKUP($B166,'Model Working'!$C$16:$P$25,M$4,FALSE)/VLOOKUP($B166,'Model Working'!$C$30:$P$39,M$4)))*VLOOKUP($F166,'Model Working'!$C$42:$P$45,M$4,FALSE)*VLOOKUP($D166,'Model Working'!$C$47:$P$50,M$4,FALSE)*(1+Base_Case)*'Connex from Volumes'!S$23</f>
        <v>1599453.8578599819</v>
      </c>
      <c r="N166" s="29">
        <f>(VLOOKUP($B166,'Model Working'!$C$16:$P$25,O$4,FALSE)/VLOOKUP($B166,'Model Working'!$C$30:$P$39,O$4)-(VLOOKUP($B166,'Model Working'!$C$16:$P$25,N$4,FALSE)/VLOOKUP($B166,'Model Working'!$C$30:$P$39,N$4)))*VLOOKUP($F166,'Model Working'!$C$42:$P$45,N$4,FALSE)*VLOOKUP($D166,'Model Working'!$C$47:$P$50,N$4,FALSE)*(1+Base_Case)*'Connex from Volumes'!T$23</f>
        <v>1668308.7463283488</v>
      </c>
      <c r="O166" s="29">
        <f>(VLOOKUP($B166,'Model Working'!$C$16:$P$25,P$4,FALSE)/VLOOKUP($B166,'Model Working'!$C$30:$P$39,P$4)-(VLOOKUP($B166,'Model Working'!$C$16:$P$25,O$4,FALSE)/VLOOKUP($B166,'Model Working'!$C$30:$P$39,O$4)))*VLOOKUP($F166,'Model Working'!$C$42:$P$45,O$4,FALSE)*VLOOKUP($D166,'Model Working'!$C$47:$P$50,O$4,FALSE)*(1+Base_Case)*'Connex from Volumes'!U$23</f>
        <v>1730171.7145232761</v>
      </c>
      <c r="P166" s="29">
        <f>(VLOOKUP($B166,'Model Working'!$C$16:$P$25,Q$4,FALSE)/VLOOKUP($B166,'Model Working'!$C$30:$P$39,Q$4)-(VLOOKUP($B166,'Model Working'!$C$16:$P$25,P$4,FALSE)/VLOOKUP($B166,'Model Working'!$C$30:$P$39,P$4)))*VLOOKUP($F166,'Model Working'!$C$42:$P$45,P$4,FALSE)*VLOOKUP($D166,'Model Working'!$C$47:$P$50,P$4,FALSE)*(1+Base_Case)*'Connex from Volumes'!V$23</f>
        <v>1803071.6459270359</v>
      </c>
      <c r="Q166" s="29">
        <f>(VLOOKUP($B166,'Model Working'!$C$16:$P$25,R$4,FALSE)/VLOOKUP($B166,'Model Working'!$C$30:$P$39,R$4)-(VLOOKUP($B166,'Model Working'!$C$16:$P$25,Q$4,FALSE)/VLOOKUP($B166,'Model Working'!$C$30:$P$39,Q$4)))*VLOOKUP($F166,'Model Working'!$C$42:$P$45,Q$4,FALSE)*VLOOKUP($D166,'Model Working'!$C$47:$P$50,Q$4,FALSE)*(1+Base_Case)*'Connex from Volumes'!W$23</f>
        <v>1882063.0821052799</v>
      </c>
      <c r="R166" s="29">
        <f>(VLOOKUP($B166,'Model Working'!$C$16:$P$25,S$4,FALSE)/VLOOKUP($B166,'Model Working'!$C$30:$P$39,S$4)-(VLOOKUP($B166,'Model Working'!$C$16:$P$25,R$4,FALSE)/VLOOKUP($B166,'Model Working'!$C$30:$P$39,R$4)))*VLOOKUP($F166,'Model Working'!$C$42:$P$45,R$4,FALSE)*VLOOKUP($D166,'Model Working'!$C$47:$P$50,R$4,FALSE)*(1+Base_Case)*'Connex from Volumes'!X$23</f>
        <v>1947156.2242418297</v>
      </c>
      <c r="S166" s="29">
        <f>(VLOOKUP($B166,'Model Working'!$C$16:$P$25,T$4,FALSE)/VLOOKUP($B166,'Model Working'!$C$30:$P$39,T$4)-(VLOOKUP($B166,'Model Working'!$C$16:$P$25,S$4,FALSE)/VLOOKUP($B166,'Model Working'!$C$30:$P$39,S$4)))*VLOOKUP($F166,'Model Working'!$C$42:$P$45,S$4,FALSE)*VLOOKUP($D166,'Model Working'!$C$47:$P$50,S$4,FALSE)*(1+Base_Case)*'Connex from Volumes'!Y$23</f>
        <v>2020051.0192914275</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Volumes'!P$23</f>
        <v>1281789.3242181127</v>
      </c>
      <c r="K167" s="29">
        <f>(VLOOKUP($B167,'Model Working'!$C$16:$P$25,L$4,FALSE)/VLOOKUP($B167,'Model Working'!$C$30:$P$39,L$4)-(VLOOKUP($B167,'Model Working'!$C$16:$P$25,K$4,FALSE)/VLOOKUP($B167,'Model Working'!$C$30:$P$39,K$4)))*VLOOKUP($F167,'Model Working'!$C$42:$P$45,K$4,FALSE)*VLOOKUP($D167,'Model Working'!$C$47:$P$50,K$4,FALSE)*(1+Low_Case)*'Connex from Volumes'!Q$23</f>
        <v>1328964.670584653</v>
      </c>
      <c r="L167" s="29">
        <f>(VLOOKUP($B167,'Model Working'!$C$16:$P$25,M$4,FALSE)/VLOOKUP($B167,'Model Working'!$C$30:$P$39,M$4)-(VLOOKUP($B167,'Model Working'!$C$16:$P$25,L$4,FALSE)/VLOOKUP($B167,'Model Working'!$C$30:$P$39,L$4)))*VLOOKUP($F167,'Model Working'!$C$42:$P$45,L$4,FALSE)*VLOOKUP($D167,'Model Working'!$C$47:$P$50,L$4,FALSE)*(1+Low_Case)*'Connex from Volumes'!R$23</f>
        <v>1405395.7512238619</v>
      </c>
      <c r="M167" s="29">
        <f>(VLOOKUP($B167,'Model Working'!$C$16:$P$25,N$4,FALSE)/VLOOKUP($B167,'Model Working'!$C$30:$P$39,N$4)-(VLOOKUP($B167,'Model Working'!$C$16:$P$25,M$4,FALSE)/VLOOKUP($B167,'Model Working'!$C$30:$P$39,M$4)))*VLOOKUP($F167,'Model Working'!$C$42:$P$45,M$4,FALSE)*VLOOKUP($D167,'Model Working'!$C$47:$P$50,M$4,FALSE)*(1+Low_Case)*'Connex from Volumes'!S$23</f>
        <v>1439508.4720739839</v>
      </c>
      <c r="N167" s="29">
        <f>(VLOOKUP($B167,'Model Working'!$C$16:$P$25,O$4,FALSE)/VLOOKUP($B167,'Model Working'!$C$30:$P$39,O$4)-(VLOOKUP($B167,'Model Working'!$C$16:$P$25,N$4,FALSE)/VLOOKUP($B167,'Model Working'!$C$30:$P$39,N$4)))*VLOOKUP($F167,'Model Working'!$C$42:$P$45,N$4,FALSE)*VLOOKUP($D167,'Model Working'!$C$47:$P$50,N$4,FALSE)*(1+Low_Case)*'Connex from Volumes'!T$23</f>
        <v>1501477.8716955138</v>
      </c>
      <c r="O167" s="29">
        <f>(VLOOKUP($B167,'Model Working'!$C$16:$P$25,P$4,FALSE)/VLOOKUP($B167,'Model Working'!$C$30:$P$39,P$4)-(VLOOKUP($B167,'Model Working'!$C$16:$P$25,O$4,FALSE)/VLOOKUP($B167,'Model Working'!$C$30:$P$39,O$4)))*VLOOKUP($F167,'Model Working'!$C$42:$P$45,O$4,FALSE)*VLOOKUP($D167,'Model Working'!$C$47:$P$50,O$4,FALSE)*(1+Low_Case)*'Connex from Volumes'!U$23</f>
        <v>1557154.5430709484</v>
      </c>
      <c r="P167" s="29">
        <f>(VLOOKUP($B167,'Model Working'!$C$16:$P$25,Q$4,FALSE)/VLOOKUP($B167,'Model Working'!$C$30:$P$39,Q$4)-(VLOOKUP($B167,'Model Working'!$C$16:$P$25,P$4,FALSE)/VLOOKUP($B167,'Model Working'!$C$30:$P$39,P$4)))*VLOOKUP($F167,'Model Working'!$C$42:$P$45,P$4,FALSE)*VLOOKUP($D167,'Model Working'!$C$47:$P$50,P$4,FALSE)*(1+Low_Case)*'Connex from Volumes'!V$23</f>
        <v>1622764.4813343324</v>
      </c>
      <c r="Q167" s="29">
        <f>(VLOOKUP($B167,'Model Working'!$C$16:$P$25,R$4,FALSE)/VLOOKUP($B167,'Model Working'!$C$30:$P$39,R$4)-(VLOOKUP($B167,'Model Working'!$C$16:$P$25,Q$4,FALSE)/VLOOKUP($B167,'Model Working'!$C$30:$P$39,Q$4)))*VLOOKUP($F167,'Model Working'!$C$42:$P$45,Q$4,FALSE)*VLOOKUP($D167,'Model Working'!$C$47:$P$50,Q$4,FALSE)*(1+Low_Case)*'Connex from Volumes'!W$23</f>
        <v>1693856.7738947519</v>
      </c>
      <c r="R167" s="29">
        <f>(VLOOKUP($B167,'Model Working'!$C$16:$P$25,S$4,FALSE)/VLOOKUP($B167,'Model Working'!$C$30:$P$39,S$4)-(VLOOKUP($B167,'Model Working'!$C$16:$P$25,R$4,FALSE)/VLOOKUP($B167,'Model Working'!$C$30:$P$39,R$4)))*VLOOKUP($F167,'Model Working'!$C$42:$P$45,R$4,FALSE)*VLOOKUP($D167,'Model Working'!$C$47:$P$50,R$4,FALSE)*(1+Low_Case)*'Connex from Volumes'!X$23</f>
        <v>1752440.6018176468</v>
      </c>
      <c r="S167" s="29">
        <f>(VLOOKUP($B167,'Model Working'!$C$16:$P$25,T$4,FALSE)/VLOOKUP($B167,'Model Working'!$C$30:$P$39,T$4)-(VLOOKUP($B167,'Model Working'!$C$16:$P$25,S$4,FALSE)/VLOOKUP($B167,'Model Working'!$C$30:$P$39,S$4)))*VLOOKUP($F167,'Model Working'!$C$42:$P$45,S$4,FALSE)*VLOOKUP($D167,'Model Working'!$C$47:$P$50,S$4,FALSE)*(1+Low_Case)*'Connex from Volumes'!Y$23</f>
        <v>1818045.9173622846</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Volumes'!P$23</f>
        <v>1566631.3962665822</v>
      </c>
      <c r="K168" s="29">
        <f>(VLOOKUP($B168,'Model Working'!$C$16:$P$25,L$4,FALSE)/VLOOKUP($B168,'Model Working'!$C$30:$P$39,L$4)-(VLOOKUP($B168,'Model Working'!$C$16:$P$25,K$4,FALSE)/VLOOKUP($B168,'Model Working'!$C$30:$P$39,K$4)))*VLOOKUP($F168,'Model Working'!$C$42:$P$45,K$4,FALSE)*VLOOKUP($D168,'Model Working'!$C$47:$P$50,K$4,FALSE)*(1+High_Case)*'Connex from Volumes'!Q$23</f>
        <v>1624290.1529367981</v>
      </c>
      <c r="L168" s="29">
        <f>(VLOOKUP($B168,'Model Working'!$C$16:$P$25,M$4,FALSE)/VLOOKUP($B168,'Model Working'!$C$30:$P$39,M$4)-(VLOOKUP($B168,'Model Working'!$C$16:$P$25,L$4,FALSE)/VLOOKUP($B168,'Model Working'!$C$30:$P$39,L$4)))*VLOOKUP($F168,'Model Working'!$C$42:$P$45,L$4,FALSE)*VLOOKUP($D168,'Model Working'!$C$47:$P$50,L$4,FALSE)*(1+High_Case)*'Connex from Volumes'!R$23</f>
        <v>1717705.9181624979</v>
      </c>
      <c r="M168" s="29">
        <f>(VLOOKUP($B168,'Model Working'!$C$16:$P$25,N$4,FALSE)/VLOOKUP($B168,'Model Working'!$C$30:$P$39,N$4)-(VLOOKUP($B168,'Model Working'!$C$16:$P$25,M$4,FALSE)/VLOOKUP($B168,'Model Working'!$C$30:$P$39,M$4)))*VLOOKUP($F168,'Model Working'!$C$42:$P$45,M$4,FALSE)*VLOOKUP($D168,'Model Working'!$C$47:$P$50,M$4,FALSE)*(1+High_Case)*'Connex from Volumes'!S$23</f>
        <v>1759399.2436459803</v>
      </c>
      <c r="N168" s="29">
        <f>(VLOOKUP($B168,'Model Working'!$C$16:$P$25,O$4,FALSE)/VLOOKUP($B168,'Model Working'!$C$30:$P$39,O$4)-(VLOOKUP($B168,'Model Working'!$C$16:$P$25,N$4,FALSE)/VLOOKUP($B168,'Model Working'!$C$30:$P$39,N$4)))*VLOOKUP($F168,'Model Working'!$C$42:$P$45,N$4,FALSE)*VLOOKUP($D168,'Model Working'!$C$47:$P$50,N$4,FALSE)*(1+High_Case)*'Connex from Volumes'!T$23</f>
        <v>1835139.6209611839</v>
      </c>
      <c r="O168" s="29">
        <f>(VLOOKUP($B168,'Model Working'!$C$16:$P$25,P$4,FALSE)/VLOOKUP($B168,'Model Working'!$C$30:$P$39,P$4)-(VLOOKUP($B168,'Model Working'!$C$16:$P$25,O$4,FALSE)/VLOOKUP($B168,'Model Working'!$C$30:$P$39,O$4)))*VLOOKUP($F168,'Model Working'!$C$42:$P$45,O$4,FALSE)*VLOOKUP($D168,'Model Working'!$C$47:$P$50,O$4,FALSE)*(1+High_Case)*'Connex from Volumes'!U$23</f>
        <v>1903188.8859756037</v>
      </c>
      <c r="P168" s="29">
        <f>(VLOOKUP($B168,'Model Working'!$C$16:$P$25,Q$4,FALSE)/VLOOKUP($B168,'Model Working'!$C$30:$P$39,Q$4)-(VLOOKUP($B168,'Model Working'!$C$16:$P$25,P$4,FALSE)/VLOOKUP($B168,'Model Working'!$C$30:$P$39,P$4)))*VLOOKUP($F168,'Model Working'!$C$42:$P$45,P$4,FALSE)*VLOOKUP($D168,'Model Working'!$C$47:$P$50,P$4,FALSE)*(1+High_Case)*'Connex from Volumes'!V$23</f>
        <v>1983378.81051974</v>
      </c>
      <c r="Q168" s="29">
        <f>(VLOOKUP($B168,'Model Working'!$C$16:$P$25,R$4,FALSE)/VLOOKUP($B168,'Model Working'!$C$30:$P$39,R$4)-(VLOOKUP($B168,'Model Working'!$C$16:$P$25,Q$4,FALSE)/VLOOKUP($B168,'Model Working'!$C$30:$P$39,Q$4)))*VLOOKUP($F168,'Model Working'!$C$42:$P$45,Q$4,FALSE)*VLOOKUP($D168,'Model Working'!$C$47:$P$50,Q$4,FALSE)*(1+High_Case)*'Connex from Volumes'!W$23</f>
        <v>2070269.3903158079</v>
      </c>
      <c r="R168" s="29">
        <f>(VLOOKUP($B168,'Model Working'!$C$16:$P$25,S$4,FALSE)/VLOOKUP($B168,'Model Working'!$C$30:$P$39,S$4)-(VLOOKUP($B168,'Model Working'!$C$16:$P$25,R$4,FALSE)/VLOOKUP($B168,'Model Working'!$C$30:$P$39,R$4)))*VLOOKUP($F168,'Model Working'!$C$42:$P$45,R$4,FALSE)*VLOOKUP($D168,'Model Working'!$C$47:$P$50,R$4,FALSE)*(1+High_Case)*'Connex from Volumes'!X$23</f>
        <v>2141871.8466660129</v>
      </c>
      <c r="S168" s="29">
        <f>(VLOOKUP($B168,'Model Working'!$C$16:$P$25,T$4,FALSE)/VLOOKUP($B168,'Model Working'!$C$30:$P$39,T$4)-(VLOOKUP($B168,'Model Working'!$C$16:$P$25,S$4,FALSE)/VLOOKUP($B168,'Model Working'!$C$30:$P$39,S$4)))*VLOOKUP($F168,'Model Working'!$C$42:$P$45,S$4,FALSE)*VLOOKUP($D168,'Model Working'!$C$47:$P$50,S$4,FALSE)*(1+High_Case)*'Connex from Volumes'!Y$23</f>
        <v>2222056.1212205705</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Volumes'!P$24</f>
        <v>3360571.5271742144</v>
      </c>
      <c r="K169" s="29">
        <f>(VLOOKUP($B169,'Model Working'!$C$16:$P$25,L$4,FALSE)/VLOOKUP($B169,'Model Working'!$C$30:$P$39,L$4)-(VLOOKUP($B169,'Model Working'!$C$16:$P$25,K$4,FALSE)/VLOOKUP($B169,'Model Working'!$C$30:$P$39,K$4)))*VLOOKUP($F169,'Model Working'!$C$42:$P$45,K$4,FALSE)*VLOOKUP($D169,'Model Working'!$C$47:$P$50,K$4,FALSE)*(1+Base_Case)*'Connex from Volumes'!Q$24</f>
        <v>3484254.9771675928</v>
      </c>
      <c r="L169" s="29">
        <f>(VLOOKUP($B169,'Model Working'!$C$16:$P$25,M$4,FALSE)/VLOOKUP($B169,'Model Working'!$C$30:$P$39,M$4)-(VLOOKUP($B169,'Model Working'!$C$16:$P$25,L$4,FALSE)/VLOOKUP($B169,'Model Working'!$C$30:$P$39,L$4)))*VLOOKUP($F169,'Model Working'!$C$42:$P$45,L$4,FALSE)*VLOOKUP($D169,'Model Working'!$C$47:$P$50,L$4,FALSE)*(1+Base_Case)*'Connex from Volumes'!R$24</f>
        <v>3684640.5698186788</v>
      </c>
      <c r="M169" s="29">
        <f>(VLOOKUP($B169,'Model Working'!$C$16:$P$25,N$4,FALSE)/VLOOKUP($B169,'Model Working'!$C$30:$P$39,N$4)-(VLOOKUP($B169,'Model Working'!$C$16:$P$25,M$4,FALSE)/VLOOKUP($B169,'Model Working'!$C$30:$P$39,M$4)))*VLOOKUP($F169,'Model Working'!$C$42:$P$45,M$4,FALSE)*VLOOKUP($D169,'Model Working'!$C$47:$P$50,M$4,FALSE)*(1+Base_Case)*'Connex from Volumes'!S$24</f>
        <v>3774076.6699931673</v>
      </c>
      <c r="N169" s="29">
        <f>(VLOOKUP($B169,'Model Working'!$C$16:$P$25,O$4,FALSE)/VLOOKUP($B169,'Model Working'!$C$30:$P$39,O$4)-(VLOOKUP($B169,'Model Working'!$C$16:$P$25,N$4,FALSE)/VLOOKUP($B169,'Model Working'!$C$30:$P$39,N$4)))*VLOOKUP($F169,'Model Working'!$C$42:$P$45,N$4,FALSE)*VLOOKUP($D169,'Model Working'!$C$47:$P$50,N$4,FALSE)*(1+Base_Case)*'Connex from Volumes'!T$24</f>
        <v>3936546.8950055563</v>
      </c>
      <c r="O169" s="29">
        <f>(VLOOKUP($B169,'Model Working'!$C$16:$P$25,P$4,FALSE)/VLOOKUP($B169,'Model Working'!$C$30:$P$39,P$4)-(VLOOKUP($B169,'Model Working'!$C$16:$P$25,O$4,FALSE)/VLOOKUP($B169,'Model Working'!$C$30:$P$39,O$4)))*VLOOKUP($F169,'Model Working'!$C$42:$P$45,O$4,FALSE)*VLOOKUP($D169,'Model Working'!$C$47:$P$50,O$4,FALSE)*(1+Base_Case)*'Connex from Volumes'!U$24</f>
        <v>4082518.9615666931</v>
      </c>
      <c r="P169" s="29">
        <f>(VLOOKUP($B169,'Model Working'!$C$16:$P$25,Q$4,FALSE)/VLOOKUP($B169,'Model Working'!$C$30:$P$39,Q$4)-(VLOOKUP($B169,'Model Working'!$C$16:$P$25,P$4,FALSE)/VLOOKUP($B169,'Model Working'!$C$30:$P$39,P$4)))*VLOOKUP($F169,'Model Working'!$C$42:$P$45,P$4,FALSE)*VLOOKUP($D169,'Model Working'!$C$47:$P$50,P$4,FALSE)*(1+Base_Case)*'Connex from Volumes'!V$24</f>
        <v>4254533.8834120464</v>
      </c>
      <c r="Q169" s="29">
        <f>(VLOOKUP($B169,'Model Working'!$C$16:$P$25,R$4,FALSE)/VLOOKUP($B169,'Model Working'!$C$30:$P$39,R$4)-(VLOOKUP($B169,'Model Working'!$C$16:$P$25,Q$4,FALSE)/VLOOKUP($B169,'Model Working'!$C$30:$P$39,Q$4)))*VLOOKUP($F169,'Model Working'!$C$42:$P$45,Q$4,FALSE)*VLOOKUP($D169,'Model Working'!$C$47:$P$50,Q$4,FALSE)*(1+Base_Case)*'Connex from Volumes'!W$24</f>
        <v>4440922.3402872188</v>
      </c>
      <c r="R169" s="29">
        <f>(VLOOKUP($B169,'Model Working'!$C$16:$P$25,S$4,FALSE)/VLOOKUP($B169,'Model Working'!$C$30:$P$39,S$4)-(VLOOKUP($B169,'Model Working'!$C$16:$P$25,R$4,FALSE)/VLOOKUP($B169,'Model Working'!$C$30:$P$39,R$4)))*VLOOKUP($F169,'Model Working'!$C$42:$P$45,R$4,FALSE)*VLOOKUP($D169,'Model Working'!$C$47:$P$50,R$4,FALSE)*(1+Base_Case)*'Connex from Volumes'!X$24</f>
        <v>4594516.3360795043</v>
      </c>
      <c r="S169" s="29">
        <f>(VLOOKUP($B169,'Model Working'!$C$16:$P$25,T$4,FALSE)/VLOOKUP($B169,'Model Working'!$C$30:$P$39,T$4)-(VLOOKUP($B169,'Model Working'!$C$16:$P$25,S$4,FALSE)/VLOOKUP($B169,'Model Working'!$C$30:$P$39,S$4)))*VLOOKUP($F169,'Model Working'!$C$42:$P$45,S$4,FALSE)*VLOOKUP($D169,'Model Working'!$C$47:$P$50,S$4,FALSE)*(1+Base_Case)*'Connex from Volumes'!Y$24</f>
        <v>4766519.1381664053</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Volumes'!P$24</f>
        <v>3024514.3744567931</v>
      </c>
      <c r="K170" s="29">
        <f>(VLOOKUP($B170,'Model Working'!$C$16:$P$25,L$4,FALSE)/VLOOKUP($B170,'Model Working'!$C$30:$P$39,L$4)-(VLOOKUP($B170,'Model Working'!$C$16:$P$25,K$4,FALSE)/VLOOKUP($B170,'Model Working'!$C$30:$P$39,K$4)))*VLOOKUP($F170,'Model Working'!$C$42:$P$45,K$4,FALSE)*VLOOKUP($D170,'Model Working'!$C$47:$P$50,K$4,FALSE)*(1+Low_Case)*'Connex from Volumes'!Q$24</f>
        <v>3135829.4794508335</v>
      </c>
      <c r="L170" s="29">
        <f>(VLOOKUP($B170,'Model Working'!$C$16:$P$25,M$4,FALSE)/VLOOKUP($B170,'Model Working'!$C$30:$P$39,M$4)-(VLOOKUP($B170,'Model Working'!$C$16:$P$25,L$4,FALSE)/VLOOKUP($B170,'Model Working'!$C$30:$P$39,L$4)))*VLOOKUP($F170,'Model Working'!$C$42:$P$45,L$4,FALSE)*VLOOKUP($D170,'Model Working'!$C$47:$P$50,L$4,FALSE)*(1+Low_Case)*'Connex from Volumes'!R$24</f>
        <v>3316176.5128368111</v>
      </c>
      <c r="M170" s="29">
        <f>(VLOOKUP($B170,'Model Working'!$C$16:$P$25,N$4,FALSE)/VLOOKUP($B170,'Model Working'!$C$30:$P$39,N$4)-(VLOOKUP($B170,'Model Working'!$C$16:$P$25,M$4,FALSE)/VLOOKUP($B170,'Model Working'!$C$30:$P$39,M$4)))*VLOOKUP($F170,'Model Working'!$C$42:$P$45,M$4,FALSE)*VLOOKUP($D170,'Model Working'!$C$47:$P$50,M$4,FALSE)*(1+Low_Case)*'Connex from Volumes'!S$24</f>
        <v>3396669.002993851</v>
      </c>
      <c r="N170" s="29">
        <f>(VLOOKUP($B170,'Model Working'!$C$16:$P$25,O$4,FALSE)/VLOOKUP($B170,'Model Working'!$C$30:$P$39,O$4)-(VLOOKUP($B170,'Model Working'!$C$16:$P$25,N$4,FALSE)/VLOOKUP($B170,'Model Working'!$C$30:$P$39,N$4)))*VLOOKUP($F170,'Model Working'!$C$42:$P$45,N$4,FALSE)*VLOOKUP($D170,'Model Working'!$C$47:$P$50,N$4,FALSE)*(1+Low_Case)*'Connex from Volumes'!T$24</f>
        <v>3542892.2055050009</v>
      </c>
      <c r="O170" s="29">
        <f>(VLOOKUP($B170,'Model Working'!$C$16:$P$25,P$4,FALSE)/VLOOKUP($B170,'Model Working'!$C$30:$P$39,P$4)-(VLOOKUP($B170,'Model Working'!$C$16:$P$25,O$4,FALSE)/VLOOKUP($B170,'Model Working'!$C$30:$P$39,O$4)))*VLOOKUP($F170,'Model Working'!$C$42:$P$45,O$4,FALSE)*VLOOKUP($D170,'Model Working'!$C$47:$P$50,O$4,FALSE)*(1+Low_Case)*'Connex from Volumes'!U$24</f>
        <v>3674267.065410024</v>
      </c>
      <c r="P170" s="29">
        <f>(VLOOKUP($B170,'Model Working'!$C$16:$P$25,Q$4,FALSE)/VLOOKUP($B170,'Model Working'!$C$30:$P$39,Q$4)-(VLOOKUP($B170,'Model Working'!$C$16:$P$25,P$4,FALSE)/VLOOKUP($B170,'Model Working'!$C$30:$P$39,P$4)))*VLOOKUP($F170,'Model Working'!$C$42:$P$45,P$4,FALSE)*VLOOKUP($D170,'Model Working'!$C$47:$P$50,P$4,FALSE)*(1+Low_Case)*'Connex from Volumes'!V$24</f>
        <v>3829080.4950708416</v>
      </c>
      <c r="Q170" s="29">
        <f>(VLOOKUP($B170,'Model Working'!$C$16:$P$25,R$4,FALSE)/VLOOKUP($B170,'Model Working'!$C$30:$P$39,R$4)-(VLOOKUP($B170,'Model Working'!$C$16:$P$25,Q$4,FALSE)/VLOOKUP($B170,'Model Working'!$C$30:$P$39,Q$4)))*VLOOKUP($F170,'Model Working'!$C$42:$P$45,Q$4,FALSE)*VLOOKUP($D170,'Model Working'!$C$47:$P$50,Q$4,FALSE)*(1+Low_Case)*'Connex from Volumes'!W$24</f>
        <v>3996830.1062584971</v>
      </c>
      <c r="R170" s="29">
        <f>(VLOOKUP($B170,'Model Working'!$C$16:$P$25,S$4,FALSE)/VLOOKUP($B170,'Model Working'!$C$30:$P$39,S$4)-(VLOOKUP($B170,'Model Working'!$C$16:$P$25,R$4,FALSE)/VLOOKUP($B170,'Model Working'!$C$30:$P$39,R$4)))*VLOOKUP($F170,'Model Working'!$C$42:$P$45,R$4,FALSE)*VLOOKUP($D170,'Model Working'!$C$47:$P$50,R$4,FALSE)*(1+Low_Case)*'Connex from Volumes'!X$24</f>
        <v>4135064.7024715543</v>
      </c>
      <c r="S170" s="29">
        <f>(VLOOKUP($B170,'Model Working'!$C$16:$P$25,T$4,FALSE)/VLOOKUP($B170,'Model Working'!$C$30:$P$39,T$4)-(VLOOKUP($B170,'Model Working'!$C$16:$P$25,S$4,FALSE)/VLOOKUP($B170,'Model Working'!$C$30:$P$39,S$4)))*VLOOKUP($F170,'Model Working'!$C$42:$P$45,S$4,FALSE)*VLOOKUP($D170,'Model Working'!$C$47:$P$50,S$4,FALSE)*(1+Low_Case)*'Connex from Volumes'!Y$24</f>
        <v>4289867.2243497651</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Volumes'!P$24</f>
        <v>3696628.6798916361</v>
      </c>
      <c r="K171" s="29">
        <f>(VLOOKUP($B171,'Model Working'!$C$16:$P$25,L$4,FALSE)/VLOOKUP($B171,'Model Working'!$C$30:$P$39,L$4)-(VLOOKUP($B171,'Model Working'!$C$16:$P$25,K$4,FALSE)/VLOOKUP($B171,'Model Working'!$C$30:$P$39,K$4)))*VLOOKUP($F171,'Model Working'!$C$42:$P$45,K$4,FALSE)*VLOOKUP($D171,'Model Working'!$C$47:$P$50,K$4,FALSE)*(1+High_Case)*'Connex from Volumes'!Q$24</f>
        <v>3832680.4748843526</v>
      </c>
      <c r="L171" s="29">
        <f>(VLOOKUP($B171,'Model Working'!$C$16:$P$25,M$4,FALSE)/VLOOKUP($B171,'Model Working'!$C$30:$P$39,M$4)-(VLOOKUP($B171,'Model Working'!$C$16:$P$25,L$4,FALSE)/VLOOKUP($B171,'Model Working'!$C$30:$P$39,L$4)))*VLOOKUP($F171,'Model Working'!$C$42:$P$45,L$4,FALSE)*VLOOKUP($D171,'Model Working'!$C$47:$P$50,L$4,FALSE)*(1+High_Case)*'Connex from Volumes'!R$24</f>
        <v>4053104.6268005464</v>
      </c>
      <c r="M171" s="29">
        <f>(VLOOKUP($B171,'Model Working'!$C$16:$P$25,N$4,FALSE)/VLOOKUP($B171,'Model Working'!$C$30:$P$39,N$4)-(VLOOKUP($B171,'Model Working'!$C$16:$P$25,M$4,FALSE)/VLOOKUP($B171,'Model Working'!$C$30:$P$39,M$4)))*VLOOKUP($F171,'Model Working'!$C$42:$P$45,M$4,FALSE)*VLOOKUP($D171,'Model Working'!$C$47:$P$50,M$4,FALSE)*(1+High_Case)*'Connex from Volumes'!S$24</f>
        <v>4151484.3369924845</v>
      </c>
      <c r="N171" s="29">
        <f>(VLOOKUP($B171,'Model Working'!$C$16:$P$25,O$4,FALSE)/VLOOKUP($B171,'Model Working'!$C$30:$P$39,O$4)-(VLOOKUP($B171,'Model Working'!$C$16:$P$25,N$4,FALSE)/VLOOKUP($B171,'Model Working'!$C$30:$P$39,N$4)))*VLOOKUP($F171,'Model Working'!$C$42:$P$45,N$4,FALSE)*VLOOKUP($D171,'Model Working'!$C$47:$P$50,N$4,FALSE)*(1+High_Case)*'Connex from Volumes'!T$24</f>
        <v>4330201.5845061122</v>
      </c>
      <c r="O171" s="29">
        <f>(VLOOKUP($B171,'Model Working'!$C$16:$P$25,P$4,FALSE)/VLOOKUP($B171,'Model Working'!$C$30:$P$39,P$4)-(VLOOKUP($B171,'Model Working'!$C$16:$P$25,O$4,FALSE)/VLOOKUP($B171,'Model Working'!$C$30:$P$39,O$4)))*VLOOKUP($F171,'Model Working'!$C$42:$P$45,O$4,FALSE)*VLOOKUP($D171,'Model Working'!$C$47:$P$50,O$4,FALSE)*(1+High_Case)*'Connex from Volumes'!U$24</f>
        <v>4490770.8577233627</v>
      </c>
      <c r="P171" s="29">
        <f>(VLOOKUP($B171,'Model Working'!$C$16:$P$25,Q$4,FALSE)/VLOOKUP($B171,'Model Working'!$C$30:$P$39,Q$4)-(VLOOKUP($B171,'Model Working'!$C$16:$P$25,P$4,FALSE)/VLOOKUP($B171,'Model Working'!$C$30:$P$39,P$4)))*VLOOKUP($F171,'Model Working'!$C$42:$P$45,P$4,FALSE)*VLOOKUP($D171,'Model Working'!$C$47:$P$50,P$4,FALSE)*(1+High_Case)*'Connex from Volumes'!V$24</f>
        <v>4679987.2717532516</v>
      </c>
      <c r="Q171" s="29">
        <f>(VLOOKUP($B171,'Model Working'!$C$16:$P$25,R$4,FALSE)/VLOOKUP($B171,'Model Working'!$C$30:$P$39,R$4)-(VLOOKUP($B171,'Model Working'!$C$16:$P$25,Q$4,FALSE)/VLOOKUP($B171,'Model Working'!$C$30:$P$39,Q$4)))*VLOOKUP($F171,'Model Working'!$C$42:$P$45,Q$4,FALSE)*VLOOKUP($D171,'Model Working'!$C$47:$P$50,Q$4,FALSE)*(1+High_Case)*'Connex from Volumes'!W$24</f>
        <v>4885014.574315941</v>
      </c>
      <c r="R171" s="29">
        <f>(VLOOKUP($B171,'Model Working'!$C$16:$P$25,S$4,FALSE)/VLOOKUP($B171,'Model Working'!$C$30:$P$39,S$4)-(VLOOKUP($B171,'Model Working'!$C$16:$P$25,R$4,FALSE)/VLOOKUP($B171,'Model Working'!$C$30:$P$39,R$4)))*VLOOKUP($F171,'Model Working'!$C$42:$P$45,R$4,FALSE)*VLOOKUP($D171,'Model Working'!$C$47:$P$50,R$4,FALSE)*(1+High_Case)*'Connex from Volumes'!X$24</f>
        <v>5053967.9696874553</v>
      </c>
      <c r="S171" s="29">
        <f>(VLOOKUP($B171,'Model Working'!$C$16:$P$25,T$4,FALSE)/VLOOKUP($B171,'Model Working'!$C$30:$P$39,T$4)-(VLOOKUP($B171,'Model Working'!$C$16:$P$25,S$4,FALSE)/VLOOKUP($B171,'Model Working'!$C$30:$P$39,S$4)))*VLOOKUP($F171,'Model Working'!$C$42:$P$45,S$4,FALSE)*VLOOKUP($D171,'Model Working'!$C$47:$P$50,S$4,FALSE)*(1+High_Case)*'Connex from Volumes'!Y$24</f>
        <v>5243171.0519830463</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4784781.8874165621</v>
      </c>
      <c r="K172" s="29">
        <f t="shared" si="37"/>
        <v>4960882.3889283184</v>
      </c>
      <c r="L172" s="29">
        <f t="shared" si="37"/>
        <v>5246191.4045118587</v>
      </c>
      <c r="M172" s="29">
        <f t="shared" si="37"/>
        <v>5373530.527853149</v>
      </c>
      <c r="N172" s="29">
        <f t="shared" si="37"/>
        <v>5604855.641333905</v>
      </c>
      <c r="O172" s="29">
        <f t="shared" si="37"/>
        <v>5812690.6760899695</v>
      </c>
      <c r="P172" s="29">
        <f t="shared" si="37"/>
        <v>6057605.5293390825</v>
      </c>
      <c r="Q172" s="29">
        <f t="shared" si="37"/>
        <v>6322985.4223924987</v>
      </c>
      <c r="R172" s="29">
        <f t="shared" si="37"/>
        <v>6541672.5603213338</v>
      </c>
      <c r="S172" s="29">
        <f t="shared" si="37"/>
        <v>6786570.1574578322</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4306303.698674906</v>
      </c>
      <c r="K173" s="29">
        <f t="shared" si="37"/>
        <v>4464794.1500354866</v>
      </c>
      <c r="L173" s="29">
        <f t="shared" si="37"/>
        <v>4721572.2640606733</v>
      </c>
      <c r="M173" s="29">
        <f t="shared" si="37"/>
        <v>4836177.4750678353</v>
      </c>
      <c r="N173" s="29">
        <f t="shared" si="37"/>
        <v>5044370.0772005152</v>
      </c>
      <c r="O173" s="29">
        <f t="shared" si="37"/>
        <v>5231421.6084809722</v>
      </c>
      <c r="P173" s="29">
        <f t="shared" si="37"/>
        <v>5451844.9764051735</v>
      </c>
      <c r="Q173" s="29">
        <f t="shared" si="37"/>
        <v>5690686.880153249</v>
      </c>
      <c r="R173" s="29">
        <f t="shared" si="37"/>
        <v>5887505.3042892013</v>
      </c>
      <c r="S173" s="29">
        <f t="shared" si="37"/>
        <v>6107913.14171205</v>
      </c>
      <c r="T173" s="88" t="s">
        <v>115</v>
      </c>
    </row>
    <row r="174" spans="1:20" ht="1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5263260.0761582181</v>
      </c>
      <c r="K174" s="86">
        <f t="shared" si="37"/>
        <v>5456970.6278211512</v>
      </c>
      <c r="L174" s="86">
        <f t="shared" si="37"/>
        <v>5770810.5449630441</v>
      </c>
      <c r="M174" s="86">
        <f t="shared" si="37"/>
        <v>5910883.5806384645</v>
      </c>
      <c r="N174" s="86">
        <f t="shared" si="37"/>
        <v>6165341.2054672958</v>
      </c>
      <c r="O174" s="86">
        <f t="shared" si="37"/>
        <v>6393959.7436989667</v>
      </c>
      <c r="P174" s="86">
        <f t="shared" si="37"/>
        <v>6663366.0822729915</v>
      </c>
      <c r="Q174" s="86">
        <f t="shared" si="37"/>
        <v>6955283.9646317493</v>
      </c>
      <c r="R174" s="86">
        <f t="shared" si="37"/>
        <v>7195839.8163534682</v>
      </c>
      <c r="S174" s="86">
        <f t="shared" si="37"/>
        <v>7465227.1732036173</v>
      </c>
      <c r="T174" s="89" t="s">
        <v>115</v>
      </c>
    </row>
    <row r="175" spans="1:20" ht="15.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4784781.8874165621</v>
      </c>
      <c r="K175" s="86">
        <f t="shared" ref="K175:S175" si="38">K172</f>
        <v>4960882.3889283184</v>
      </c>
      <c r="L175" s="86">
        <f t="shared" si="38"/>
        <v>5246191.4045118587</v>
      </c>
      <c r="M175" s="86">
        <f t="shared" si="38"/>
        <v>5373530.527853149</v>
      </c>
      <c r="N175" s="86">
        <f t="shared" si="38"/>
        <v>5604855.641333905</v>
      </c>
      <c r="O175" s="86">
        <f t="shared" si="38"/>
        <v>5812690.6760899695</v>
      </c>
      <c r="P175" s="86">
        <f t="shared" si="38"/>
        <v>6057605.5293390825</v>
      </c>
      <c r="Q175" s="86">
        <f t="shared" si="38"/>
        <v>6322985.4223924987</v>
      </c>
      <c r="R175" s="86">
        <f t="shared" si="38"/>
        <v>6541672.5603213338</v>
      </c>
      <c r="S175" s="86">
        <f t="shared" si="38"/>
        <v>6786570.1574578322</v>
      </c>
      <c r="T175" s="89" t="s">
        <v>115</v>
      </c>
    </row>
    <row r="176" spans="1:20" ht="1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Volumes'!P$25</f>
        <v>940384.53025740525</v>
      </c>
      <c r="K176" s="29">
        <f>'Output Volume Summary'!K176*'Connex from Volumes'!Q$25</f>
        <v>974994.71548397583</v>
      </c>
      <c r="L176" s="29">
        <f>'Output Volume Summary'!L176*'Connex from Volumes'!R$25</f>
        <v>1011974.5068057275</v>
      </c>
      <c r="M176" s="29">
        <f>'Output Volume Summary'!M176*'Connex from Volumes'!S$25</f>
        <v>1056095.1575553152</v>
      </c>
      <c r="N176" s="29">
        <f>'Output Volume Summary'!N176*'Connex from Volumes'!T$25</f>
        <v>1101558.9975580189</v>
      </c>
      <c r="O176" s="29">
        <f>'Output Volume Summary'!O176*'Connex from Volumes'!U$25</f>
        <v>1142406.1785014409</v>
      </c>
      <c r="P176" s="29">
        <f>'Output Volume Summary'!P176*'Connex from Volumes'!V$25</f>
        <v>1190540.8990895264</v>
      </c>
      <c r="Q176" s="29">
        <f>'Output Volume Summary'!Q176*'Connex from Volumes'!W$25</f>
        <v>1242697.748020323</v>
      </c>
      <c r="R176" s="29">
        <f>'Output Volume Summary'!R176*'Connex from Volumes'!X$25</f>
        <v>1285677.7638942713</v>
      </c>
      <c r="S176" s="29">
        <f>'Output Volume Summary'!S176*'Connex from Volumes'!Y$25</f>
        <v>1333809.0930254972</v>
      </c>
      <c r="T176" s="29" t="e" vm="1">
        <f>((VLOOKUP($B176,'Model Working'!$C$16:$P$25,U$4,FALSE)/VLOOKUP($B176,'Model Working'!$C$30:$P$39,U$4)-(VLOOKUP($B176,'Model Working'!$C$16:$P$25,T$4,FALSE)/VLOOKUP($B176,'Model Working'!$C$30:$P$39,T$4)))/VLOOKUP($F176,'Model Working'!$C$54:$P$56,T$4,FALSE))*VLOOKUP($D176,'Model Working'!$C$62:$P$65,T$4,FALSE)*(1+Base_Case)*'Connex from Volumes'!Z$25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Volumes'!P$25</f>
        <v>846346.07723166468</v>
      </c>
      <c r="K177" s="29">
        <f>'Output Volume Summary'!K177*'Connex from Volumes'!Q$25</f>
        <v>877495.24393557827</v>
      </c>
      <c r="L177" s="29">
        <f>'Output Volume Summary'!L177*'Connex from Volumes'!R$25</f>
        <v>910777.05612515495</v>
      </c>
      <c r="M177" s="29">
        <f>'Output Volume Summary'!M177*'Connex from Volumes'!S$25</f>
        <v>950485.64179978368</v>
      </c>
      <c r="N177" s="29">
        <f>'Output Volume Summary'!N177*'Connex from Volumes'!T$25</f>
        <v>991403.097802217</v>
      </c>
      <c r="O177" s="29">
        <f>'Output Volume Summary'!O177*'Connex from Volumes'!U$25</f>
        <v>1028165.5606512969</v>
      </c>
      <c r="P177" s="29">
        <f>'Output Volume Summary'!P177*'Connex from Volumes'!V$25</f>
        <v>1071486.8091805738</v>
      </c>
      <c r="Q177" s="29">
        <f>'Output Volume Summary'!Q177*'Connex from Volumes'!W$25</f>
        <v>1118427.9732182908</v>
      </c>
      <c r="R177" s="29">
        <f>'Output Volume Summary'!R177*'Connex from Volumes'!X$25</f>
        <v>1157109.9875048441</v>
      </c>
      <c r="S177" s="29">
        <f>'Output Volume Summary'!S177*'Connex from Volumes'!Y$25</f>
        <v>1200428.1837229475</v>
      </c>
      <c r="T177" s="29" t="e" vm="1">
        <f>((VLOOKUP($B177,'Model Working'!$C$16:$P$25,U$4,FALSE)/VLOOKUP($B177,'Model Working'!$C$30:$P$39,U$4)-(VLOOKUP($B177,'Model Working'!$C$16:$P$25,T$4,FALSE)/VLOOKUP($B177,'Model Working'!$C$30:$P$39,T$4)))/VLOOKUP($F177,'Model Working'!$C$54:$P$56,T$4,FALSE))*VLOOKUP($D177,'Model Working'!$C$62:$P$65,T$4,FALSE)*(1+Low_Case)*'Connex from Volumes'!Z$25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Volumes'!P$25</f>
        <v>1034422.9832831459</v>
      </c>
      <c r="K178" s="29">
        <f>'Output Volume Summary'!K178*'Connex from Volumes'!Q$25</f>
        <v>1072494.1870323736</v>
      </c>
      <c r="L178" s="29">
        <f>'Output Volume Summary'!L178*'Connex from Volumes'!R$25</f>
        <v>1113171.9574863003</v>
      </c>
      <c r="M178" s="29">
        <f>'Output Volume Summary'!M178*'Connex from Volumes'!S$25</f>
        <v>1161704.6733108466</v>
      </c>
      <c r="N178" s="29">
        <f>'Output Volume Summary'!N178*'Connex from Volumes'!T$25</f>
        <v>1211714.8973138207</v>
      </c>
      <c r="O178" s="29">
        <f>'Output Volume Summary'!O178*'Connex from Volumes'!U$25</f>
        <v>1256646.7963515853</v>
      </c>
      <c r="P178" s="29">
        <f>'Output Volume Summary'!P178*'Connex from Volumes'!V$25</f>
        <v>1309594.9889984792</v>
      </c>
      <c r="Q178" s="29">
        <f>'Output Volume Summary'!Q178*'Connex from Volumes'!W$25</f>
        <v>1366967.5228223554</v>
      </c>
      <c r="R178" s="29">
        <f>'Output Volume Summary'!R178*'Connex from Volumes'!X$25</f>
        <v>1414245.5402836986</v>
      </c>
      <c r="S178" s="29">
        <f>'Output Volume Summary'!S178*'Connex from Volumes'!Y$25</f>
        <v>1467190.0023280468</v>
      </c>
      <c r="T178" s="29" t="e" vm="1">
        <f>((VLOOKUP($B178,'Model Working'!$C$16:$P$25,U$4,FALSE)/VLOOKUP($B178,'Model Working'!$C$30:$P$39,U$4)-(VLOOKUP($B178,'Model Working'!$C$16:$P$25,T$4,FALSE)/VLOOKUP($B178,'Model Working'!$C$30:$P$39,T$4)))/VLOOKUP($F178,'Model Working'!$C$54:$P$56,T$4,FALSE))*VLOOKUP($D178,'Model Working'!$C$62:$P$65,T$4,FALSE)*(1+High_Case)*'Connex from Volumes'!Z$25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Volumes'!P$26</f>
        <v>5829320.0015824772</v>
      </c>
      <c r="K179" s="29">
        <f>'Output Volume Summary'!K179*'Connex from Volumes'!Q$26</f>
        <v>6043863.9870566921</v>
      </c>
      <c r="L179" s="29">
        <f>'Output Volume Summary'!L179*'Connex from Volumes'!R$26</f>
        <v>6273096.8490086291</v>
      </c>
      <c r="M179" s="29">
        <f>'Output Volume Summary'!M179*'Connex from Volumes'!S$26</f>
        <v>6546594.9592199968</v>
      </c>
      <c r="N179" s="29">
        <f>'Output Volume Summary'!N179*'Connex from Volumes'!T$26</f>
        <v>6828419.3229236025</v>
      </c>
      <c r="O179" s="29">
        <f>'Output Volume Summary'!O179*'Connex from Volumes'!U$26</f>
        <v>7081625.6244102642</v>
      </c>
      <c r="P179" s="29">
        <f>'Output Volume Summary'!P179*'Connex from Volumes'!V$26</f>
        <v>7380006.4255256392</v>
      </c>
      <c r="Q179" s="29">
        <f>'Output Volume Summary'!Q179*'Connex from Volumes'!W$26</f>
        <v>7703319.8711525947</v>
      </c>
      <c r="R179" s="29">
        <f>'Output Volume Summary'!R179*'Connex from Volumes'!X$26</f>
        <v>7969747.3358129933</v>
      </c>
      <c r="S179" s="29">
        <f>'Output Volume Summary'!S179*'Connex from Volumes'!Y$26</f>
        <v>8268107.1137334201</v>
      </c>
      <c r="T179" s="29" t="e" vm="1">
        <f>((VLOOKUP($B179,'Model Working'!$C$16:$P$25,U$4,FALSE)/VLOOKUP($B179,'Model Working'!$C$30:$P$39,U$4)-(VLOOKUP($B179,'Model Working'!$C$16:$P$25,T$4,FALSE)/VLOOKUP($B179,'Model Working'!$C$30:$P$39,T$4)))/VLOOKUP($F179,'Model Working'!$C$54:$P$56,T$4,FALSE))*VLOOKUP($D179,'Model Working'!$C$62:$P$65,T$4,FALSE)*(1+Base_Case)*'Connex from Volumes'!Z$26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Volumes'!P$26</f>
        <v>5246388.0014242288</v>
      </c>
      <c r="K180" s="29">
        <f>'Output Volume Summary'!K180*'Connex from Volumes'!Q$26</f>
        <v>5439477.5883510234</v>
      </c>
      <c r="L180" s="29">
        <f>'Output Volume Summary'!L180*'Connex from Volumes'!R$26</f>
        <v>5645787.164107766</v>
      </c>
      <c r="M180" s="29">
        <f>'Output Volume Summary'!M180*'Connex from Volumes'!S$26</f>
        <v>5891935.4632979976</v>
      </c>
      <c r="N180" s="29">
        <f>'Output Volume Summary'!N180*'Connex from Volumes'!T$26</f>
        <v>6145577.3906312427</v>
      </c>
      <c r="O180" s="29">
        <f>'Output Volume Summary'!O180*'Connex from Volumes'!U$26</f>
        <v>6373463.0619692383</v>
      </c>
      <c r="P180" s="29">
        <f>'Output Volume Summary'!P180*'Connex from Volumes'!V$26</f>
        <v>6642005.7829730753</v>
      </c>
      <c r="Q180" s="29">
        <f>'Output Volume Summary'!Q180*'Connex from Volumes'!W$26</f>
        <v>6932987.8840373354</v>
      </c>
      <c r="R180" s="29">
        <f>'Output Volume Summary'!R180*'Connex from Volumes'!X$26</f>
        <v>7172772.6022316944</v>
      </c>
      <c r="S180" s="29">
        <f>'Output Volume Summary'!S180*'Connex from Volumes'!Y$26</f>
        <v>7441296.4023600779</v>
      </c>
      <c r="T180" s="29" t="e" vm="1">
        <f>((VLOOKUP($B180,'Model Working'!$C$16:$P$25,U$4,FALSE)/VLOOKUP($B180,'Model Working'!$C$30:$P$39,U$4)-(VLOOKUP($B180,'Model Working'!$C$16:$P$25,T$4,FALSE)/VLOOKUP($B180,'Model Working'!$C$30:$P$39,T$4)))/VLOOKUP($F180,'Model Working'!$C$54:$P$56,T$4,FALSE))*VLOOKUP($D180,'Model Working'!$C$62:$P$65,T$4,FALSE)*(1+Low_Case)*'Connex from Volumes'!Z$26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Volumes'!P$26</f>
        <v>6412252.0017407248</v>
      </c>
      <c r="K181" s="29">
        <f>'Output Volume Summary'!K181*'Connex from Volumes'!Q$26</f>
        <v>6648250.3857623618</v>
      </c>
      <c r="L181" s="29">
        <f>'Output Volume Summary'!L181*'Connex from Volumes'!R$26</f>
        <v>6900406.5339094922</v>
      </c>
      <c r="M181" s="29">
        <f>'Output Volume Summary'!M181*'Connex from Volumes'!S$26</f>
        <v>7201254.4551419988</v>
      </c>
      <c r="N181" s="29">
        <f>'Output Volume Summary'!N181*'Connex from Volumes'!T$26</f>
        <v>7511261.2552159633</v>
      </c>
      <c r="O181" s="29">
        <f>'Output Volume Summary'!O181*'Connex from Volumes'!U$26</f>
        <v>7789788.186851291</v>
      </c>
      <c r="P181" s="29">
        <f>'Output Volume Summary'!P181*'Connex from Volumes'!V$26</f>
        <v>8118007.0680782031</v>
      </c>
      <c r="Q181" s="29">
        <f>'Output Volume Summary'!Q181*'Connex from Volumes'!W$26</f>
        <v>8473651.8582678568</v>
      </c>
      <c r="R181" s="29">
        <f>'Output Volume Summary'!R181*'Connex from Volumes'!X$26</f>
        <v>8766722.0693942923</v>
      </c>
      <c r="S181" s="29">
        <f>'Output Volume Summary'!S181*'Connex from Volumes'!Y$26</f>
        <v>9094917.8251067623</v>
      </c>
      <c r="T181" s="29" t="e" vm="1">
        <f>((VLOOKUP($B181,'Model Working'!$C$16:$P$25,U$4,FALSE)/VLOOKUP($B181,'Model Working'!$C$30:$P$39,U$4)-(VLOOKUP($B181,'Model Working'!$C$16:$P$25,T$4,FALSE)/VLOOKUP($B181,'Model Working'!$C$30:$P$39,T$4)))/VLOOKUP($F181,'Model Working'!$C$54:$P$56,T$4,FALSE))*VLOOKUP($D181,'Model Working'!$C$62:$P$65,T$4,FALSE)*(1+High_Case)*'Connex from Volumes'!Z$26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6769704.531839883</v>
      </c>
      <c r="K182" s="29">
        <f t="shared" si="39"/>
        <v>7018858.7025406677</v>
      </c>
      <c r="L182" s="29">
        <f t="shared" si="39"/>
        <v>7285071.3558143564</v>
      </c>
      <c r="M182" s="29">
        <f t="shared" si="39"/>
        <v>7602690.1167753115</v>
      </c>
      <c r="N182" s="29">
        <f t="shared" si="39"/>
        <v>7929978.3204816217</v>
      </c>
      <c r="O182" s="29">
        <f t="shared" si="39"/>
        <v>8224031.8029117053</v>
      </c>
      <c r="P182" s="29">
        <f t="shared" si="39"/>
        <v>8570547.3246151656</v>
      </c>
      <c r="Q182" s="29">
        <f t="shared" si="39"/>
        <v>8946017.6191729177</v>
      </c>
      <c r="R182" s="29">
        <f t="shared" si="39"/>
        <v>9255425.0997072645</v>
      </c>
      <c r="S182" s="29">
        <f t="shared" si="39"/>
        <v>9601916.2067589164</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6092734.078655893</v>
      </c>
      <c r="K183" s="29">
        <f t="shared" si="39"/>
        <v>6316972.8322866019</v>
      </c>
      <c r="L183" s="29">
        <f t="shared" si="39"/>
        <v>6556564.2202329207</v>
      </c>
      <c r="M183" s="29">
        <f t="shared" si="39"/>
        <v>6842421.1050977809</v>
      </c>
      <c r="N183" s="29">
        <f t="shared" si="39"/>
        <v>7136980.4884334598</v>
      </c>
      <c r="O183" s="29">
        <f t="shared" si="39"/>
        <v>7401628.6226205351</v>
      </c>
      <c r="P183" s="29">
        <f t="shared" si="39"/>
        <v>7713492.5921536488</v>
      </c>
      <c r="Q183" s="29">
        <f t="shared" si="39"/>
        <v>8051415.8572556265</v>
      </c>
      <c r="R183" s="29">
        <f t="shared" si="39"/>
        <v>8329882.589736538</v>
      </c>
      <c r="S183" s="29">
        <f t="shared" si="39"/>
        <v>8641724.5860830247</v>
      </c>
      <c r="T183" s="88" t="s">
        <v>115</v>
      </c>
    </row>
    <row r="184" spans="1:20" ht="1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7446674.9850238711</v>
      </c>
      <c r="K184" s="86">
        <f t="shared" si="39"/>
        <v>7720744.5727947354</v>
      </c>
      <c r="L184" s="86">
        <f t="shared" si="39"/>
        <v>8013578.491395792</v>
      </c>
      <c r="M184" s="86">
        <f t="shared" si="39"/>
        <v>8362959.1284528449</v>
      </c>
      <c r="N184" s="86">
        <f t="shared" si="39"/>
        <v>8722976.1525297835</v>
      </c>
      <c r="O184" s="86">
        <f t="shared" si="39"/>
        <v>9046434.9832028765</v>
      </c>
      <c r="P184" s="86">
        <f t="shared" si="39"/>
        <v>9427602.0570766814</v>
      </c>
      <c r="Q184" s="86">
        <f t="shared" si="39"/>
        <v>9840619.3810902126</v>
      </c>
      <c r="R184" s="86">
        <f t="shared" si="39"/>
        <v>10180967.609677991</v>
      </c>
      <c r="S184" s="86">
        <f t="shared" si="39"/>
        <v>10562107.82743481</v>
      </c>
      <c r="T184" s="89" t="s">
        <v>115</v>
      </c>
    </row>
    <row r="185" spans="1:20" ht="15.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 t="shared" ref="J185:R185" si="40">J182</f>
        <v>6769704.531839883</v>
      </c>
      <c r="K185" s="92">
        <f t="shared" si="40"/>
        <v>7018858.7025406677</v>
      </c>
      <c r="L185" s="92">
        <f t="shared" si="40"/>
        <v>7285071.3558143564</v>
      </c>
      <c r="M185" s="92">
        <f t="shared" si="40"/>
        <v>7602690.1167753115</v>
      </c>
      <c r="N185" s="92">
        <f t="shared" si="40"/>
        <v>7929978.3204816217</v>
      </c>
      <c r="O185" s="92">
        <f t="shared" si="40"/>
        <v>8224031.8029117053</v>
      </c>
      <c r="P185" s="92">
        <f t="shared" si="40"/>
        <v>8570547.3246151656</v>
      </c>
      <c r="Q185" s="92">
        <f t="shared" si="40"/>
        <v>8946017.6191729177</v>
      </c>
      <c r="R185" s="92">
        <f t="shared" si="40"/>
        <v>9255425.0997072645</v>
      </c>
      <c r="S185" s="92">
        <f>S182</f>
        <v>9601916.2067589164</v>
      </c>
      <c r="T185" s="90" t="s">
        <v>115</v>
      </c>
    </row>
    <row r="186" spans="1:20" ht="15" thickBot="1">
      <c r="J186" s="211"/>
    </row>
    <row r="187" spans="1:20" ht="20.5"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0.5" thickTop="1" thickBot="1">
      <c r="G188" s="244" t="s">
        <v>140</v>
      </c>
      <c r="J188" s="211">
        <f>J15</f>
        <v>13220182.037111122</v>
      </c>
      <c r="K188" s="211">
        <f t="shared" ref="K188:S188" si="42">K15</f>
        <v>13827562.921566736</v>
      </c>
      <c r="L188" s="211">
        <f t="shared" si="42"/>
        <v>14751549.002036219</v>
      </c>
      <c r="M188" s="211">
        <f t="shared" si="42"/>
        <v>15242468.374046249</v>
      </c>
      <c r="N188" s="211">
        <f t="shared" si="42"/>
        <v>16038263.707698192</v>
      </c>
      <c r="O188" s="211">
        <f t="shared" si="42"/>
        <v>16778868.10768649</v>
      </c>
      <c r="P188" s="211">
        <f t="shared" si="42"/>
        <v>17639005.696899183</v>
      </c>
      <c r="Q188" s="211">
        <f t="shared" si="42"/>
        <v>18572827.825695544</v>
      </c>
      <c r="R188" s="211">
        <f t="shared" si="42"/>
        <v>19383063.183545794</v>
      </c>
      <c r="S188" s="211">
        <f t="shared" si="42"/>
        <v>20471571.7344562</v>
      </c>
    </row>
    <row r="189" spans="1:20" ht="20.5" thickTop="1" thickBot="1">
      <c r="G189" s="244" t="s">
        <v>141</v>
      </c>
      <c r="J189" s="211">
        <f>J25</f>
        <v>41315009.18765755</v>
      </c>
      <c r="K189" s="211">
        <f t="shared" ref="K189:S189" si="43">K25</f>
        <v>43213163.596670114</v>
      </c>
      <c r="L189" s="211">
        <f t="shared" si="43"/>
        <v>52438041.748943441</v>
      </c>
      <c r="M189" s="211">
        <f t="shared" si="43"/>
        <v>47634950.800867476</v>
      </c>
      <c r="N189" s="211">
        <f t="shared" si="43"/>
        <v>50121928.017144129</v>
      </c>
      <c r="O189" s="211">
        <f t="shared" si="43"/>
        <v>52436425.465367034</v>
      </c>
      <c r="P189" s="211">
        <f t="shared" si="43"/>
        <v>55124481.673762307</v>
      </c>
      <c r="Q189" s="211">
        <f t="shared" si="43"/>
        <v>58042812.883011699</v>
      </c>
      <c r="R189" s="211">
        <f t="shared" si="43"/>
        <v>60574917.294265553</v>
      </c>
      <c r="S189" s="211">
        <f t="shared" si="43"/>
        <v>63976666.275895648</v>
      </c>
    </row>
    <row r="190" spans="1:20" ht="20.5" thickTop="1" thickBot="1">
      <c r="G190" s="244" t="s">
        <v>142</v>
      </c>
      <c r="J190" s="211">
        <f>J175+J155+J35+J55+J75+J95+J115</f>
        <v>20299820.763466578</v>
      </c>
      <c r="K190" s="211">
        <f t="shared" ref="K190:S190" si="44">K175+K155+K35+K55+K75+K95+K115</f>
        <v>21090246.76600847</v>
      </c>
      <c r="L190" s="211">
        <f t="shared" si="44"/>
        <v>22349680.89073319</v>
      </c>
      <c r="M190" s="211">
        <f t="shared" si="44"/>
        <v>22940529.969602607</v>
      </c>
      <c r="N190" s="211">
        <f t="shared" si="44"/>
        <v>23979329.669643823</v>
      </c>
      <c r="O190" s="211">
        <f t="shared" si="44"/>
        <v>24922485.05851844</v>
      </c>
      <c r="P190" s="211">
        <f t="shared" si="44"/>
        <v>26029725.867464516</v>
      </c>
      <c r="Q190" s="211">
        <f t="shared" si="44"/>
        <v>27230682.452146895</v>
      </c>
      <c r="R190" s="211">
        <f t="shared" si="44"/>
        <v>28236215.060628202</v>
      </c>
      <c r="S190" s="211">
        <f t="shared" si="44"/>
        <v>29738175.529254928</v>
      </c>
    </row>
    <row r="191" spans="1:20" ht="20.5" thickTop="1" thickBot="1">
      <c r="G191" s="244" t="s">
        <v>143</v>
      </c>
      <c r="J191" s="211">
        <f>J45+J65+J85+J105+J125+J145+J165+J185</f>
        <v>32439985.9335244</v>
      </c>
      <c r="K191" s="211">
        <f t="shared" ref="K191:S191" si="45">K45+K65+K85+K105+K125+K145+K165+K185</f>
        <v>33678803.539161377</v>
      </c>
      <c r="L191" s="211">
        <f t="shared" si="45"/>
        <v>35003693.57611303</v>
      </c>
      <c r="M191" s="211">
        <f t="shared" si="45"/>
        <v>36580381.102315202</v>
      </c>
      <c r="N191" s="211">
        <f t="shared" si="45"/>
        <v>38208945.490860425</v>
      </c>
      <c r="O191" s="211">
        <f t="shared" si="45"/>
        <v>39682724.177426726</v>
      </c>
      <c r="P191" s="211">
        <f t="shared" si="45"/>
        <v>41415292.050864011</v>
      </c>
      <c r="Q191" s="211">
        <f t="shared" si="45"/>
        <v>43294181.320890382</v>
      </c>
      <c r="R191" s="211">
        <f t="shared" si="45"/>
        <v>44859685.43663688</v>
      </c>
      <c r="S191" s="211">
        <f t="shared" si="45"/>
        <v>48870726.645109437</v>
      </c>
    </row>
    <row r="192" spans="1:20" ht="15" thickTop="1">
      <c r="J192" s="211"/>
    </row>
  </sheetData>
  <sheetProtection sort="0" autoFilter="0"/>
  <autoFilter ref="A5:S5" xr:uid="{9C31ACEA-84EC-4B4A-8686-ABA89BF183EB}"/>
  <hyperlinks>
    <hyperlink ref="A2" location="'Table of Contents'!A1" display="'Return to Table of Contents'" xr:uid="{7E727C67-FDCA-41D0-9B8D-58D9B970714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E87AB-C1CD-4F5B-8CD0-5A9A320F22F8}">
  <sheetPr>
    <tabColor rgb="FFB32317"/>
  </sheetPr>
  <dimension ref="A1:BU192"/>
  <sheetViews>
    <sheetView zoomScaleNormal="100" workbookViewId="0"/>
  </sheetViews>
  <sheetFormatPr defaultColWidth="0" defaultRowHeight="14.5" zeroHeight="1"/>
  <cols>
    <col min="1" max="1" width="15.6640625" style="23" customWidth="1"/>
    <col min="2" max="2" width="15" style="23" customWidth="1"/>
    <col min="3" max="3" width="15.5" style="23" customWidth="1"/>
    <col min="4" max="4" width="38.08203125" style="23" customWidth="1"/>
    <col min="5" max="5" width="19.08203125" style="23" customWidth="1"/>
    <col min="6" max="6" width="8.6640625" style="23" customWidth="1"/>
    <col min="7" max="7" width="14" style="23" customWidth="1"/>
    <col min="8" max="8" width="12.1640625" style="23" hidden="1" customWidth="1"/>
    <col min="9" max="9" width="0" style="23" hidden="1" customWidth="1"/>
    <col min="10" max="19" width="10.08203125" style="23" customWidth="1"/>
    <col min="20" max="20" width="0" style="23" hidden="1" customWidth="1"/>
    <col min="21" max="21" width="8.58203125" style="23" customWidth="1"/>
    <col min="22" max="73" width="0" style="23" hidden="1" customWidth="1"/>
    <col min="74" max="16384" width="8.58203125" style="23" hidden="1"/>
  </cols>
  <sheetData>
    <row r="1" spans="1:73" s="24" customFormat="1" ht="20" thickBot="1">
      <c r="A1" s="240" t="str" cm="1">
        <f t="array" aca="1" ref="A1" ca="1">RIGHT(CELL("filename",A2),LEN(CELL("filename",A2))-FIND("]", CELL("filename",A2)))&amp;" - Output sheet - FY June 30"</f>
        <v>Connex Real Gross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0.5"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Volumes'!C5</f>
        <v>16520854.970350146</v>
      </c>
      <c r="K6" s="29">
        <f>(VLOOKUP($B6,'Model Working'!$C$16:$P$25,L$4,FALSE)/VLOOKUP($B6,'Model Working'!$C$30:$P$39,L$4)-(VLOOKUP($B6,'Model Working'!$C$16:$P$25,K$4,FALSE)/VLOOKUP($B6,'Model Working'!$C$30:$P$39,K$4)))*VLOOKUP($F6,'Model Working'!$C$42:$P$45,K$4,FALSE)*VLOOKUP($D6,'Model Working'!$C$47:$P$50,K$4,FALSE)*(1+Base_Case)*'Connex from Volumes'!D5</f>
        <v>17077439.294009615</v>
      </c>
      <c r="L6" s="29">
        <f>(VLOOKUP($B6,'Model Working'!$C$16:$P$25,M$4,FALSE)/VLOOKUP($B6,'Model Working'!$C$30:$P$39,M$4)-(VLOOKUP($B6,'Model Working'!$C$16:$P$25,L$4,FALSE)/VLOOKUP($B6,'Model Working'!$C$30:$P$39,L$4)))*VLOOKUP($F6,'Model Working'!$C$42:$P$45,L$4,FALSE)*VLOOKUP($D6,'Model Working'!$C$47:$P$50,L$4,FALSE)*(1+Base_Case)*'Connex from Volumes'!E5</f>
        <v>18192572.139001172</v>
      </c>
      <c r="M6" s="29">
        <f>(VLOOKUP($B6,'Model Working'!$C$16:$P$25,N$4,FALSE)/VLOOKUP($B6,'Model Working'!$C$30:$P$39,N$4)-(VLOOKUP($B6,'Model Working'!$C$16:$P$25,M$4,FALSE)/VLOOKUP($B6,'Model Working'!$C$30:$P$39,M$4)))*VLOOKUP($F6,'Model Working'!$C$42:$P$45,M$4,FALSE)*VLOOKUP($D6,'Model Working'!$C$47:$P$50,M$4,FALSE)*(1+Base_Case)*'Connex from Volumes'!F5</f>
        <v>18322284.628443543</v>
      </c>
      <c r="N6" s="29">
        <f>(VLOOKUP($B6,'Model Working'!$C$16:$P$25,O$4,FALSE)/VLOOKUP($B6,'Model Working'!$C$30:$P$39,O$4)-(VLOOKUP($B6,'Model Working'!$C$16:$P$25,N$4,FALSE)/VLOOKUP($B6,'Model Working'!$C$30:$P$39,N$4)))*VLOOKUP($F6,'Model Working'!$C$42:$P$45,N$4,FALSE)*VLOOKUP($D6,'Model Working'!$C$47:$P$50,N$4,FALSE)*(1+Base_Case)*'Connex from Volumes'!G5</f>
        <v>19038555.64533449</v>
      </c>
      <c r="O6" s="29">
        <f>(VLOOKUP($B6,'Model Working'!$C$16:$P$25,P$4,FALSE)/VLOOKUP($B6,'Model Working'!$C$30:$P$39,P$4)-(VLOOKUP($B6,'Model Working'!$C$16:$P$25,O$4,FALSE)/VLOOKUP($B6,'Model Working'!$C$30:$P$39,O$4)))*VLOOKUP($F6,'Model Working'!$C$42:$P$45,O$4,FALSE)*VLOOKUP($D6,'Model Working'!$C$47:$P$50,O$4,FALSE)*(1+Base_Case)*'Connex from Volumes'!H5</f>
        <v>19684882.733122166</v>
      </c>
      <c r="P6" s="29">
        <f>(VLOOKUP($B6,'Model Working'!$C$16:$P$25,Q$4,FALSE)/VLOOKUP($B6,'Model Working'!$C$30:$P$39,Q$4)-(VLOOKUP($B6,'Model Working'!$C$16:$P$25,P$4,FALSE)/VLOOKUP($B6,'Model Working'!$C$30:$P$39,P$4)))*VLOOKUP($F6,'Model Working'!$C$42:$P$45,P$4,FALSE)*VLOOKUP($D6,'Model Working'!$C$47:$P$50,P$4,FALSE)*(1+Base_Case)*'Connex from Volumes'!I5</f>
        <v>20371828.672900729</v>
      </c>
      <c r="Q6" s="29">
        <f>(VLOOKUP($B6,'Model Working'!$C$16:$P$25,R$4,FALSE)/VLOOKUP($B6,'Model Working'!$C$30:$P$39,R$4)-(VLOOKUP($B6,'Model Working'!$C$16:$P$25,Q$4,FALSE)/VLOOKUP($B6,'Model Working'!$C$30:$P$39,Q$4)))*VLOOKUP($F6,'Model Working'!$C$42:$P$45,Q$4,FALSE)*VLOOKUP($D6,'Model Working'!$C$47:$P$50,Q$4,FALSE)*(1+Base_Case)*'Connex from Volumes'!J5</f>
        <v>21088027.573418848</v>
      </c>
      <c r="R6" s="29">
        <f>(VLOOKUP($B6,'Model Working'!$C$16:$P$25,S$4,FALSE)/VLOOKUP($B6,'Model Working'!$C$30:$P$39,S$4)-(VLOOKUP($B6,'Model Working'!$C$16:$P$25,R$4,FALSE)/VLOOKUP($B6,'Model Working'!$C$30:$P$39,R$4)))*VLOOKUP($F6,'Model Working'!$C$42:$P$45,R$4,FALSE)*VLOOKUP($D6,'Model Working'!$C$47:$P$50,R$4,FALSE)*(1+Base_Case)*'Connex from Volumes'!K5</f>
        <v>21596434.800274301</v>
      </c>
      <c r="S6" s="29">
        <f>(VLOOKUP($B6,'Model Working'!$C$16:$P$25,T$4,FALSE)/VLOOKUP($B6,'Model Working'!$C$30:$P$39,T$4)-(VLOOKUP($B6,'Model Working'!$C$16:$P$25,S$4,FALSE)/VLOOKUP($B6,'Model Working'!$C$30:$P$39,S$4)))*VLOOKUP($F6,'Model Working'!$C$42:$P$45,S$4,FALSE)*VLOOKUP($D6,'Model Working'!$C$47:$P$50,S$4,FALSE)*(1+Base_Case)*'Connex from Volumes'!L5</f>
        <v>22457336.591270003</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Volumes'!C5</f>
        <v>14868769.473315133</v>
      </c>
      <c r="K7" s="29">
        <f>(VLOOKUP($B7,'Model Working'!$C$16:$P$25,L$4,FALSE)/VLOOKUP($B7,'Model Working'!$C$30:$P$39,L$4)-(VLOOKUP($B7,'Model Working'!$C$16:$P$25,K$4,FALSE)/VLOOKUP($B7,'Model Working'!$C$30:$P$39,K$4)))*VLOOKUP($F7,'Model Working'!$C$42:$P$45,K$4,FALSE)*VLOOKUP($D7,'Model Working'!$C$47:$P$50,K$4,FALSE)*(1+Low_Case)*'Connex from Volumes'!D5</f>
        <v>15369695.364608655</v>
      </c>
      <c r="L7" s="29">
        <f>(VLOOKUP($B7,'Model Working'!$C$16:$P$25,M$4,FALSE)/VLOOKUP($B7,'Model Working'!$C$30:$P$39,M$4)-(VLOOKUP($B7,'Model Working'!$C$16:$P$25,L$4,FALSE)/VLOOKUP($B7,'Model Working'!$C$30:$P$39,L$4)))*VLOOKUP($F7,'Model Working'!$C$42:$P$45,L$4,FALSE)*VLOOKUP($D7,'Model Working'!$C$47:$P$50,L$4,FALSE)*(1+Low_Case)*'Connex from Volumes'!E5</f>
        <v>16373314.925101053</v>
      </c>
      <c r="M7" s="29">
        <f>(VLOOKUP($B7,'Model Working'!$C$16:$P$25,N$4,FALSE)/VLOOKUP($B7,'Model Working'!$C$30:$P$39,N$4)-(VLOOKUP($B7,'Model Working'!$C$16:$P$25,M$4,FALSE)/VLOOKUP($B7,'Model Working'!$C$30:$P$39,M$4)))*VLOOKUP($F7,'Model Working'!$C$42:$P$45,M$4,FALSE)*VLOOKUP($D7,'Model Working'!$C$47:$P$50,M$4,FALSE)*(1+Low_Case)*'Connex from Volumes'!F5</f>
        <v>16490056.165599188</v>
      </c>
      <c r="N7" s="29">
        <f>(VLOOKUP($B7,'Model Working'!$C$16:$P$25,O$4,FALSE)/VLOOKUP($B7,'Model Working'!$C$30:$P$39,O$4)-(VLOOKUP($B7,'Model Working'!$C$16:$P$25,N$4,FALSE)/VLOOKUP($B7,'Model Working'!$C$30:$P$39,N$4)))*VLOOKUP($F7,'Model Working'!$C$42:$P$45,N$4,FALSE)*VLOOKUP($D7,'Model Working'!$C$47:$P$50,N$4,FALSE)*(1+Low_Case)*'Connex from Volumes'!G5</f>
        <v>17134700.08080104</v>
      </c>
      <c r="O7" s="29">
        <f>(VLOOKUP($B7,'Model Working'!$C$16:$P$25,P$4,FALSE)/VLOOKUP($B7,'Model Working'!$C$30:$P$39,P$4)-(VLOOKUP($B7,'Model Working'!$C$16:$P$25,O$4,FALSE)/VLOOKUP($B7,'Model Working'!$C$30:$P$39,O$4)))*VLOOKUP($F7,'Model Working'!$C$42:$P$45,O$4,FALSE)*VLOOKUP($D7,'Model Working'!$C$47:$P$50,O$4,FALSE)*(1+Low_Case)*'Connex from Volumes'!H5</f>
        <v>17716394.459809951</v>
      </c>
      <c r="P7" s="29">
        <f>(VLOOKUP($B7,'Model Working'!$C$16:$P$25,Q$4,FALSE)/VLOOKUP($B7,'Model Working'!$C$30:$P$39,Q$4)-(VLOOKUP($B7,'Model Working'!$C$16:$P$25,P$4,FALSE)/VLOOKUP($B7,'Model Working'!$C$30:$P$39,P$4)))*VLOOKUP($F7,'Model Working'!$C$42:$P$45,P$4,FALSE)*VLOOKUP($D7,'Model Working'!$C$47:$P$50,P$4,FALSE)*(1+Low_Case)*'Connex from Volumes'!I5</f>
        <v>18334645.805610657</v>
      </c>
      <c r="Q7" s="29">
        <f>(VLOOKUP($B7,'Model Working'!$C$16:$P$25,R$4,FALSE)/VLOOKUP($B7,'Model Working'!$C$30:$P$39,R$4)-(VLOOKUP($B7,'Model Working'!$C$16:$P$25,Q$4,FALSE)/VLOOKUP($B7,'Model Working'!$C$30:$P$39,Q$4)))*VLOOKUP($F7,'Model Working'!$C$42:$P$45,Q$4,FALSE)*VLOOKUP($D7,'Model Working'!$C$47:$P$50,Q$4,FALSE)*(1+Low_Case)*'Connex from Volumes'!J5</f>
        <v>18979224.816076964</v>
      </c>
      <c r="R7" s="29">
        <f>(VLOOKUP($B7,'Model Working'!$C$16:$P$25,S$4,FALSE)/VLOOKUP($B7,'Model Working'!$C$30:$P$39,S$4)-(VLOOKUP($B7,'Model Working'!$C$16:$P$25,R$4,FALSE)/VLOOKUP($B7,'Model Working'!$C$30:$P$39,R$4)))*VLOOKUP($F7,'Model Working'!$C$42:$P$45,R$4,FALSE)*VLOOKUP($D7,'Model Working'!$C$47:$P$50,R$4,FALSE)*(1+Low_Case)*'Connex from Volumes'!K5</f>
        <v>19436791.320246875</v>
      </c>
      <c r="S7" s="29">
        <f>(VLOOKUP($B7,'Model Working'!$C$16:$P$25,T$4,FALSE)/VLOOKUP($B7,'Model Working'!$C$30:$P$39,T$4)-(VLOOKUP($B7,'Model Working'!$C$16:$P$25,S$4,FALSE)/VLOOKUP($B7,'Model Working'!$C$30:$P$39,S$4)))*VLOOKUP($F7,'Model Working'!$C$42:$P$45,S$4,FALSE)*VLOOKUP($D7,'Model Working'!$C$47:$P$50,S$4,FALSE)*(1+Low_Case)*'Connex from Volumes'!L5</f>
        <v>20211602.932143003</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Volumes'!C5</f>
        <v>18172940.467385162</v>
      </c>
      <c r="K8" s="29">
        <f>(VLOOKUP($B8,'Model Working'!$C$16:$P$25,L$4,FALSE)/VLOOKUP($B8,'Model Working'!$C$30:$P$39,L$4)-(VLOOKUP($B8,'Model Working'!$C$16:$P$25,K$4,FALSE)/VLOOKUP($B8,'Model Working'!$C$30:$P$39,K$4)))*VLOOKUP($F8,'Model Working'!$C$42:$P$45,K$4,FALSE)*VLOOKUP($D8,'Model Working'!$C$47:$P$50,K$4,FALSE)*(1+High_Case)*'Connex from Volumes'!D5</f>
        <v>18785183.22341058</v>
      </c>
      <c r="L8" s="29">
        <f>(VLOOKUP($B8,'Model Working'!$C$16:$P$25,M$4,FALSE)/VLOOKUP($B8,'Model Working'!$C$30:$P$39,M$4)-(VLOOKUP($B8,'Model Working'!$C$16:$P$25,L$4,FALSE)/VLOOKUP($B8,'Model Working'!$C$30:$P$39,L$4)))*VLOOKUP($F8,'Model Working'!$C$42:$P$45,L$4,FALSE)*VLOOKUP($D8,'Model Working'!$C$47:$P$50,L$4,FALSE)*(1+High_Case)*'Connex from Volumes'!E5</f>
        <v>20011829.352901287</v>
      </c>
      <c r="M8" s="29">
        <f>(VLOOKUP($B8,'Model Working'!$C$16:$P$25,N$4,FALSE)/VLOOKUP($B8,'Model Working'!$C$30:$P$39,N$4)-(VLOOKUP($B8,'Model Working'!$C$16:$P$25,M$4,FALSE)/VLOOKUP($B8,'Model Working'!$C$30:$P$39,M$4)))*VLOOKUP($F8,'Model Working'!$C$42:$P$45,M$4,FALSE)*VLOOKUP($D8,'Model Working'!$C$47:$P$50,M$4,FALSE)*(1+High_Case)*'Connex from Volumes'!F5</f>
        <v>20154513.0912879</v>
      </c>
      <c r="N8" s="29">
        <f>(VLOOKUP($B8,'Model Working'!$C$16:$P$25,O$4,FALSE)/VLOOKUP($B8,'Model Working'!$C$30:$P$39,O$4)-(VLOOKUP($B8,'Model Working'!$C$16:$P$25,N$4,FALSE)/VLOOKUP($B8,'Model Working'!$C$30:$P$39,N$4)))*VLOOKUP($F8,'Model Working'!$C$42:$P$45,N$4,FALSE)*VLOOKUP($D8,'Model Working'!$C$47:$P$50,N$4,FALSE)*(1+High_Case)*'Connex from Volumes'!G5</f>
        <v>20942411.209867936</v>
      </c>
      <c r="O8" s="29">
        <f>(VLOOKUP($B8,'Model Working'!$C$16:$P$25,P$4,FALSE)/VLOOKUP($B8,'Model Working'!$C$30:$P$39,P$4)-(VLOOKUP($B8,'Model Working'!$C$16:$P$25,O$4,FALSE)/VLOOKUP($B8,'Model Working'!$C$30:$P$39,O$4)))*VLOOKUP($F8,'Model Working'!$C$42:$P$45,O$4,FALSE)*VLOOKUP($D8,'Model Working'!$C$47:$P$50,O$4,FALSE)*(1+High_Case)*'Connex from Volumes'!H5</f>
        <v>21653371.006434385</v>
      </c>
      <c r="P8" s="29">
        <f>(VLOOKUP($B8,'Model Working'!$C$16:$P$25,Q$4,FALSE)/VLOOKUP($B8,'Model Working'!$C$30:$P$39,Q$4)-(VLOOKUP($B8,'Model Working'!$C$16:$P$25,P$4,FALSE)/VLOOKUP($B8,'Model Working'!$C$30:$P$39,P$4)))*VLOOKUP($F8,'Model Working'!$C$42:$P$45,P$4,FALSE)*VLOOKUP($D8,'Model Working'!$C$47:$P$50,P$4,FALSE)*(1+High_Case)*'Connex from Volumes'!I5</f>
        <v>22409011.540190805</v>
      </c>
      <c r="Q8" s="29">
        <f>(VLOOKUP($B8,'Model Working'!$C$16:$P$25,R$4,FALSE)/VLOOKUP($B8,'Model Working'!$C$30:$P$39,R$4)-(VLOOKUP($B8,'Model Working'!$C$16:$P$25,Q$4,FALSE)/VLOOKUP($B8,'Model Working'!$C$30:$P$39,Q$4)))*VLOOKUP($F8,'Model Working'!$C$42:$P$45,Q$4,FALSE)*VLOOKUP($D8,'Model Working'!$C$47:$P$50,Q$4,FALSE)*(1+High_Case)*'Connex from Volumes'!J5</f>
        <v>23196830.330760732</v>
      </c>
      <c r="R8" s="29">
        <f>(VLOOKUP($B8,'Model Working'!$C$16:$P$25,S$4,FALSE)/VLOOKUP($B8,'Model Working'!$C$30:$P$39,S$4)-(VLOOKUP($B8,'Model Working'!$C$16:$P$25,R$4,FALSE)/VLOOKUP($B8,'Model Working'!$C$30:$P$39,R$4)))*VLOOKUP($F8,'Model Working'!$C$42:$P$45,R$4,FALSE)*VLOOKUP($D8,'Model Working'!$C$47:$P$50,R$4,FALSE)*(1+High_Case)*'Connex from Volumes'!K5</f>
        <v>23756078.280301735</v>
      </c>
      <c r="S8" s="29">
        <f>(VLOOKUP($B8,'Model Working'!$C$16:$P$25,T$4,FALSE)/VLOOKUP($B8,'Model Working'!$C$30:$P$39,T$4)-(VLOOKUP($B8,'Model Working'!$C$16:$P$25,S$4,FALSE)/VLOOKUP($B8,'Model Working'!$C$30:$P$39,S$4)))*VLOOKUP($F8,'Model Working'!$C$42:$P$45,S$4,FALSE)*VLOOKUP($D8,'Model Working'!$C$47:$P$50,S$4,FALSE)*(1+High_Case)*'Connex from Volumes'!L5</f>
        <v>24703070.250397008</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Volumes'!C6</f>
        <v>3528350.7409516107</v>
      </c>
      <c r="K9" s="29">
        <f>(VLOOKUP($B9,'Model Working'!$C$16:$P$25,L$4,FALSE)/VLOOKUP($B9,'Model Working'!$C$30:$P$39,L$4)-(VLOOKUP($B9,'Model Working'!$C$16:$P$25,K$4,FALSE)/VLOOKUP($B9,'Model Working'!$C$30:$P$39,K$4)))*VLOOKUP($F9,'Model Working'!$C$42:$P$45,K$4,FALSE)*VLOOKUP($D9,'Model Working'!$C$47:$P$50,K$4,FALSE)*(1+Base_Case)*'Connex from Volumes'!D6</f>
        <v>3647220.1768440274</v>
      </c>
      <c r="L9" s="29">
        <f>(VLOOKUP($B9,'Model Working'!$C$16:$P$25,M$4,FALSE)/VLOOKUP($B9,'Model Working'!$C$30:$P$39,M$4)-(VLOOKUP($B9,'Model Working'!$C$16:$P$25,L$4,FALSE)/VLOOKUP($B9,'Model Working'!$C$30:$P$39,L$4)))*VLOOKUP($F9,'Model Working'!$C$42:$P$45,L$4,FALSE)*VLOOKUP($D9,'Model Working'!$C$47:$P$50,L$4,FALSE)*(1+Base_Case)*'Connex from Volumes'!E6</f>
        <v>3885378.541344339</v>
      </c>
      <c r="M9" s="29">
        <f>(VLOOKUP($B9,'Model Working'!$C$16:$P$25,N$4,FALSE)/VLOOKUP($B9,'Model Working'!$C$30:$P$39,N$4)-(VLOOKUP($B9,'Model Working'!$C$16:$P$25,M$4,FALSE)/VLOOKUP($B9,'Model Working'!$C$30:$P$39,M$4)))*VLOOKUP($F9,'Model Working'!$C$42:$P$45,M$4,FALSE)*VLOOKUP($D9,'Model Working'!$C$47:$P$50,M$4,FALSE)*(1+Base_Case)*'Connex from Volumes'!F6</f>
        <v>3913081.1729003959</v>
      </c>
      <c r="N9" s="29">
        <f>(VLOOKUP($B9,'Model Working'!$C$16:$P$25,O$4,FALSE)/VLOOKUP($B9,'Model Working'!$C$30:$P$39,O$4)-(VLOOKUP($B9,'Model Working'!$C$16:$P$25,N$4,FALSE)/VLOOKUP($B9,'Model Working'!$C$30:$P$39,N$4)))*VLOOKUP($F9,'Model Working'!$C$42:$P$45,N$4,FALSE)*VLOOKUP($D9,'Model Working'!$C$47:$P$50,N$4,FALSE)*(1+Base_Case)*'Connex from Volumes'!G6</f>
        <v>4066054.8160747341</v>
      </c>
      <c r="O9" s="29">
        <f>(VLOOKUP($B9,'Model Working'!$C$16:$P$25,P$4,FALSE)/VLOOKUP($B9,'Model Working'!$C$30:$P$39,P$4)-(VLOOKUP($B9,'Model Working'!$C$16:$P$25,O$4,FALSE)/VLOOKUP($B9,'Model Working'!$C$30:$P$39,O$4)))*VLOOKUP($F9,'Model Working'!$C$42:$P$45,O$4,FALSE)*VLOOKUP($D9,'Model Working'!$C$47:$P$50,O$4,FALSE)*(1+Base_Case)*'Connex from Volumes'!H6</f>
        <v>4204090.5692597525</v>
      </c>
      <c r="P9" s="29">
        <f>(VLOOKUP($B9,'Model Working'!$C$16:$P$25,Q$4,FALSE)/VLOOKUP($B9,'Model Working'!$C$30:$P$39,Q$4)-(VLOOKUP($B9,'Model Working'!$C$16:$P$25,P$4,FALSE)/VLOOKUP($B9,'Model Working'!$C$30:$P$39,P$4)))*VLOOKUP($F9,'Model Working'!$C$42:$P$45,P$4,FALSE)*VLOOKUP($D9,'Model Working'!$C$47:$P$50,P$4,FALSE)*(1+Base_Case)*'Connex from Volumes'!I6</f>
        <v>4350801.2703682221</v>
      </c>
      <c r="Q9" s="29">
        <f>(VLOOKUP($B9,'Model Working'!$C$16:$P$25,R$4,FALSE)/VLOOKUP($B9,'Model Working'!$C$30:$P$39,R$4)-(VLOOKUP($B9,'Model Working'!$C$16:$P$25,Q$4,FALSE)/VLOOKUP($B9,'Model Working'!$C$30:$P$39,Q$4)))*VLOOKUP($F9,'Model Working'!$C$42:$P$45,Q$4,FALSE)*VLOOKUP($D9,'Model Working'!$C$47:$P$50,Q$4,FALSE)*(1+Base_Case)*'Connex from Volumes'!J6</f>
        <v>4503759.511684848</v>
      </c>
      <c r="R9" s="29">
        <f>(VLOOKUP($B9,'Model Working'!$C$16:$P$25,S$4,FALSE)/VLOOKUP($B9,'Model Working'!$C$30:$P$39,S$4)-(VLOOKUP($B9,'Model Working'!$C$16:$P$25,R$4,FALSE)/VLOOKUP($B9,'Model Working'!$C$30:$P$39,R$4)))*VLOOKUP($F9,'Model Working'!$C$42:$P$45,R$4,FALSE)*VLOOKUP($D9,'Model Working'!$C$47:$P$50,R$4,FALSE)*(1+Base_Case)*'Connex from Volumes'!K6</f>
        <v>4612339.7890857449</v>
      </c>
      <c r="S9" s="29">
        <f>(VLOOKUP($B9,'Model Working'!$C$16:$P$25,T$4,FALSE)/VLOOKUP($B9,'Model Working'!$C$30:$P$39,T$4)-(VLOOKUP($B9,'Model Working'!$C$16:$P$25,S$4,FALSE)/VLOOKUP($B9,'Model Working'!$C$30:$P$39,S$4)))*VLOOKUP($F9,'Model Working'!$C$42:$P$45,S$4,FALSE)*VLOOKUP($D9,'Model Working'!$C$47:$P$50,S$4,FALSE)*(1+Base_Case)*'Connex from Volumes'!L6</f>
        <v>4796202.1544171851</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Volumes'!C6</f>
        <v>3175515.6668564496</v>
      </c>
      <c r="K10" s="29">
        <f>(VLOOKUP($B10,'Model Working'!$C$16:$P$25,L$4,FALSE)/VLOOKUP($B10,'Model Working'!$C$30:$P$39,L$4)-(VLOOKUP($B10,'Model Working'!$C$16:$P$25,K$4,FALSE)/VLOOKUP($B10,'Model Working'!$C$30:$P$39,K$4)))*VLOOKUP($F10,'Model Working'!$C$42:$P$45,K$4,FALSE)*VLOOKUP($D10,'Model Working'!$C$47:$P$50,K$4,FALSE)*(1+Low_Case)*'Connex from Volumes'!D6</f>
        <v>3282498.1591596249</v>
      </c>
      <c r="L10" s="29">
        <f>(VLOOKUP($B10,'Model Working'!$C$16:$P$25,M$4,FALSE)/VLOOKUP($B10,'Model Working'!$C$30:$P$39,M$4)-(VLOOKUP($B10,'Model Working'!$C$16:$P$25,L$4,FALSE)/VLOOKUP($B10,'Model Working'!$C$30:$P$39,L$4)))*VLOOKUP($F10,'Model Working'!$C$42:$P$45,L$4,FALSE)*VLOOKUP($D10,'Model Working'!$C$47:$P$50,L$4,FALSE)*(1+Low_Case)*'Connex from Volumes'!E6</f>
        <v>3496840.6872099051</v>
      </c>
      <c r="M10" s="29">
        <f>(VLOOKUP($B10,'Model Working'!$C$16:$P$25,N$4,FALSE)/VLOOKUP($B10,'Model Working'!$C$30:$P$39,N$4)-(VLOOKUP($B10,'Model Working'!$C$16:$P$25,M$4,FALSE)/VLOOKUP($B10,'Model Working'!$C$30:$P$39,M$4)))*VLOOKUP($F10,'Model Working'!$C$42:$P$45,M$4,FALSE)*VLOOKUP($D10,'Model Working'!$C$47:$P$50,M$4,FALSE)*(1+Low_Case)*'Connex from Volumes'!F6</f>
        <v>3521773.0556103564</v>
      </c>
      <c r="N10" s="29">
        <f>(VLOOKUP($B10,'Model Working'!$C$16:$P$25,O$4,FALSE)/VLOOKUP($B10,'Model Working'!$C$30:$P$39,O$4)-(VLOOKUP($B10,'Model Working'!$C$16:$P$25,N$4,FALSE)/VLOOKUP($B10,'Model Working'!$C$30:$P$39,N$4)))*VLOOKUP($F10,'Model Working'!$C$42:$P$45,N$4,FALSE)*VLOOKUP($D10,'Model Working'!$C$47:$P$50,N$4,FALSE)*(1+Low_Case)*'Connex from Volumes'!G6</f>
        <v>3659449.3344672606</v>
      </c>
      <c r="O10" s="29">
        <f>(VLOOKUP($B10,'Model Working'!$C$16:$P$25,P$4,FALSE)/VLOOKUP($B10,'Model Working'!$C$30:$P$39,P$4)-(VLOOKUP($B10,'Model Working'!$C$16:$P$25,O$4,FALSE)/VLOOKUP($B10,'Model Working'!$C$30:$P$39,O$4)))*VLOOKUP($F10,'Model Working'!$C$42:$P$45,O$4,FALSE)*VLOOKUP($D10,'Model Working'!$C$47:$P$50,O$4,FALSE)*(1+Low_Case)*'Connex from Volumes'!H6</f>
        <v>3783681.5123337773</v>
      </c>
      <c r="P10" s="29">
        <f>(VLOOKUP($B10,'Model Working'!$C$16:$P$25,Q$4,FALSE)/VLOOKUP($B10,'Model Working'!$C$30:$P$39,Q$4)-(VLOOKUP($B10,'Model Working'!$C$16:$P$25,P$4,FALSE)/VLOOKUP($B10,'Model Working'!$C$30:$P$39,P$4)))*VLOOKUP($F10,'Model Working'!$C$42:$P$45,P$4,FALSE)*VLOOKUP($D10,'Model Working'!$C$47:$P$50,P$4,FALSE)*(1+Low_Case)*'Connex from Volumes'!I6</f>
        <v>3915721.1433313997</v>
      </c>
      <c r="Q10" s="29">
        <f>(VLOOKUP($B10,'Model Working'!$C$16:$P$25,R$4,FALSE)/VLOOKUP($B10,'Model Working'!$C$30:$P$39,R$4)-(VLOOKUP($B10,'Model Working'!$C$16:$P$25,Q$4,FALSE)/VLOOKUP($B10,'Model Working'!$C$30:$P$39,Q$4)))*VLOOKUP($F10,'Model Working'!$C$42:$P$45,Q$4,FALSE)*VLOOKUP($D10,'Model Working'!$C$47:$P$50,Q$4,FALSE)*(1+Low_Case)*'Connex from Volumes'!J6</f>
        <v>4053383.5605163635</v>
      </c>
      <c r="R10" s="29">
        <f>(VLOOKUP($B10,'Model Working'!$C$16:$P$25,S$4,FALSE)/VLOOKUP($B10,'Model Working'!$C$30:$P$39,S$4)-(VLOOKUP($B10,'Model Working'!$C$16:$P$25,R$4,FALSE)/VLOOKUP($B10,'Model Working'!$C$30:$P$39,R$4)))*VLOOKUP($F10,'Model Working'!$C$42:$P$45,R$4,FALSE)*VLOOKUP($D10,'Model Working'!$C$47:$P$50,R$4,FALSE)*(1+Low_Case)*'Connex from Volumes'!K6</f>
        <v>4151105.8101771707</v>
      </c>
      <c r="S10" s="29">
        <f>(VLOOKUP($B10,'Model Working'!$C$16:$P$25,T$4,FALSE)/VLOOKUP($B10,'Model Working'!$C$30:$P$39,T$4)-(VLOOKUP($B10,'Model Working'!$C$16:$P$25,S$4,FALSE)/VLOOKUP($B10,'Model Working'!$C$30:$P$39,S$4)))*VLOOKUP($F10,'Model Working'!$C$42:$P$45,S$4,FALSE)*VLOOKUP($D10,'Model Working'!$C$47:$P$50,S$4,FALSE)*(1+Low_Case)*'Connex from Volumes'!L6</f>
        <v>4316581.9389754664</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Volumes'!C6</f>
        <v>3881185.8150467724</v>
      </c>
      <c r="K11" s="29">
        <f>(VLOOKUP($B11,'Model Working'!$C$16:$P$25,L$4,FALSE)/VLOOKUP($B11,'Model Working'!$C$30:$P$39,L$4)-(VLOOKUP($B11,'Model Working'!$C$16:$P$25,K$4,FALSE)/VLOOKUP($B11,'Model Working'!$C$30:$P$39,K$4)))*VLOOKUP($F11,'Model Working'!$C$42:$P$45,K$4,FALSE)*VLOOKUP($D11,'Model Working'!$C$47:$P$50,K$4,FALSE)*(1+High_Case)*'Connex from Volumes'!D6</f>
        <v>4011942.1945284302</v>
      </c>
      <c r="L11" s="29">
        <f>(VLOOKUP($B11,'Model Working'!$C$16:$P$25,M$4,FALSE)/VLOOKUP($B11,'Model Working'!$C$30:$P$39,M$4)-(VLOOKUP($B11,'Model Working'!$C$16:$P$25,L$4,FALSE)/VLOOKUP($B11,'Model Working'!$C$30:$P$39,L$4)))*VLOOKUP($F11,'Model Working'!$C$42:$P$45,L$4,FALSE)*VLOOKUP($D11,'Model Working'!$C$47:$P$50,L$4,FALSE)*(1+High_Case)*'Connex from Volumes'!E6</f>
        <v>4273916.3954787729</v>
      </c>
      <c r="M11" s="29">
        <f>(VLOOKUP($B11,'Model Working'!$C$16:$P$25,N$4,FALSE)/VLOOKUP($B11,'Model Working'!$C$30:$P$39,N$4)-(VLOOKUP($B11,'Model Working'!$C$16:$P$25,M$4,FALSE)/VLOOKUP($B11,'Model Working'!$C$30:$P$39,M$4)))*VLOOKUP($F11,'Model Working'!$C$42:$P$45,M$4,FALSE)*VLOOKUP($D11,'Model Working'!$C$47:$P$50,M$4,FALSE)*(1+High_Case)*'Connex from Volumes'!F6</f>
        <v>4304389.2901904359</v>
      </c>
      <c r="N11" s="29">
        <f>(VLOOKUP($B11,'Model Working'!$C$16:$P$25,O$4,FALSE)/VLOOKUP($B11,'Model Working'!$C$30:$P$39,O$4)-(VLOOKUP($B11,'Model Working'!$C$16:$P$25,N$4,FALSE)/VLOOKUP($B11,'Model Working'!$C$30:$P$39,N$4)))*VLOOKUP($F11,'Model Working'!$C$42:$P$45,N$4,FALSE)*VLOOKUP($D11,'Model Working'!$C$47:$P$50,N$4,FALSE)*(1+High_Case)*'Connex from Volumes'!G6</f>
        <v>4472660.2976822071</v>
      </c>
      <c r="O11" s="29">
        <f>(VLOOKUP($B11,'Model Working'!$C$16:$P$25,P$4,FALSE)/VLOOKUP($B11,'Model Working'!$C$30:$P$39,P$4)-(VLOOKUP($B11,'Model Working'!$C$16:$P$25,O$4,FALSE)/VLOOKUP($B11,'Model Working'!$C$30:$P$39,O$4)))*VLOOKUP($F11,'Model Working'!$C$42:$P$45,O$4,FALSE)*VLOOKUP($D11,'Model Working'!$C$47:$P$50,O$4,FALSE)*(1+High_Case)*'Connex from Volumes'!H6</f>
        <v>4624499.6261857282</v>
      </c>
      <c r="P11" s="29">
        <f>(VLOOKUP($B11,'Model Working'!$C$16:$P$25,Q$4,FALSE)/VLOOKUP($B11,'Model Working'!$C$30:$P$39,Q$4)-(VLOOKUP($B11,'Model Working'!$C$16:$P$25,P$4,FALSE)/VLOOKUP($B11,'Model Working'!$C$30:$P$39,P$4)))*VLOOKUP($F11,'Model Working'!$C$42:$P$45,P$4,FALSE)*VLOOKUP($D11,'Model Working'!$C$47:$P$50,P$4,FALSE)*(1+High_Case)*'Connex from Volumes'!I6</f>
        <v>4785881.3974050442</v>
      </c>
      <c r="Q11" s="29">
        <f>(VLOOKUP($B11,'Model Working'!$C$16:$P$25,R$4,FALSE)/VLOOKUP($B11,'Model Working'!$C$30:$P$39,R$4)-(VLOOKUP($B11,'Model Working'!$C$16:$P$25,Q$4,FALSE)/VLOOKUP($B11,'Model Working'!$C$30:$P$39,Q$4)))*VLOOKUP($F11,'Model Working'!$C$42:$P$45,Q$4,FALSE)*VLOOKUP($D11,'Model Working'!$C$47:$P$50,Q$4,FALSE)*(1+High_Case)*'Connex from Volumes'!J6</f>
        <v>4954135.4628533339</v>
      </c>
      <c r="R11" s="29">
        <f>(VLOOKUP($B11,'Model Working'!$C$16:$P$25,S$4,FALSE)/VLOOKUP($B11,'Model Working'!$C$30:$P$39,S$4)-(VLOOKUP($B11,'Model Working'!$C$16:$P$25,R$4,FALSE)/VLOOKUP($B11,'Model Working'!$C$30:$P$39,R$4)))*VLOOKUP($F11,'Model Working'!$C$42:$P$45,R$4,FALSE)*VLOOKUP($D11,'Model Working'!$C$47:$P$50,R$4,FALSE)*(1+High_Case)*'Connex from Volumes'!K6</f>
        <v>5073573.76799432</v>
      </c>
      <c r="S11" s="29">
        <f>(VLOOKUP($B11,'Model Working'!$C$16:$P$25,T$4,FALSE)/VLOOKUP($B11,'Model Working'!$C$30:$P$39,T$4)-(VLOOKUP($B11,'Model Working'!$C$16:$P$25,S$4,FALSE)/VLOOKUP($B11,'Model Working'!$C$30:$P$39,S$4)))*VLOOKUP($F11,'Model Working'!$C$42:$P$45,S$4,FALSE)*VLOOKUP($D11,'Model Working'!$C$47:$P$50,S$4,FALSE)*(1+High_Case)*'Connex from Volumes'!L6</f>
        <v>5275822.3698589038</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20049205.711301759</v>
      </c>
      <c r="K12" s="29">
        <f t="shared" si="3"/>
        <v>20724659.470853642</v>
      </c>
      <c r="L12" s="29">
        <f t="shared" si="3"/>
        <v>22077950.680345513</v>
      </c>
      <c r="M12" s="29">
        <f t="shared" si="3"/>
        <v>22235365.80134394</v>
      </c>
      <c r="N12" s="29">
        <f t="shared" si="3"/>
        <v>23104610.461409222</v>
      </c>
      <c r="O12" s="29">
        <f t="shared" si="3"/>
        <v>23888973.302381918</v>
      </c>
      <c r="P12" s="29">
        <f t="shared" si="3"/>
        <v>24722629.943268951</v>
      </c>
      <c r="Q12" s="29">
        <f t="shared" si="3"/>
        <v>25591787.085103698</v>
      </c>
      <c r="R12" s="29">
        <f t="shared" si="3"/>
        <v>26208774.589360047</v>
      </c>
      <c r="S12" s="29">
        <f t="shared" si="3"/>
        <v>27253538.745687187</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18044285.140171584</v>
      </c>
      <c r="K13" s="29">
        <f t="shared" si="4"/>
        <v>18652193.52376828</v>
      </c>
      <c r="L13" s="29">
        <f t="shared" si="4"/>
        <v>19870155.612310957</v>
      </c>
      <c r="M13" s="29">
        <f t="shared" si="4"/>
        <v>20011829.221209545</v>
      </c>
      <c r="N13" s="29">
        <f t="shared" si="4"/>
        <v>20794149.415268302</v>
      </c>
      <c r="O13" s="29">
        <f t="shared" si="4"/>
        <v>21500075.972143728</v>
      </c>
      <c r="P13" s="29">
        <f t="shared" si="4"/>
        <v>22250366.948942058</v>
      </c>
      <c r="Q13" s="29">
        <f t="shared" si="4"/>
        <v>23032608.376593329</v>
      </c>
      <c r="R13" s="29">
        <f t="shared" si="4"/>
        <v>23587897.130424045</v>
      </c>
      <c r="S13" s="29">
        <f t="shared" si="4"/>
        <v>24528184.871118471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22054126.282431934</v>
      </c>
      <c r="K14" s="86">
        <f t="shared" si="4"/>
        <v>22797125.417939011</v>
      </c>
      <c r="L14" s="86">
        <f t="shared" si="4"/>
        <v>24285745.748380061</v>
      </c>
      <c r="M14" s="86">
        <f t="shared" si="4"/>
        <v>24458902.381478336</v>
      </c>
      <c r="N14" s="86">
        <f t="shared" si="4"/>
        <v>25415071.507550143</v>
      </c>
      <c r="O14" s="86">
        <f t="shared" si="4"/>
        <v>26277870.632620111</v>
      </c>
      <c r="P14" s="86">
        <f t="shared" si="4"/>
        <v>27194892.937595848</v>
      </c>
      <c r="Q14" s="86">
        <f t="shared" si="4"/>
        <v>28150965.793614067</v>
      </c>
      <c r="R14" s="86">
        <f t="shared" si="4"/>
        <v>28829652.048296057</v>
      </c>
      <c r="S14" s="86">
        <f t="shared" si="4"/>
        <v>29978892.62025591</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5.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J12</f>
        <v>20049205.711301759</v>
      </c>
      <c r="K15" s="86">
        <f t="shared" ref="K15:T15" si="5">K12</f>
        <v>20724659.470853642</v>
      </c>
      <c r="L15" s="86">
        <f t="shared" si="5"/>
        <v>22077950.680345513</v>
      </c>
      <c r="M15" s="86">
        <f t="shared" si="5"/>
        <v>22235365.80134394</v>
      </c>
      <c r="N15" s="86">
        <f t="shared" si="5"/>
        <v>23104610.461409222</v>
      </c>
      <c r="O15" s="86">
        <f t="shared" si="5"/>
        <v>23888973.302381918</v>
      </c>
      <c r="P15" s="86">
        <f t="shared" si="5"/>
        <v>24722629.943268951</v>
      </c>
      <c r="Q15" s="86">
        <f t="shared" si="5"/>
        <v>25591787.085103698</v>
      </c>
      <c r="R15" s="86">
        <f t="shared" si="5"/>
        <v>26208774.589360047</v>
      </c>
      <c r="S15" s="86">
        <f t="shared" si="5"/>
        <v>27253538.745687187</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Volumes'!C7</f>
        <v>5172423.1300416039</v>
      </c>
      <c r="K16" s="29">
        <f>'Output Volume Summary'!K16*'Connex from Volumes'!D7</f>
        <v>5346681.038284339</v>
      </c>
      <c r="L16" s="29">
        <f>'Output Volume Summary'!L16*'Connex from Volumes'!E7</f>
        <v>6037560.5234315116</v>
      </c>
      <c r="M16" s="29">
        <f>'Output Volume Summary'!M16*'Connex from Volumes'!F7</f>
        <v>5736422.780627951</v>
      </c>
      <c r="N16" s="29">
        <f>'Output Volume Summary'!N16*'Connex from Volumes'!G7</f>
        <v>5960676.1126615684</v>
      </c>
      <c r="O16" s="29">
        <f>'Output Volume Summary'!O16*'Connex from Volumes'!H7</f>
        <v>6163031.0866895588</v>
      </c>
      <c r="P16" s="29">
        <f>'Output Volume Summary'!P16*'Connex from Volumes'!I7</f>
        <v>6378103.192484064</v>
      </c>
      <c r="Q16" s="29">
        <f>'Output Volume Summary'!Q16*'Connex from Volumes'!J7</f>
        <v>6602333.9460012792</v>
      </c>
      <c r="R16" s="29">
        <f>'Output Volume Summary'!R16*'Connex from Volumes'!K7</f>
        <v>6761508.353402528</v>
      </c>
      <c r="S16" s="29">
        <f>'Output Volume Summary'!S16*'Connex from Volumes'!L7</f>
        <v>7031043.3347598547</v>
      </c>
      <c r="T16" s="29" t="e" vm="2">
        <f>'Output Volume Summary'!T16*'Connex from Volumes'!M7</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Volumes'!C7</f>
        <v>4655180.8170374436</v>
      </c>
      <c r="K17" s="29">
        <f>'Output Volume Summary'!K17*'Connex from Volumes'!D7</f>
        <v>4812012.9344559051</v>
      </c>
      <c r="L17" s="29">
        <f>'Output Volume Summary'!L17*'Connex from Volumes'!E7</f>
        <v>5868508.8287754292</v>
      </c>
      <c r="M17" s="29">
        <f>'Output Volume Summary'!M17*'Connex from Volumes'!F7</f>
        <v>5162780.5025651557</v>
      </c>
      <c r="N17" s="29">
        <f>'Output Volume Summary'!N17*'Connex from Volumes'!G7</f>
        <v>5364608.5013954118</v>
      </c>
      <c r="O17" s="29">
        <f>'Output Volume Summary'!O17*'Connex from Volumes'!H7</f>
        <v>5546727.9780206028</v>
      </c>
      <c r="P17" s="29">
        <f>'Output Volume Summary'!P17*'Connex from Volumes'!I7</f>
        <v>5740292.8732356587</v>
      </c>
      <c r="Q17" s="29">
        <f>'Output Volume Summary'!Q17*'Connex from Volumes'!J7</f>
        <v>5942100.5514011513</v>
      </c>
      <c r="R17" s="29">
        <f>'Output Volume Summary'!R17*'Connex from Volumes'!K7</f>
        <v>6085357.5180622758</v>
      </c>
      <c r="S17" s="29">
        <f>'Output Volume Summary'!S17*'Connex from Volumes'!L7</f>
        <v>6327939.0012838701</v>
      </c>
      <c r="T17" s="88" t="s">
        <v>115</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Volumes'!C7</f>
        <v>5689665.4430457652</v>
      </c>
      <c r="K18" s="29">
        <f>'Output Volume Summary'!K18*'Connex from Volumes'!D7</f>
        <v>5881349.1421127738</v>
      </c>
      <c r="L18" s="29">
        <f>'Output Volume Summary'!L18*'Connex from Volumes'!E7</f>
        <v>7172621.9018366355</v>
      </c>
      <c r="M18" s="29">
        <f>'Output Volume Summary'!M18*'Connex from Volumes'!F7</f>
        <v>6310065.0586907472</v>
      </c>
      <c r="N18" s="29">
        <f>'Output Volume Summary'!N18*'Connex from Volumes'!G7</f>
        <v>6556743.723927726</v>
      </c>
      <c r="O18" s="29">
        <f>'Output Volume Summary'!O18*'Connex from Volumes'!H7</f>
        <v>6779334.1953585157</v>
      </c>
      <c r="P18" s="29">
        <f>'Output Volume Summary'!P18*'Connex from Volumes'!I7</f>
        <v>7015913.5117324712</v>
      </c>
      <c r="Q18" s="29">
        <f>'Output Volume Summary'!Q18*'Connex from Volumes'!J7</f>
        <v>7262567.3406014079</v>
      </c>
      <c r="R18" s="29">
        <f>'Output Volume Summary'!R18*'Connex from Volumes'!K7</f>
        <v>7437659.188742782</v>
      </c>
      <c r="S18" s="29">
        <f>'Output Volume Summary'!S18*'Connex from Volumes'!L7</f>
        <v>7734147.6682358421</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Volumes'!C8</f>
        <v>53116467.684104592</v>
      </c>
      <c r="K19" s="29">
        <f>'Output Volume Summary'!K19*'Connex from Volumes'!D8</f>
        <v>54905950.933863476</v>
      </c>
      <c r="L19" s="29">
        <f>'Output Volume Summary'!L19*'Connex from Volumes'!E8</f>
        <v>66960763.031307481</v>
      </c>
      <c r="M19" s="29">
        <f>'Output Volume Summary'!M19*'Connex from Volumes'!F8</f>
        <v>58908273.277158432</v>
      </c>
      <c r="N19" s="29">
        <f>'Output Volume Summary'!N19*'Connex from Volumes'!G8</f>
        <v>61211167.793818086</v>
      </c>
      <c r="O19" s="29">
        <f>'Output Volume Summary'!O19*'Connex from Volumes'!H8</f>
        <v>63289184.454181507</v>
      </c>
      <c r="P19" s="29">
        <f>'Output Volume Summary'!P19*'Connex from Volumes'!I8</f>
        <v>65497795.441715769</v>
      </c>
      <c r="Q19" s="29">
        <f>'Output Volume Summary'!Q19*'Connex from Volumes'!J8</f>
        <v>67800458.095860198</v>
      </c>
      <c r="R19" s="29">
        <f>'Output Volume Summary'!R19*'Connex from Volumes'!K8</f>
        <v>69435046.383457795</v>
      </c>
      <c r="S19" s="29">
        <f>'Output Volume Summary'!S19*'Connex from Volumes'!L8</f>
        <v>72202945.638228729</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Volumes'!C8</f>
        <v>47804820.915694132</v>
      </c>
      <c r="K20" s="29">
        <f>'Output Volume Summary'!K20*'Connex from Volumes'!D8</f>
        <v>49415355.840477124</v>
      </c>
      <c r="L20" s="29">
        <f>'Output Volume Summary'!L20*'Connex from Volumes'!E8</f>
        <v>60264686.728176735</v>
      </c>
      <c r="M20" s="29">
        <f>'Output Volume Summary'!M20*'Connex from Volumes'!F8</f>
        <v>53017445.949442588</v>
      </c>
      <c r="N20" s="29">
        <f>'Output Volume Summary'!N20*'Connex from Volumes'!G8</f>
        <v>55090051.014436282</v>
      </c>
      <c r="O20" s="29">
        <f>'Output Volume Summary'!O20*'Connex from Volumes'!H8</f>
        <v>56960266.008763351</v>
      </c>
      <c r="P20" s="29">
        <f>'Output Volume Summary'!P20*'Connex from Volumes'!I8</f>
        <v>58948015.897544198</v>
      </c>
      <c r="Q20" s="29">
        <f>'Output Volume Summary'!Q20*'Connex from Volumes'!J8</f>
        <v>61020412.286274172</v>
      </c>
      <c r="R20" s="29">
        <f>'Output Volume Summary'!R20*'Connex from Volumes'!K8</f>
        <v>62491541.745112009</v>
      </c>
      <c r="S20" s="29">
        <f>'Output Volume Summary'!S20*'Connex from Volumes'!L8</f>
        <v>64982651.074405856</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Volumes'!C8</f>
        <v>58428114.452515058</v>
      </c>
      <c r="K21" s="29">
        <f>'Output Volume Summary'!K21*'Connex from Volumes'!D8</f>
        <v>60396546.027249828</v>
      </c>
      <c r="L21" s="29">
        <f>'Output Volume Summary'!L21*'Connex from Volumes'!E8</f>
        <v>73656839.334438235</v>
      </c>
      <c r="M21" s="29">
        <f>'Output Volume Summary'!M21*'Connex from Volumes'!F8</f>
        <v>64799100.604874276</v>
      </c>
      <c r="N21" s="29">
        <f>'Output Volume Summary'!N21*'Connex from Volumes'!G8</f>
        <v>67332284.573199898</v>
      </c>
      <c r="O21" s="29">
        <f>'Output Volume Summary'!O21*'Connex from Volumes'!H8</f>
        <v>69618102.899599671</v>
      </c>
      <c r="P21" s="29">
        <f>'Output Volume Summary'!P21*'Connex from Volumes'!I8</f>
        <v>72047574.985887349</v>
      </c>
      <c r="Q21" s="29">
        <f>'Output Volume Summary'!Q21*'Connex from Volumes'!J8</f>
        <v>74580503.905446216</v>
      </c>
      <c r="R21" s="29">
        <f>'Output Volume Summary'!R21*'Connex from Volumes'!K8</f>
        <v>76378551.021803588</v>
      </c>
      <c r="S21" s="29">
        <f>'Output Volume Summary'!S21*'Connex from Volumes'!L8</f>
        <v>79423240.20205161</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58288890.814146198</v>
      </c>
      <c r="K22" s="29">
        <f t="shared" si="6"/>
        <v>60252631.972147815</v>
      </c>
      <c r="L22" s="29">
        <f t="shared" si="6"/>
        <v>72998323.554738998</v>
      </c>
      <c r="M22" s="29">
        <f t="shared" si="6"/>
        <v>64644696.057786383</v>
      </c>
      <c r="N22" s="29">
        <f t="shared" si="6"/>
        <v>67171843.906479657</v>
      </c>
      <c r="O22" s="29">
        <f t="shared" si="6"/>
        <v>69452215.540871069</v>
      </c>
      <c r="P22" s="29">
        <f t="shared" si="6"/>
        <v>71875898.634199828</v>
      </c>
      <c r="Q22" s="29">
        <f t="shared" si="6"/>
        <v>74402792.041861475</v>
      </c>
      <c r="R22" s="29">
        <f t="shared" si="6"/>
        <v>76196554.73686032</v>
      </c>
      <c r="S22" s="29">
        <f t="shared" si="6"/>
        <v>79233988.972988591</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52460001.732731573</v>
      </c>
      <c r="K23" s="29">
        <f t="shared" si="7"/>
        <v>54227368.774933025</v>
      </c>
      <c r="L23" s="29">
        <f t="shared" si="7"/>
        <v>66133195.556952164</v>
      </c>
      <c r="M23" s="29">
        <f t="shared" si="7"/>
        <v>58180226.452007741</v>
      </c>
      <c r="N23" s="29">
        <f t="shared" si="7"/>
        <v>60454659.515831694</v>
      </c>
      <c r="O23" s="29">
        <f t="shared" si="7"/>
        <v>62506993.986783952</v>
      </c>
      <c r="P23" s="29">
        <f t="shared" si="7"/>
        <v>64688308.770779856</v>
      </c>
      <c r="Q23" s="29">
        <f t="shared" si="7"/>
        <v>66962512.837675326</v>
      </c>
      <c r="R23" s="29">
        <f t="shared" si="7"/>
        <v>68576899.263174281</v>
      </c>
      <c r="S23" s="29">
        <f t="shared" si="7"/>
        <v>71310590.075689733</v>
      </c>
      <c r="T23" s="88" t="s">
        <v>115</v>
      </c>
    </row>
    <row r="24" spans="1:73" ht="1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64117779.895560823</v>
      </c>
      <c r="K24" s="86">
        <f t="shared" si="7"/>
        <v>66277895.169362605</v>
      </c>
      <c r="L24" s="86">
        <f t="shared" si="7"/>
        <v>80829461.236274868</v>
      </c>
      <c r="M24" s="86">
        <f t="shared" si="7"/>
        <v>71109165.663565025</v>
      </c>
      <c r="N24" s="86">
        <f t="shared" si="7"/>
        <v>73889028.297127619</v>
      </c>
      <c r="O24" s="86">
        <f t="shared" si="7"/>
        <v>76397437.094958186</v>
      </c>
      <c r="P24" s="86">
        <f t="shared" si="7"/>
        <v>79063488.497619823</v>
      </c>
      <c r="Q24" s="86">
        <f t="shared" si="7"/>
        <v>81843071.246047631</v>
      </c>
      <c r="R24" s="86">
        <f t="shared" si="7"/>
        <v>83816210.210546374</v>
      </c>
      <c r="S24" s="86">
        <f t="shared" si="7"/>
        <v>87157387.870287448</v>
      </c>
      <c r="T24" s="89" t="s">
        <v>115</v>
      </c>
    </row>
    <row r="25" spans="1:73" ht="15.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J22</f>
        <v>58288890.814146198</v>
      </c>
      <c r="K25" s="92">
        <f t="shared" ref="K25:T25" si="8">K22</f>
        <v>60252631.972147815</v>
      </c>
      <c r="L25" s="92">
        <f t="shared" si="8"/>
        <v>72998323.554738998</v>
      </c>
      <c r="M25" s="92">
        <f t="shared" si="8"/>
        <v>64644696.057786383</v>
      </c>
      <c r="N25" s="92">
        <f t="shared" si="8"/>
        <v>67171843.906479657</v>
      </c>
      <c r="O25" s="92">
        <f t="shared" si="8"/>
        <v>69452215.540871069</v>
      </c>
      <c r="P25" s="92">
        <f t="shared" si="8"/>
        <v>71875898.634199828</v>
      </c>
      <c r="Q25" s="92">
        <f t="shared" si="8"/>
        <v>74402792.041861475</v>
      </c>
      <c r="R25" s="92">
        <f t="shared" si="8"/>
        <v>76196554.73686032</v>
      </c>
      <c r="S25" s="92">
        <f t="shared" si="8"/>
        <v>79233988.972988591</v>
      </c>
      <c r="T25" s="86" t="str">
        <f t="shared" si="8"/>
        <v>N/A</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Volumes'!C$17</f>
        <v>2086957.9313389966</v>
      </c>
      <c r="K26" s="29">
        <f>(VLOOKUP($B26,'Model Working'!$C$16:$P$25,L$4,FALSE)/VLOOKUP($B26,'Model Working'!$C$30:$P$39,L$4)-(VLOOKUP($B26,'Model Working'!$C$16:$P$25,K$4,FALSE)/VLOOKUP($B26,'Model Working'!$C$30:$P$39,K$4)))*VLOOKUP($F26,'Model Working'!$C$42:$P$45,K$4,FALSE)*VLOOKUP($D26,'Model Working'!$C$47:$P$50,K$4,FALSE)*(1+Base_Case)*'Connex from Volumes'!D$17</f>
        <v>2176063.8930542395</v>
      </c>
      <c r="L26" s="29">
        <f>(VLOOKUP($B26,'Model Working'!$C$16:$P$25,M$4,FALSE)/VLOOKUP($B26,'Model Working'!$C$30:$P$39,M$4)-(VLOOKUP($B26,'Model Working'!$C$16:$P$25,L$4,FALSE)/VLOOKUP($B26,'Model Working'!$C$30:$P$39,L$4)))*VLOOKUP($F26,'Model Working'!$C$42:$P$45,L$4,FALSE)*VLOOKUP($D26,'Model Working'!$C$47:$P$50,L$4,FALSE)*(1+Base_Case)*'Connex from Volumes'!E$17</f>
        <v>2307674.0894547165</v>
      </c>
      <c r="M26" s="29">
        <f>(VLOOKUP($B26,'Model Working'!$C$16:$P$25,N$4,FALSE)/VLOOKUP($B26,'Model Working'!$C$30:$P$39,N$4)-(VLOOKUP($B26,'Model Working'!$C$16:$P$25,M$4,FALSE)/VLOOKUP($B26,'Model Working'!$C$30:$P$39,M$4)))*VLOOKUP($F26,'Model Working'!$C$42:$P$45,M$4,FALSE)*VLOOKUP($D26,'Model Working'!$C$47:$P$50,M$4,FALSE)*(1+Base_Case)*'Connex from Volumes'!F$17</f>
        <v>2313629.7527735769</v>
      </c>
      <c r="N26" s="29">
        <f>(VLOOKUP($B26,'Model Working'!$C$16:$P$25,O$4,FALSE)/VLOOKUP($B26,'Model Working'!$C$30:$P$39,O$4)-(VLOOKUP($B26,'Model Working'!$C$16:$P$25,N$4,FALSE)/VLOOKUP($B26,'Model Working'!$C$30:$P$39,N$4)))*VLOOKUP($F26,'Model Working'!$C$42:$P$45,N$4,FALSE)*VLOOKUP($D26,'Model Working'!$C$47:$P$50,N$4,FALSE)*(1+Base_Case)*'Connex from Volumes'!G$17</f>
        <v>2393230.4541521752</v>
      </c>
      <c r="O26" s="29">
        <f>(VLOOKUP($B26,'Model Working'!$C$16:$P$25,P$4,FALSE)/VLOOKUP($B26,'Model Working'!$C$30:$P$39,P$4)-(VLOOKUP($B26,'Model Working'!$C$16:$P$25,O$4,FALSE)/VLOOKUP($B26,'Model Working'!$C$30:$P$39,O$4)))*VLOOKUP($F26,'Model Working'!$C$42:$P$45,O$4,FALSE)*VLOOKUP($D26,'Model Working'!$C$47:$P$50,O$4,FALSE)*(1+Base_Case)*'Connex from Volumes'!H$17</f>
        <v>2463327.1486481596</v>
      </c>
      <c r="P26" s="29">
        <f>(VLOOKUP($B26,'Model Working'!$C$16:$P$25,Q$4,FALSE)/VLOOKUP($B26,'Model Working'!$C$30:$P$39,Q$4)-(VLOOKUP($B26,'Model Working'!$C$16:$P$25,P$4,FALSE)/VLOOKUP($B26,'Model Working'!$C$30:$P$39,P$4)))*VLOOKUP($F26,'Model Working'!$C$42:$P$45,P$4,FALSE)*VLOOKUP($D26,'Model Working'!$C$47:$P$50,P$4,FALSE)*(1+Base_Case)*'Connex from Volumes'!I$17</f>
        <v>2537818.1293959469</v>
      </c>
      <c r="Q26" s="29">
        <f>(VLOOKUP($B26,'Model Working'!$C$16:$P$25,R$4,FALSE)/VLOOKUP($B26,'Model Working'!$C$30:$P$39,R$4)-(VLOOKUP($B26,'Model Working'!$C$16:$P$25,Q$4,FALSE)/VLOOKUP($B26,'Model Working'!$C$30:$P$39,Q$4)))*VLOOKUP($F26,'Model Working'!$C$42:$P$45,Q$4,FALSE)*VLOOKUP($D26,'Model Working'!$C$47:$P$50,Q$4,FALSE)*(1+Base_Case)*'Connex from Volumes'!J$17</f>
        <v>2615231.6993957004</v>
      </c>
      <c r="R26" s="29">
        <f>(VLOOKUP($B26,'Model Working'!$C$16:$P$25,S$4,FALSE)/VLOOKUP($B26,'Model Working'!$C$30:$P$39,S$4)-(VLOOKUP($B26,'Model Working'!$C$16:$P$25,R$4,FALSE)/VLOOKUP($B26,'Model Working'!$C$30:$P$39,R$4)))*VLOOKUP($F26,'Model Working'!$C$42:$P$45,R$4,FALSE)*VLOOKUP($D26,'Model Working'!$C$47:$P$50,R$4,FALSE)*(1+Base_Case)*'Connex from Volumes'!K$17</f>
        <v>2666260.3028848204</v>
      </c>
      <c r="S26" s="29">
        <f>(VLOOKUP($B26,'Model Working'!$C$16:$P$25,T$4,FALSE)/VLOOKUP($B26,'Model Working'!$C$30:$P$39,T$4)-(VLOOKUP($B26,'Model Working'!$C$16:$P$25,S$4,FALSE)/VLOOKUP($B26,'Model Working'!$C$30:$P$39,S$4)))*VLOOKUP($F26,'Model Working'!$C$42:$P$45,S$4,FALSE)*VLOOKUP($D26,'Model Working'!$C$47:$P$50,S$4,FALSE)*(1+Base_Case)*'Connex from Volumes'!L$17</f>
        <v>2734847.1494952878</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Volumes'!C$17</f>
        <v>1878262.1382050968</v>
      </c>
      <c r="K27" s="29">
        <f>(VLOOKUP($B27,'Model Working'!$C$16:$P$25,L$4,FALSE)/VLOOKUP($B27,'Model Working'!$C$30:$P$39,L$4)-(VLOOKUP($B27,'Model Working'!$C$16:$P$25,K$4,FALSE)/VLOOKUP($B27,'Model Working'!$C$30:$P$39,K$4)))*VLOOKUP($F27,'Model Working'!$C$42:$P$45,K$4,FALSE)*VLOOKUP($D27,'Model Working'!$C$47:$P$50,K$4,FALSE)*(1+Low_Case)*'Connex from Volumes'!D$17</f>
        <v>1958457.5037488153</v>
      </c>
      <c r="L27" s="29">
        <f>(VLOOKUP($B27,'Model Working'!$C$16:$P$25,M$4,FALSE)/VLOOKUP($B27,'Model Working'!$C$30:$P$39,M$4)-(VLOOKUP($B27,'Model Working'!$C$16:$P$25,L$4,FALSE)/VLOOKUP($B27,'Model Working'!$C$30:$P$39,L$4)))*VLOOKUP($F27,'Model Working'!$C$42:$P$45,L$4,FALSE)*VLOOKUP($D27,'Model Working'!$C$47:$P$50,L$4,FALSE)*(1+Low_Case)*'Connex from Volumes'!E$17</f>
        <v>2076906.6805092453</v>
      </c>
      <c r="M27" s="29">
        <f>(VLOOKUP($B27,'Model Working'!$C$16:$P$25,N$4,FALSE)/VLOOKUP($B27,'Model Working'!$C$30:$P$39,N$4)-(VLOOKUP($B27,'Model Working'!$C$16:$P$25,M$4,FALSE)/VLOOKUP($B27,'Model Working'!$C$30:$P$39,M$4)))*VLOOKUP($F27,'Model Working'!$C$42:$P$45,M$4,FALSE)*VLOOKUP($D27,'Model Working'!$C$47:$P$50,M$4,FALSE)*(1+Low_Case)*'Connex from Volumes'!F$17</f>
        <v>2082266.7774962191</v>
      </c>
      <c r="N27" s="29">
        <f>(VLOOKUP($B27,'Model Working'!$C$16:$P$25,O$4,FALSE)/VLOOKUP($B27,'Model Working'!$C$30:$P$39,O$4)-(VLOOKUP($B27,'Model Working'!$C$16:$P$25,N$4,FALSE)/VLOOKUP($B27,'Model Working'!$C$30:$P$39,N$4)))*VLOOKUP($F27,'Model Working'!$C$42:$P$45,N$4,FALSE)*VLOOKUP($D27,'Model Working'!$C$47:$P$50,N$4,FALSE)*(1+Low_Case)*'Connex from Volumes'!G$17</f>
        <v>2153907.4087369577</v>
      </c>
      <c r="O27" s="29">
        <f>(VLOOKUP($B27,'Model Working'!$C$16:$P$25,P$4,FALSE)/VLOOKUP($B27,'Model Working'!$C$30:$P$39,P$4)-(VLOOKUP($B27,'Model Working'!$C$16:$P$25,O$4,FALSE)/VLOOKUP($B27,'Model Working'!$C$30:$P$39,O$4)))*VLOOKUP($F27,'Model Working'!$C$42:$P$45,O$4,FALSE)*VLOOKUP($D27,'Model Working'!$C$47:$P$50,O$4,FALSE)*(1+Low_Case)*'Connex from Volumes'!H$17</f>
        <v>2216994.4337833435</v>
      </c>
      <c r="P27" s="29">
        <f>(VLOOKUP($B27,'Model Working'!$C$16:$P$25,Q$4,FALSE)/VLOOKUP($B27,'Model Working'!$C$30:$P$39,Q$4)-(VLOOKUP($B27,'Model Working'!$C$16:$P$25,P$4,FALSE)/VLOOKUP($B27,'Model Working'!$C$30:$P$39,P$4)))*VLOOKUP($F27,'Model Working'!$C$42:$P$45,P$4,FALSE)*VLOOKUP($D27,'Model Working'!$C$47:$P$50,P$4,FALSE)*(1+Low_Case)*'Connex from Volumes'!I$17</f>
        <v>2284036.3164563524</v>
      </c>
      <c r="Q27" s="29">
        <f>(VLOOKUP($B27,'Model Working'!$C$16:$P$25,R$4,FALSE)/VLOOKUP($B27,'Model Working'!$C$30:$P$39,R$4)-(VLOOKUP($B27,'Model Working'!$C$16:$P$25,Q$4,FALSE)/VLOOKUP($B27,'Model Working'!$C$30:$P$39,Q$4)))*VLOOKUP($F27,'Model Working'!$C$42:$P$45,Q$4,FALSE)*VLOOKUP($D27,'Model Working'!$C$47:$P$50,Q$4,FALSE)*(1+Low_Case)*'Connex from Volumes'!J$17</f>
        <v>2353708.5294561302</v>
      </c>
      <c r="R27" s="29">
        <f>(VLOOKUP($B27,'Model Working'!$C$16:$P$25,S$4,FALSE)/VLOOKUP($B27,'Model Working'!$C$30:$P$39,S$4)-(VLOOKUP($B27,'Model Working'!$C$16:$P$25,R$4,FALSE)/VLOOKUP($B27,'Model Working'!$C$30:$P$39,R$4)))*VLOOKUP($F27,'Model Working'!$C$42:$P$45,R$4,FALSE)*VLOOKUP($D27,'Model Working'!$C$47:$P$50,R$4,FALSE)*(1+Low_Case)*'Connex from Volumes'!K$17</f>
        <v>2399634.2725963388</v>
      </c>
      <c r="S27" s="29">
        <f>(VLOOKUP($B27,'Model Working'!$C$16:$P$25,T$4,FALSE)/VLOOKUP($B27,'Model Working'!$C$30:$P$39,T$4)-(VLOOKUP($B27,'Model Working'!$C$16:$P$25,S$4,FALSE)/VLOOKUP($B27,'Model Working'!$C$30:$P$39,S$4)))*VLOOKUP($F27,'Model Working'!$C$42:$P$45,S$4,FALSE)*VLOOKUP($D27,'Model Working'!$C$47:$P$50,S$4,FALSE)*(1+Low_Case)*'Connex from Volumes'!L$17</f>
        <v>2461362.4345457591</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Volumes'!C$17</f>
        <v>2295653.7244728967</v>
      </c>
      <c r="K28" s="29">
        <f>(VLOOKUP($B28,'Model Working'!$C$16:$P$25,L$4,FALSE)/VLOOKUP($B28,'Model Working'!$C$30:$P$39,L$4)-(VLOOKUP($B28,'Model Working'!$C$16:$P$25,K$4,FALSE)/VLOOKUP($B28,'Model Working'!$C$30:$P$39,K$4)))*VLOOKUP($F28,'Model Working'!$C$42:$P$45,K$4,FALSE)*VLOOKUP($D28,'Model Working'!$C$47:$P$50,K$4,FALSE)*(1+High_Case)*'Connex from Volumes'!D$17</f>
        <v>2393670.2823596634</v>
      </c>
      <c r="L28" s="29">
        <f>(VLOOKUP($B28,'Model Working'!$C$16:$P$25,M$4,FALSE)/VLOOKUP($B28,'Model Working'!$C$30:$P$39,M$4)-(VLOOKUP($B28,'Model Working'!$C$16:$P$25,L$4,FALSE)/VLOOKUP($B28,'Model Working'!$C$30:$P$39,L$4)))*VLOOKUP($F28,'Model Working'!$C$42:$P$45,L$4,FALSE)*VLOOKUP($D28,'Model Working'!$C$47:$P$50,L$4,FALSE)*(1+High_Case)*'Connex from Volumes'!E$17</f>
        <v>2538441.4984001885</v>
      </c>
      <c r="M28" s="29">
        <f>(VLOOKUP($B28,'Model Working'!$C$16:$P$25,N$4,FALSE)/VLOOKUP($B28,'Model Working'!$C$30:$P$39,N$4)-(VLOOKUP($B28,'Model Working'!$C$16:$P$25,M$4,FALSE)/VLOOKUP($B28,'Model Working'!$C$30:$P$39,M$4)))*VLOOKUP($F28,'Model Working'!$C$42:$P$45,M$4,FALSE)*VLOOKUP($D28,'Model Working'!$C$47:$P$50,M$4,FALSE)*(1+High_Case)*'Connex from Volumes'!F$17</f>
        <v>2544992.7280509346</v>
      </c>
      <c r="N28" s="29">
        <f>(VLOOKUP($B28,'Model Working'!$C$16:$P$25,O$4,FALSE)/VLOOKUP($B28,'Model Working'!$C$30:$P$39,O$4)-(VLOOKUP($B28,'Model Working'!$C$16:$P$25,N$4,FALSE)/VLOOKUP($B28,'Model Working'!$C$30:$P$39,N$4)))*VLOOKUP($F28,'Model Working'!$C$42:$P$45,N$4,FALSE)*VLOOKUP($D28,'Model Working'!$C$47:$P$50,N$4,FALSE)*(1+High_Case)*'Connex from Volumes'!G$17</f>
        <v>2632553.4995673932</v>
      </c>
      <c r="O28" s="29">
        <f>(VLOOKUP($B28,'Model Working'!$C$16:$P$25,P$4,FALSE)/VLOOKUP($B28,'Model Working'!$C$30:$P$39,P$4)-(VLOOKUP($B28,'Model Working'!$C$16:$P$25,O$4,FALSE)/VLOOKUP($B28,'Model Working'!$C$30:$P$39,O$4)))*VLOOKUP($F28,'Model Working'!$C$42:$P$45,O$4,FALSE)*VLOOKUP($D28,'Model Working'!$C$47:$P$50,O$4,FALSE)*(1+High_Case)*'Connex from Volumes'!H$17</f>
        <v>2709659.8635129756</v>
      </c>
      <c r="P28" s="29">
        <f>(VLOOKUP($B28,'Model Working'!$C$16:$P$25,Q$4,FALSE)/VLOOKUP($B28,'Model Working'!$C$30:$P$39,Q$4)-(VLOOKUP($B28,'Model Working'!$C$16:$P$25,P$4,FALSE)/VLOOKUP($B28,'Model Working'!$C$30:$P$39,P$4)))*VLOOKUP($F28,'Model Working'!$C$42:$P$45,P$4,FALSE)*VLOOKUP($D28,'Model Working'!$C$47:$P$50,P$4,FALSE)*(1+High_Case)*'Connex from Volumes'!I$17</f>
        <v>2791599.9423355414</v>
      </c>
      <c r="Q28" s="29">
        <f>(VLOOKUP($B28,'Model Working'!$C$16:$P$25,R$4,FALSE)/VLOOKUP($B28,'Model Working'!$C$30:$P$39,R$4)-(VLOOKUP($B28,'Model Working'!$C$16:$P$25,Q$4,FALSE)/VLOOKUP($B28,'Model Working'!$C$30:$P$39,Q$4)))*VLOOKUP($F28,'Model Working'!$C$42:$P$45,Q$4,FALSE)*VLOOKUP($D28,'Model Working'!$C$47:$P$50,Q$4,FALSE)*(1+High_Case)*'Connex from Volumes'!J$17</f>
        <v>2876754.86933527</v>
      </c>
      <c r="R28" s="29">
        <f>(VLOOKUP($B28,'Model Working'!$C$16:$P$25,S$4,FALSE)/VLOOKUP($B28,'Model Working'!$C$30:$P$39,S$4)-(VLOOKUP($B28,'Model Working'!$C$16:$P$25,R$4,FALSE)/VLOOKUP($B28,'Model Working'!$C$30:$P$39,R$4)))*VLOOKUP($F28,'Model Working'!$C$42:$P$45,R$4,FALSE)*VLOOKUP($D28,'Model Working'!$C$47:$P$50,R$4,FALSE)*(1+High_Case)*'Connex from Volumes'!K$17</f>
        <v>2932886.3331733025</v>
      </c>
      <c r="S28" s="29">
        <f>(VLOOKUP($B28,'Model Working'!$C$16:$P$25,T$4,FALSE)/VLOOKUP($B28,'Model Working'!$C$30:$P$39,T$4)-(VLOOKUP($B28,'Model Working'!$C$16:$P$25,S$4,FALSE)/VLOOKUP($B28,'Model Working'!$C$30:$P$39,S$4)))*VLOOKUP($F28,'Model Working'!$C$42:$P$45,S$4,FALSE)*VLOOKUP($D28,'Model Working'!$C$47:$P$50,S$4,FALSE)*(1+High_Case)*'Connex from Volumes'!L$17</f>
        <v>3008331.8644448165</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Volumes'!C$18</f>
        <v>5379174.5129474141</v>
      </c>
      <c r="K29" s="29">
        <f>(VLOOKUP($B29,'Model Working'!$C$16:$P$25,L$4,FALSE)/VLOOKUP($B29,'Model Working'!$C$30:$P$39,L$4)-(VLOOKUP($B29,'Model Working'!$C$16:$P$25,K$4,FALSE)/VLOOKUP($B29,'Model Working'!$C$30:$P$39,K$4)))*VLOOKUP($F29,'Model Working'!$C$42:$P$45,K$4,FALSE)*VLOOKUP($D29,'Model Working'!$C$47:$P$50,K$4,FALSE)*(1+Base_Case)*'Connex from Volumes'!D$18</f>
        <v>5608846.8561281748</v>
      </c>
      <c r="L29" s="29">
        <f>(VLOOKUP($B29,'Model Working'!$C$16:$P$25,M$4,FALSE)/VLOOKUP($B29,'Model Working'!$C$30:$P$39,M$4)-(VLOOKUP($B29,'Model Working'!$C$16:$P$25,L$4,FALSE)/VLOOKUP($B29,'Model Working'!$C$30:$P$39,L$4)))*VLOOKUP($F29,'Model Working'!$C$42:$P$45,L$4,FALSE)*VLOOKUP($D29,'Model Working'!$C$47:$P$50,L$4,FALSE)*(1+Base_Case)*'Connex from Volumes'!E$18</f>
        <v>5948074.6879356084</v>
      </c>
      <c r="M29" s="29">
        <f>(VLOOKUP($B29,'Model Working'!$C$16:$P$25,N$4,FALSE)/VLOOKUP($B29,'Model Working'!$C$30:$P$39,N$4)-(VLOOKUP($B29,'Model Working'!$C$16:$P$25,M$4,FALSE)/VLOOKUP($B29,'Model Working'!$C$30:$P$39,M$4)))*VLOOKUP($F29,'Model Working'!$C$42:$P$45,M$4,FALSE)*VLOOKUP($D29,'Model Working'!$C$47:$P$50,M$4,FALSE)*(1+Base_Case)*'Connex from Volumes'!F$18</f>
        <v>5963425.5255598016</v>
      </c>
      <c r="N29" s="29">
        <f>(VLOOKUP($B29,'Model Working'!$C$16:$P$25,O$4,FALSE)/VLOOKUP($B29,'Model Working'!$C$30:$P$39,O$4)-(VLOOKUP($B29,'Model Working'!$C$16:$P$25,N$4,FALSE)/VLOOKUP($B29,'Model Working'!$C$30:$P$39,N$4)))*VLOOKUP($F29,'Model Working'!$C$42:$P$45,N$4,FALSE)*VLOOKUP($D29,'Model Working'!$C$47:$P$50,N$4,FALSE)*(1+Base_Case)*'Connex from Volumes'!G$18</f>
        <v>6168597.8760123914</v>
      </c>
      <c r="O29" s="29">
        <f>(VLOOKUP($B29,'Model Working'!$C$16:$P$25,P$4,FALSE)/VLOOKUP($B29,'Model Working'!$C$30:$P$39,P$4)-(VLOOKUP($B29,'Model Working'!$C$16:$P$25,O$4,FALSE)/VLOOKUP($B29,'Model Working'!$C$30:$P$39,O$4)))*VLOOKUP($F29,'Model Working'!$C$42:$P$45,O$4,FALSE)*VLOOKUP($D29,'Model Working'!$C$47:$P$50,O$4,FALSE)*(1+Base_Case)*'Connex from Volumes'!H$18</f>
        <v>6349273.4645388629</v>
      </c>
      <c r="P29" s="29">
        <f>(VLOOKUP($B29,'Model Working'!$C$16:$P$25,Q$4,FALSE)/VLOOKUP($B29,'Model Working'!$C$30:$P$39,Q$4)-(VLOOKUP($B29,'Model Working'!$C$16:$P$25,P$4,FALSE)/VLOOKUP($B29,'Model Working'!$C$30:$P$39,P$4)))*VLOOKUP($F29,'Model Working'!$C$42:$P$45,P$4,FALSE)*VLOOKUP($D29,'Model Working'!$C$47:$P$50,P$4,FALSE)*(1+Base_Case)*'Connex from Volumes'!I$18</f>
        <v>6541275.4110399438</v>
      </c>
      <c r="Q29" s="29">
        <f>(VLOOKUP($B29,'Model Working'!$C$16:$P$25,R$4,FALSE)/VLOOKUP($B29,'Model Working'!$C$30:$P$39,R$4)-(VLOOKUP($B29,'Model Working'!$C$16:$P$25,Q$4,FALSE)/VLOOKUP($B29,'Model Working'!$C$30:$P$39,Q$4)))*VLOOKUP($F29,'Model Working'!$C$42:$P$45,Q$4,FALSE)*VLOOKUP($D29,'Model Working'!$C$47:$P$50,Q$4,FALSE)*(1+Base_Case)*'Connex from Volumes'!J$18</f>
        <v>6740810.3879772918</v>
      </c>
      <c r="R29" s="29">
        <f>(VLOOKUP($B29,'Model Working'!$C$16:$P$25,S$4,FALSE)/VLOOKUP($B29,'Model Working'!$C$30:$P$39,S$4)-(VLOOKUP($B29,'Model Working'!$C$16:$P$25,R$4,FALSE)/VLOOKUP($B29,'Model Working'!$C$30:$P$39,R$4)))*VLOOKUP($F29,'Model Working'!$C$42:$P$45,R$4,FALSE)*VLOOKUP($D29,'Model Working'!$C$47:$P$50,R$4,FALSE)*(1+Base_Case)*'Connex from Volumes'!K$18</f>
        <v>6872337.6023969231</v>
      </c>
      <c r="S29" s="29">
        <f>(VLOOKUP($B29,'Model Working'!$C$16:$P$25,T$4,FALSE)/VLOOKUP($B29,'Model Working'!$C$30:$P$39,T$4)-(VLOOKUP($B29,'Model Working'!$C$16:$P$25,S$4,FALSE)/VLOOKUP($B29,'Model Working'!$C$30:$P$39,S$4)))*VLOOKUP($F29,'Model Working'!$C$42:$P$45,S$4,FALSE)*VLOOKUP($D29,'Model Working'!$C$47:$P$50,S$4,FALSE)*(1+Base_Case)*'Connex from Volumes'!L$18</f>
        <v>7049121.528737857</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Volumes'!C$18</f>
        <v>4841257.0616526734</v>
      </c>
      <c r="K30" s="29">
        <f>(VLOOKUP($B30,'Model Working'!$C$16:$P$25,L$4,FALSE)/VLOOKUP($B30,'Model Working'!$C$30:$P$39,L$4)-(VLOOKUP($B30,'Model Working'!$C$16:$P$25,K$4,FALSE)/VLOOKUP($B30,'Model Working'!$C$30:$P$39,K$4)))*VLOOKUP($F30,'Model Working'!$C$42:$P$45,K$4,FALSE)*VLOOKUP($D30,'Model Working'!$C$47:$P$50,K$4,FALSE)*(1+Low_Case)*'Connex from Volumes'!D$18</f>
        <v>5047962.1705153575</v>
      </c>
      <c r="L30" s="29">
        <f>(VLOOKUP($B30,'Model Working'!$C$16:$P$25,M$4,FALSE)/VLOOKUP($B30,'Model Working'!$C$30:$P$39,M$4)-(VLOOKUP($B30,'Model Working'!$C$16:$P$25,L$4,FALSE)/VLOOKUP($B30,'Model Working'!$C$30:$P$39,L$4)))*VLOOKUP($F30,'Model Working'!$C$42:$P$45,L$4,FALSE)*VLOOKUP($D30,'Model Working'!$C$47:$P$50,L$4,FALSE)*(1+Low_Case)*'Connex from Volumes'!E$18</f>
        <v>5353267.2191420477</v>
      </c>
      <c r="M30" s="29">
        <f>(VLOOKUP($B30,'Model Working'!$C$16:$P$25,N$4,FALSE)/VLOOKUP($B30,'Model Working'!$C$30:$P$39,N$4)-(VLOOKUP($B30,'Model Working'!$C$16:$P$25,M$4,FALSE)/VLOOKUP($B30,'Model Working'!$C$30:$P$39,M$4)))*VLOOKUP($F30,'Model Working'!$C$42:$P$45,M$4,FALSE)*VLOOKUP($D30,'Model Working'!$C$47:$P$50,M$4,FALSE)*(1+Low_Case)*'Connex from Volumes'!F$18</f>
        <v>5367082.9730038214</v>
      </c>
      <c r="N30" s="29">
        <f>(VLOOKUP($B30,'Model Working'!$C$16:$P$25,O$4,FALSE)/VLOOKUP($B30,'Model Working'!$C$30:$P$39,O$4)-(VLOOKUP($B30,'Model Working'!$C$16:$P$25,N$4,FALSE)/VLOOKUP($B30,'Model Working'!$C$30:$P$39,N$4)))*VLOOKUP($F30,'Model Working'!$C$42:$P$45,N$4,FALSE)*VLOOKUP($D30,'Model Working'!$C$47:$P$50,N$4,FALSE)*(1+Low_Case)*'Connex from Volumes'!G$18</f>
        <v>5551738.0884111524</v>
      </c>
      <c r="O30" s="29">
        <f>(VLOOKUP($B30,'Model Working'!$C$16:$P$25,P$4,FALSE)/VLOOKUP($B30,'Model Working'!$C$30:$P$39,P$4)-(VLOOKUP($B30,'Model Working'!$C$16:$P$25,O$4,FALSE)/VLOOKUP($B30,'Model Working'!$C$30:$P$39,O$4)))*VLOOKUP($F30,'Model Working'!$C$42:$P$45,O$4,FALSE)*VLOOKUP($D30,'Model Working'!$C$47:$P$50,O$4,FALSE)*(1+Low_Case)*'Connex from Volumes'!H$18</f>
        <v>5714346.1180849764</v>
      </c>
      <c r="P30" s="29">
        <f>(VLOOKUP($B30,'Model Working'!$C$16:$P$25,Q$4,FALSE)/VLOOKUP($B30,'Model Working'!$C$30:$P$39,Q$4)-(VLOOKUP($B30,'Model Working'!$C$16:$P$25,P$4,FALSE)/VLOOKUP($B30,'Model Working'!$C$30:$P$39,P$4)))*VLOOKUP($F30,'Model Working'!$C$42:$P$45,P$4,FALSE)*VLOOKUP($D30,'Model Working'!$C$47:$P$50,P$4,FALSE)*(1+Low_Case)*'Connex from Volumes'!I$18</f>
        <v>5887147.8699359493</v>
      </c>
      <c r="Q30" s="29">
        <f>(VLOOKUP($B30,'Model Working'!$C$16:$P$25,R$4,FALSE)/VLOOKUP($B30,'Model Working'!$C$30:$P$39,R$4)-(VLOOKUP($B30,'Model Working'!$C$16:$P$25,Q$4,FALSE)/VLOOKUP($B30,'Model Working'!$C$30:$P$39,Q$4)))*VLOOKUP($F30,'Model Working'!$C$42:$P$45,Q$4,FALSE)*VLOOKUP($D30,'Model Working'!$C$47:$P$50,Q$4,FALSE)*(1+Low_Case)*'Connex from Volumes'!J$18</f>
        <v>6066729.3491795631</v>
      </c>
      <c r="R30" s="29">
        <f>(VLOOKUP($B30,'Model Working'!$C$16:$P$25,S$4,FALSE)/VLOOKUP($B30,'Model Working'!$C$30:$P$39,S$4)-(VLOOKUP($B30,'Model Working'!$C$16:$P$25,R$4,FALSE)/VLOOKUP($B30,'Model Working'!$C$30:$P$39,R$4)))*VLOOKUP($F30,'Model Working'!$C$42:$P$45,R$4,FALSE)*VLOOKUP($D30,'Model Working'!$C$47:$P$50,R$4,FALSE)*(1+Low_Case)*'Connex from Volumes'!K$18</f>
        <v>6185103.8421572316</v>
      </c>
      <c r="S30" s="29">
        <f>(VLOOKUP($B30,'Model Working'!$C$16:$P$25,T$4,FALSE)/VLOOKUP($B30,'Model Working'!$C$30:$P$39,T$4)-(VLOOKUP($B30,'Model Working'!$C$16:$P$25,S$4,FALSE)/VLOOKUP($B30,'Model Working'!$C$30:$P$39,S$4)))*VLOOKUP($F30,'Model Working'!$C$42:$P$45,S$4,FALSE)*VLOOKUP($D30,'Model Working'!$C$47:$P$50,S$4,FALSE)*(1+Low_Case)*'Connex from Volumes'!L$18</f>
        <v>6344209.3758640718</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Volumes'!C$18</f>
        <v>5917091.9642421557</v>
      </c>
      <c r="K31" s="29">
        <f>(VLOOKUP($B31,'Model Working'!$C$16:$P$25,L$4,FALSE)/VLOOKUP($B31,'Model Working'!$C$30:$P$39,L$4)-(VLOOKUP($B31,'Model Working'!$C$16:$P$25,K$4,FALSE)/VLOOKUP($B31,'Model Working'!$C$30:$P$39,K$4)))*VLOOKUP($F31,'Model Working'!$C$42:$P$45,K$4,FALSE)*VLOOKUP($D31,'Model Working'!$C$47:$P$50,K$4,FALSE)*(1+High_Case)*'Connex from Volumes'!D$18</f>
        <v>6169731.541740993</v>
      </c>
      <c r="L31" s="29">
        <f>(VLOOKUP($B31,'Model Working'!$C$16:$P$25,M$4,FALSE)/VLOOKUP($B31,'Model Working'!$C$30:$P$39,M$4)-(VLOOKUP($B31,'Model Working'!$C$16:$P$25,L$4,FALSE)/VLOOKUP($B31,'Model Working'!$C$30:$P$39,L$4)))*VLOOKUP($F31,'Model Working'!$C$42:$P$45,L$4,FALSE)*VLOOKUP($D31,'Model Working'!$C$47:$P$50,L$4,FALSE)*(1+High_Case)*'Connex from Volumes'!E$18</f>
        <v>6542882.1567291701</v>
      </c>
      <c r="M31" s="29">
        <f>(VLOOKUP($B31,'Model Working'!$C$16:$P$25,N$4,FALSE)/VLOOKUP($B31,'Model Working'!$C$30:$P$39,N$4)-(VLOOKUP($B31,'Model Working'!$C$16:$P$25,M$4,FALSE)/VLOOKUP($B31,'Model Working'!$C$30:$P$39,M$4)))*VLOOKUP($F31,'Model Working'!$C$42:$P$45,M$4,FALSE)*VLOOKUP($D31,'Model Working'!$C$47:$P$50,M$4,FALSE)*(1+High_Case)*'Connex from Volumes'!F$18</f>
        <v>6559768.0781157827</v>
      </c>
      <c r="N31" s="29">
        <f>(VLOOKUP($B31,'Model Working'!$C$16:$P$25,O$4,FALSE)/VLOOKUP($B31,'Model Working'!$C$30:$P$39,O$4)-(VLOOKUP($B31,'Model Working'!$C$16:$P$25,N$4,FALSE)/VLOOKUP($B31,'Model Working'!$C$30:$P$39,N$4)))*VLOOKUP($F31,'Model Working'!$C$42:$P$45,N$4,FALSE)*VLOOKUP($D31,'Model Working'!$C$47:$P$50,N$4,FALSE)*(1+High_Case)*'Connex from Volumes'!G$18</f>
        <v>6785457.6636136314</v>
      </c>
      <c r="O31" s="29">
        <f>(VLOOKUP($B31,'Model Working'!$C$16:$P$25,P$4,FALSE)/VLOOKUP($B31,'Model Working'!$C$30:$P$39,P$4)-(VLOOKUP($B31,'Model Working'!$C$16:$P$25,O$4,FALSE)/VLOOKUP($B31,'Model Working'!$C$30:$P$39,O$4)))*VLOOKUP($F31,'Model Working'!$C$42:$P$45,O$4,FALSE)*VLOOKUP($D31,'Model Working'!$C$47:$P$50,O$4,FALSE)*(1+High_Case)*'Connex from Volumes'!H$18</f>
        <v>6984200.8109927494</v>
      </c>
      <c r="P31" s="29">
        <f>(VLOOKUP($B31,'Model Working'!$C$16:$P$25,Q$4,FALSE)/VLOOKUP($B31,'Model Working'!$C$30:$P$39,Q$4)-(VLOOKUP($B31,'Model Working'!$C$16:$P$25,P$4,FALSE)/VLOOKUP($B31,'Model Working'!$C$30:$P$39,P$4)))*VLOOKUP($F31,'Model Working'!$C$42:$P$45,P$4,FALSE)*VLOOKUP($D31,'Model Working'!$C$47:$P$50,P$4,FALSE)*(1+High_Case)*'Connex from Volumes'!I$18</f>
        <v>7195402.9521439392</v>
      </c>
      <c r="Q31" s="29">
        <f>(VLOOKUP($B31,'Model Working'!$C$16:$P$25,R$4,FALSE)/VLOOKUP($B31,'Model Working'!$C$30:$P$39,R$4)-(VLOOKUP($B31,'Model Working'!$C$16:$P$25,Q$4,FALSE)/VLOOKUP($B31,'Model Working'!$C$30:$P$39,Q$4)))*VLOOKUP($F31,'Model Working'!$C$42:$P$45,Q$4,FALSE)*VLOOKUP($D31,'Model Working'!$C$47:$P$50,Q$4,FALSE)*(1+High_Case)*'Connex from Volumes'!J$18</f>
        <v>7414891.4267750215</v>
      </c>
      <c r="R31" s="29">
        <f>(VLOOKUP($B31,'Model Working'!$C$16:$P$25,S$4,FALSE)/VLOOKUP($B31,'Model Working'!$C$30:$P$39,S$4)-(VLOOKUP($B31,'Model Working'!$C$16:$P$25,R$4,FALSE)/VLOOKUP($B31,'Model Working'!$C$30:$P$39,R$4)))*VLOOKUP($F31,'Model Working'!$C$42:$P$45,R$4,FALSE)*VLOOKUP($D31,'Model Working'!$C$47:$P$50,R$4,FALSE)*(1+High_Case)*'Connex from Volumes'!K$18</f>
        <v>7559571.3626366165</v>
      </c>
      <c r="S31" s="29">
        <f>(VLOOKUP($B31,'Model Working'!$C$16:$P$25,T$4,FALSE)/VLOOKUP($B31,'Model Working'!$C$30:$P$39,T$4)-(VLOOKUP($B31,'Model Working'!$C$16:$P$25,S$4,FALSE)/VLOOKUP($B31,'Model Working'!$C$30:$P$39,S$4)))*VLOOKUP($F31,'Model Working'!$C$42:$P$45,S$4,FALSE)*VLOOKUP($D31,'Model Working'!$C$47:$P$50,S$4,FALSE)*(1+High_Case)*'Connex from Volumes'!L$18</f>
        <v>7754033.6816116432</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7466132.4442864107</v>
      </c>
      <c r="K32" s="29">
        <f t="shared" si="9"/>
        <v>7784910.7491824143</v>
      </c>
      <c r="L32" s="29">
        <f t="shared" si="9"/>
        <v>8255748.7773903254</v>
      </c>
      <c r="M32" s="29">
        <f t="shared" si="9"/>
        <v>8277055.278333379</v>
      </c>
      <c r="N32" s="29">
        <f t="shared" si="9"/>
        <v>8561828.3301645666</v>
      </c>
      <c r="O32" s="29">
        <f t="shared" si="9"/>
        <v>8812600.6131870225</v>
      </c>
      <c r="P32" s="29">
        <f t="shared" si="9"/>
        <v>9079093.5404358916</v>
      </c>
      <c r="Q32" s="29">
        <f t="shared" si="9"/>
        <v>9356042.0873729922</v>
      </c>
      <c r="R32" s="29">
        <f t="shared" si="9"/>
        <v>9538597.905281743</v>
      </c>
      <c r="S32" s="29">
        <f t="shared" si="9"/>
        <v>9783968.6782331448</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6719519.1998577705</v>
      </c>
      <c r="K33" s="29">
        <f t="shared" si="9"/>
        <v>7006419.674264173</v>
      </c>
      <c r="L33" s="29">
        <f t="shared" si="9"/>
        <v>7430173.8996512927</v>
      </c>
      <c r="M33" s="29">
        <f t="shared" si="9"/>
        <v>7449349.7505000401</v>
      </c>
      <c r="N33" s="29">
        <f t="shared" si="9"/>
        <v>7705645.4971481096</v>
      </c>
      <c r="O33" s="29">
        <f t="shared" si="9"/>
        <v>7931340.5518683195</v>
      </c>
      <c r="P33" s="29">
        <f t="shared" si="9"/>
        <v>8171184.1863923017</v>
      </c>
      <c r="Q33" s="29">
        <f t="shared" si="9"/>
        <v>8420437.8786356933</v>
      </c>
      <c r="R33" s="29">
        <f t="shared" si="9"/>
        <v>8584738.1147535704</v>
      </c>
      <c r="S33" s="29">
        <f t="shared" si="9"/>
        <v>8805571.8104098309</v>
      </c>
      <c r="T33" s="88" t="s">
        <v>115</v>
      </c>
    </row>
    <row r="34" spans="1:20" ht="1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8212745.6887150519</v>
      </c>
      <c r="K34" s="86">
        <f t="shared" si="9"/>
        <v>8563401.8241006564</v>
      </c>
      <c r="L34" s="86">
        <f t="shared" si="9"/>
        <v>9081323.6551293582</v>
      </c>
      <c r="M34" s="86">
        <f t="shared" si="9"/>
        <v>9104760.8061667178</v>
      </c>
      <c r="N34" s="86">
        <f t="shared" si="9"/>
        <v>9418011.1631810255</v>
      </c>
      <c r="O34" s="86">
        <f t="shared" si="9"/>
        <v>9693860.6745057255</v>
      </c>
      <c r="P34" s="86">
        <f t="shared" si="9"/>
        <v>9987002.8944794796</v>
      </c>
      <c r="Q34" s="86">
        <f t="shared" si="9"/>
        <v>10291646.296110291</v>
      </c>
      <c r="R34" s="86">
        <f t="shared" si="9"/>
        <v>10492457.695809919</v>
      </c>
      <c r="S34" s="86">
        <f t="shared" si="9"/>
        <v>10762365.546056461</v>
      </c>
      <c r="T34" s="89" t="s">
        <v>115</v>
      </c>
    </row>
    <row r="35" spans="1:20" ht="15.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7466132.4442864107</v>
      </c>
      <c r="K35" s="86">
        <f t="shared" ref="K35:T35" si="10">K32</f>
        <v>7784910.7491824143</v>
      </c>
      <c r="L35" s="86">
        <f t="shared" si="10"/>
        <v>8255748.7773903254</v>
      </c>
      <c r="M35" s="86">
        <f t="shared" si="10"/>
        <v>8277055.278333379</v>
      </c>
      <c r="N35" s="86">
        <f t="shared" si="10"/>
        <v>8561828.3301645666</v>
      </c>
      <c r="O35" s="86">
        <f t="shared" si="10"/>
        <v>8812600.6131870225</v>
      </c>
      <c r="P35" s="86">
        <f t="shared" si="10"/>
        <v>9079093.5404358916</v>
      </c>
      <c r="Q35" s="86">
        <f t="shared" si="10"/>
        <v>9356042.0873729922</v>
      </c>
      <c r="R35" s="86">
        <f t="shared" si="10"/>
        <v>9538597.905281743</v>
      </c>
      <c r="S35" s="86">
        <f t="shared" si="10"/>
        <v>9783968.6782331448</v>
      </c>
      <c r="T35" s="86" t="str">
        <f t="shared" si="10"/>
        <v>N/A</v>
      </c>
    </row>
    <row r="36" spans="1:20" ht="1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Volumes'!C$19</f>
        <v>1367413.6542438515</v>
      </c>
      <c r="K36" s="29">
        <f>'Output Volume Summary'!K36*'Connex from Volumes'!D$19</f>
        <v>1425797.5377396615</v>
      </c>
      <c r="L36" s="29">
        <f>'Output Volume Summary'!L36*'Connex from Volumes'!E$19</f>
        <v>1484030.4125624092</v>
      </c>
      <c r="M36" s="29">
        <f>'Output Volume Summary'!M36*'Connex from Volumes'!F$19</f>
        <v>1515933.2477668037</v>
      </c>
      <c r="N36" s="29">
        <f>'Output Volume Summary'!N36*'Connex from Volumes'!G$19</f>
        <v>1568089.1078912327</v>
      </c>
      <c r="O36" s="29">
        <f>'Output Volume Summary'!O36*'Connex from Volumes'!H$19</f>
        <v>1614017.765930674</v>
      </c>
      <c r="P36" s="29">
        <f>'Output Volume Summary'!P36*'Connex from Volumes'!I$19</f>
        <v>1662825.6420564703</v>
      </c>
      <c r="Q36" s="29">
        <f>'Output Volume Summary'!Q36*'Connex from Volumes'!J$19</f>
        <v>1713548.4530206113</v>
      </c>
      <c r="R36" s="29">
        <f>'Output Volume Summary'!R36*'Connex from Volumes'!K$19</f>
        <v>1746983.3431639171</v>
      </c>
      <c r="S36" s="29">
        <f>'Output Volume Summary'!S36*'Connex from Volumes'!L$19</f>
        <v>1791922.7207854427</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Volumes'!C$19</f>
        <v>1230672.2888194663</v>
      </c>
      <c r="K37" s="29">
        <f>'Output Volume Summary'!K37*'Connex from Volumes'!D$19</f>
        <v>1283217.7839656956</v>
      </c>
      <c r="L37" s="29">
        <f>'Output Volume Summary'!L37*'Connex from Volumes'!E$19</f>
        <v>1335627.3713061684</v>
      </c>
      <c r="M37" s="29">
        <f>'Output Volume Summary'!M37*'Connex from Volumes'!F$19</f>
        <v>1364339.9229901233</v>
      </c>
      <c r="N37" s="29">
        <f>'Output Volume Summary'!N37*'Connex from Volumes'!G$19</f>
        <v>1411280.1971021094</v>
      </c>
      <c r="O37" s="29">
        <f>'Output Volume Summary'!O37*'Connex from Volumes'!H$19</f>
        <v>1452615.9893376066</v>
      </c>
      <c r="P37" s="29">
        <f>'Output Volume Summary'!P37*'Connex from Volumes'!I$19</f>
        <v>1496543.0778508231</v>
      </c>
      <c r="Q37" s="29">
        <f>'Output Volume Summary'!Q37*'Connex from Volumes'!J$19</f>
        <v>1542193.6077185499</v>
      </c>
      <c r="R37" s="29">
        <f>'Output Volume Summary'!R37*'Connex from Volumes'!K$19</f>
        <v>1572285.0088475251</v>
      </c>
      <c r="S37" s="29">
        <f>'Output Volume Summary'!S37*'Connex from Volumes'!L$19</f>
        <v>1612730.4487068984</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Volumes'!C$19</f>
        <v>1504155.0196682371</v>
      </c>
      <c r="K38" s="29">
        <f>'Output Volume Summary'!K38*'Connex from Volumes'!D$19</f>
        <v>1568377.2915136276</v>
      </c>
      <c r="L38" s="29">
        <f>'Output Volume Summary'!L38*'Connex from Volumes'!E$19</f>
        <v>1632433.4538186502</v>
      </c>
      <c r="M38" s="29">
        <f>'Output Volume Summary'!M38*'Connex from Volumes'!F$19</f>
        <v>1667526.5725434844</v>
      </c>
      <c r="N38" s="29">
        <f>'Output Volume Summary'!N38*'Connex from Volumes'!G$19</f>
        <v>1724898.018680356</v>
      </c>
      <c r="O38" s="29">
        <f>'Output Volume Summary'!O38*'Connex from Volumes'!H$19</f>
        <v>1775419.5425237415</v>
      </c>
      <c r="P38" s="29">
        <f>'Output Volume Summary'!P38*'Connex from Volumes'!I$19</f>
        <v>1829108.2062621173</v>
      </c>
      <c r="Q38" s="29">
        <f>'Output Volume Summary'!Q38*'Connex from Volumes'!J$19</f>
        <v>1884903.2983226725</v>
      </c>
      <c r="R38" s="29">
        <f>'Output Volume Summary'!R38*'Connex from Volumes'!K$19</f>
        <v>1921681.677480309</v>
      </c>
      <c r="S38" s="29">
        <f>'Output Volume Summary'!S38*'Connex from Volumes'!L$19</f>
        <v>1971114.9928639871</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Volumes'!C$20</f>
        <v>8897910.4648999516</v>
      </c>
      <c r="K39" s="29">
        <f>'Output Volume Summary'!K39*'Connex from Volumes'!D$20</f>
        <v>9277820.7914690804</v>
      </c>
      <c r="L39" s="29">
        <f>'Output Volume Summary'!L39*'Connex from Volumes'!E$20</f>
        <v>9656748.4880577605</v>
      </c>
      <c r="M39" s="29">
        <f>'Output Volume Summary'!M39*'Connex from Volumes'!F$20</f>
        <v>9864343.7320749331</v>
      </c>
      <c r="N39" s="29">
        <f>'Output Volume Summary'!N39*'Connex from Volumes'!G$20</f>
        <v>10203727.628211055</v>
      </c>
      <c r="O39" s="29">
        <f>'Output Volume Summary'!O39*'Connex from Volumes'!H$20</f>
        <v>10502590.438114719</v>
      </c>
      <c r="P39" s="29">
        <f>'Output Volume Summary'!P39*'Connex from Volumes'!I$20</f>
        <v>10820188.635559525</v>
      </c>
      <c r="Q39" s="29">
        <f>'Output Volume Summary'!Q39*'Connex from Volumes'!J$20</f>
        <v>11150247.523801759</v>
      </c>
      <c r="R39" s="29">
        <f>'Output Volume Summary'!R39*'Connex from Volumes'!K$20</f>
        <v>11367812.017161602</v>
      </c>
      <c r="S39" s="29">
        <f>'Output Volume Summary'!S39*'Connex from Volumes'!L$20</f>
        <v>11660237.470998233</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Volumes'!C$20</f>
        <v>8008119.4184099566</v>
      </c>
      <c r="K40" s="29">
        <f>'Output Volume Summary'!K40*'Connex from Volumes'!D$20</f>
        <v>8350038.7123221718</v>
      </c>
      <c r="L40" s="29">
        <f>'Output Volume Summary'!L40*'Connex from Volumes'!E$20</f>
        <v>8691073.6392519847</v>
      </c>
      <c r="M40" s="29">
        <f>'Output Volume Summary'!M40*'Connex from Volumes'!F$20</f>
        <v>8877909.3588674404</v>
      </c>
      <c r="N40" s="29">
        <f>'Output Volume Summary'!N40*'Connex from Volumes'!G$20</f>
        <v>9183354.8653899506</v>
      </c>
      <c r="O40" s="29">
        <f>'Output Volume Summary'!O40*'Connex from Volumes'!H$20</f>
        <v>9452331.3943032473</v>
      </c>
      <c r="P40" s="29">
        <f>'Output Volume Summary'!P40*'Connex from Volumes'!I$20</f>
        <v>9738169.7720035724</v>
      </c>
      <c r="Q40" s="29">
        <f>'Output Volume Summary'!Q40*'Connex from Volumes'!J$20</f>
        <v>10035222.771421582</v>
      </c>
      <c r="R40" s="29">
        <f>'Output Volume Summary'!R40*'Connex from Volumes'!K$20</f>
        <v>10231030.815445442</v>
      </c>
      <c r="S40" s="29">
        <f>'Output Volume Summary'!S40*'Connex from Volumes'!L$20</f>
        <v>10494213.723898411</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Volumes'!C$20</f>
        <v>9787701.5113899466</v>
      </c>
      <c r="K41" s="29">
        <f>'Output Volume Summary'!K41*'Connex from Volumes'!D$20</f>
        <v>10205602.870615989</v>
      </c>
      <c r="L41" s="29">
        <f>'Output Volume Summary'!L41*'Connex from Volumes'!E$20</f>
        <v>10622423.336863538</v>
      </c>
      <c r="M41" s="29">
        <f>'Output Volume Summary'!M41*'Connex from Volumes'!F$20</f>
        <v>10850778.105282426</v>
      </c>
      <c r="N41" s="29">
        <f>'Output Volume Summary'!N41*'Connex from Volumes'!G$20</f>
        <v>11224100.391032161</v>
      </c>
      <c r="O41" s="29">
        <f>'Output Volume Summary'!O41*'Connex from Volumes'!H$20</f>
        <v>11552849.481926192</v>
      </c>
      <c r="P41" s="29">
        <f>'Output Volume Summary'!P41*'Connex from Volumes'!I$20</f>
        <v>11902207.499115478</v>
      </c>
      <c r="Q41" s="29">
        <f>'Output Volume Summary'!Q41*'Connex from Volumes'!J$20</f>
        <v>12265272.276181934</v>
      </c>
      <c r="R41" s="29">
        <f>'Output Volume Summary'!R41*'Connex from Volumes'!K$20</f>
        <v>12504593.218877764</v>
      </c>
      <c r="S41" s="29">
        <f>'Output Volume Summary'!S41*'Connex from Volumes'!L$20</f>
        <v>12826261.218098057</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10265324.119143803</v>
      </c>
      <c r="K42" s="29">
        <f t="shared" si="11"/>
        <v>10703618.329208743</v>
      </c>
      <c r="L42" s="29">
        <f t="shared" si="11"/>
        <v>11140778.90062017</v>
      </c>
      <c r="M42" s="29">
        <f t="shared" si="11"/>
        <v>11380276.979841737</v>
      </c>
      <c r="N42" s="29">
        <f t="shared" si="11"/>
        <v>11771816.736102287</v>
      </c>
      <c r="O42" s="29">
        <f t="shared" si="11"/>
        <v>12116608.204045393</v>
      </c>
      <c r="P42" s="29">
        <f t="shared" si="11"/>
        <v>12483014.277615996</v>
      </c>
      <c r="Q42" s="29">
        <f t="shared" si="11"/>
        <v>12863795.976822371</v>
      </c>
      <c r="R42" s="29">
        <f t="shared" si="11"/>
        <v>13114795.360325519</v>
      </c>
      <c r="S42" s="29">
        <f t="shared" si="11"/>
        <v>13452160.191783676</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9238791.7072294224</v>
      </c>
      <c r="K43" s="29">
        <f t="shared" si="11"/>
        <v>9633256.4962878674</v>
      </c>
      <c r="L43" s="29">
        <f t="shared" si="11"/>
        <v>10026701.010558153</v>
      </c>
      <c r="M43" s="29">
        <f t="shared" si="11"/>
        <v>10242249.281857563</v>
      </c>
      <c r="N43" s="29">
        <f t="shared" si="11"/>
        <v>10594635.06249206</v>
      </c>
      <c r="O43" s="29">
        <f t="shared" si="11"/>
        <v>10904947.383640854</v>
      </c>
      <c r="P43" s="29">
        <f t="shared" si="11"/>
        <v>11234712.849854395</v>
      </c>
      <c r="Q43" s="29">
        <f t="shared" si="11"/>
        <v>11577416.379140131</v>
      </c>
      <c r="R43" s="29">
        <f t="shared" si="11"/>
        <v>11803315.824292967</v>
      </c>
      <c r="S43" s="29">
        <f t="shared" si="11"/>
        <v>12106944.17260531</v>
      </c>
      <c r="T43" s="88" t="s">
        <v>115</v>
      </c>
    </row>
    <row r="44" spans="1:20" ht="1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11291856.531058183</v>
      </c>
      <c r="K44" s="86">
        <f t="shared" si="11"/>
        <v>11773980.162129616</v>
      </c>
      <c r="L44" s="86">
        <f t="shared" si="11"/>
        <v>12254856.790682189</v>
      </c>
      <c r="M44" s="86">
        <f t="shared" si="11"/>
        <v>12518304.677825911</v>
      </c>
      <c r="N44" s="86">
        <f t="shared" si="11"/>
        <v>12948998.409712518</v>
      </c>
      <c r="O44" s="86">
        <f t="shared" si="11"/>
        <v>13328269.024449933</v>
      </c>
      <c r="P44" s="86">
        <f t="shared" si="11"/>
        <v>13731315.705377595</v>
      </c>
      <c r="Q44" s="86">
        <f t="shared" si="11"/>
        <v>14150175.574504606</v>
      </c>
      <c r="R44" s="86">
        <f t="shared" si="11"/>
        <v>14426274.896358073</v>
      </c>
      <c r="S44" s="86">
        <f t="shared" si="11"/>
        <v>14797376.210962044</v>
      </c>
      <c r="T44" s="89" t="s">
        <v>115</v>
      </c>
    </row>
    <row r="45" spans="1:20" ht="15.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J42</f>
        <v>10265324.119143803</v>
      </c>
      <c r="K45" s="92">
        <f t="shared" ref="K45:T45" si="12">K42</f>
        <v>10703618.329208743</v>
      </c>
      <c r="L45" s="92">
        <f t="shared" si="12"/>
        <v>11140778.90062017</v>
      </c>
      <c r="M45" s="92">
        <f t="shared" si="12"/>
        <v>11380276.979841737</v>
      </c>
      <c r="N45" s="92">
        <f t="shared" si="12"/>
        <v>11771816.736102287</v>
      </c>
      <c r="O45" s="92">
        <f t="shared" si="12"/>
        <v>12116608.204045393</v>
      </c>
      <c r="P45" s="92">
        <f t="shared" si="12"/>
        <v>12483014.277615996</v>
      </c>
      <c r="Q45" s="92">
        <f t="shared" si="12"/>
        <v>12863795.976822371</v>
      </c>
      <c r="R45" s="92">
        <f t="shared" si="12"/>
        <v>13114795.360325519</v>
      </c>
      <c r="S45" s="92">
        <f t="shared" si="12"/>
        <v>13452160.191783676</v>
      </c>
      <c r="T45" s="86" t="str">
        <f t="shared" si="12"/>
        <v>N/A</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Volumes'!C$17</f>
        <v>1324015.8803568883</v>
      </c>
      <c r="K46" s="29">
        <f>(VLOOKUP($B46,'Model Working'!$C$16:$P$25,L$4,FALSE)/VLOOKUP($B46,'Model Working'!$C$30:$P$39,L$4)-(VLOOKUP($B46,'Model Working'!$C$16:$P$25,K$4,FALSE)/VLOOKUP($B46,'Model Working'!$C$30:$P$39,K$4)))*VLOOKUP($F46,'Model Working'!$C$42:$P$45,K$4,FALSE)*VLOOKUP($D46,'Model Working'!$C$47:$P$50,K$4,FALSE)*(1+Base_Case)*'Connex from Volumes'!D$17</f>
        <v>1374796.6766146971</v>
      </c>
      <c r="L46" s="29">
        <f>(VLOOKUP($B46,'Model Working'!$C$16:$P$25,M$4,FALSE)/VLOOKUP($B46,'Model Working'!$C$30:$P$39,M$4)-(VLOOKUP($B46,'Model Working'!$C$16:$P$25,L$4,FALSE)/VLOOKUP($B46,'Model Working'!$C$30:$P$39,L$4)))*VLOOKUP($F46,'Model Working'!$C$42:$P$45,L$4,FALSE)*VLOOKUP($D46,'Model Working'!$C$47:$P$50,L$4,FALSE)*(1+Base_Case)*'Connex from Volumes'!E$17</f>
        <v>1451872.5650025548</v>
      </c>
      <c r="M46" s="29">
        <f>(VLOOKUP($B46,'Model Working'!$C$16:$P$25,N$4,FALSE)/VLOOKUP($B46,'Model Working'!$C$30:$P$39,N$4)-(VLOOKUP($B46,'Model Working'!$C$16:$P$25,M$4,FALSE)/VLOOKUP($B46,'Model Working'!$C$30:$P$39,M$4)))*VLOOKUP($F46,'Model Working'!$C$42:$P$45,M$4,FALSE)*VLOOKUP($D46,'Model Working'!$C$47:$P$50,M$4,FALSE)*(1+Base_Case)*'Connex from Volumes'!F$17</f>
        <v>1449555.7967759715</v>
      </c>
      <c r="N46" s="29">
        <f>(VLOOKUP($B46,'Model Working'!$C$16:$P$25,O$4,FALSE)/VLOOKUP($B46,'Model Working'!$C$30:$P$39,O$4)-(VLOOKUP($B46,'Model Working'!$C$16:$P$25,N$4,FALSE)/VLOOKUP($B46,'Model Working'!$C$30:$P$39,N$4)))*VLOOKUP($F46,'Model Working'!$C$42:$P$45,N$4,FALSE)*VLOOKUP($D46,'Model Working'!$C$47:$P$50,N$4,FALSE)*(1+Base_Case)*'Connex from Volumes'!G$17</f>
        <v>1493181.1551983925</v>
      </c>
      <c r="O46" s="29">
        <f>(VLOOKUP($B46,'Model Working'!$C$16:$P$25,P$4,FALSE)/VLOOKUP($B46,'Model Working'!$C$30:$P$39,P$4)-(VLOOKUP($B46,'Model Working'!$C$16:$P$25,O$4,FALSE)/VLOOKUP($B46,'Model Working'!$C$30:$P$39,O$4)))*VLOOKUP($F46,'Model Working'!$C$42:$P$45,O$4,FALSE)*VLOOKUP($D46,'Model Working'!$C$47:$P$50,O$4,FALSE)*(1+Base_Case)*'Connex from Volumes'!H$17</f>
        <v>1530512.2919839146</v>
      </c>
      <c r="P46" s="29">
        <f>(VLOOKUP($B46,'Model Working'!$C$16:$P$25,Q$4,FALSE)/VLOOKUP($B46,'Model Working'!$C$30:$P$39,Q$4)-(VLOOKUP($B46,'Model Working'!$C$16:$P$25,P$4,FALSE)/VLOOKUP($B46,'Model Working'!$C$30:$P$39,P$4)))*VLOOKUP($F46,'Model Working'!$C$42:$P$45,P$4,FALSE)*VLOOKUP($D46,'Model Working'!$C$47:$P$50,P$4,FALSE)*(1+Base_Case)*'Connex from Volumes'!I$17</f>
        <v>1570224.7304510809</v>
      </c>
      <c r="Q46" s="29">
        <f>(VLOOKUP($B46,'Model Working'!$C$16:$P$25,R$4,FALSE)/VLOOKUP($B46,'Model Working'!$C$30:$P$39,R$4)-(VLOOKUP($B46,'Model Working'!$C$16:$P$25,Q$4,FALSE)/VLOOKUP($B46,'Model Working'!$C$30:$P$39,Q$4)))*VLOOKUP($F46,'Model Working'!$C$42:$P$45,Q$4,FALSE)*VLOOKUP($D46,'Model Working'!$C$47:$P$50,Q$4,FALSE)*(1+Base_Case)*'Connex from Volumes'!J$17</f>
        <v>1611379.7885076033</v>
      </c>
      <c r="R46" s="29">
        <f>(VLOOKUP($B46,'Model Working'!$C$16:$P$25,S$4,FALSE)/VLOOKUP($B46,'Model Working'!$C$30:$P$39,S$4)-(VLOOKUP($B46,'Model Working'!$C$16:$P$25,R$4,FALSE)/VLOOKUP($B46,'Model Working'!$C$30:$P$39,R$4)))*VLOOKUP($F46,'Model Working'!$C$42:$P$45,R$4,FALSE)*VLOOKUP($D46,'Model Working'!$C$47:$P$50,R$4,FALSE)*(1+Base_Case)*'Connex from Volumes'!K$17</f>
        <v>1635974.527287282</v>
      </c>
      <c r="S46" s="29">
        <f>(VLOOKUP($B46,'Model Working'!$C$16:$P$25,T$4,FALSE)/VLOOKUP($B46,'Model Working'!$C$30:$P$39,T$4)-(VLOOKUP($B46,'Model Working'!$C$16:$P$25,S$4,FALSE)/VLOOKUP($B46,'Model Working'!$C$30:$P$39,S$4)))*VLOOKUP($F46,'Model Working'!$C$42:$P$45,S$4,FALSE)*VLOOKUP($D46,'Model Working'!$C$47:$P$50,S$4,FALSE)*(1+Base_Case)*'Connex from Volumes'!L$17</f>
        <v>1671064.1444585198</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Volumes'!C$17</f>
        <v>1191614.2923211993</v>
      </c>
      <c r="K47" s="29">
        <f>(VLOOKUP($B47,'Model Working'!$C$16:$P$25,L$4,FALSE)/VLOOKUP($B47,'Model Working'!$C$30:$P$39,L$4)-(VLOOKUP($B47,'Model Working'!$C$16:$P$25,K$4,FALSE)/VLOOKUP($B47,'Model Working'!$C$30:$P$39,K$4)))*VLOOKUP($F47,'Model Working'!$C$42:$P$45,K$4,FALSE)*VLOOKUP($D47,'Model Working'!$C$47:$P$50,K$4,FALSE)*(1+Low_Case)*'Connex from Volumes'!D$17</f>
        <v>1237317.0089532274</v>
      </c>
      <c r="L47" s="29">
        <f>(VLOOKUP($B47,'Model Working'!$C$16:$P$25,M$4,FALSE)/VLOOKUP($B47,'Model Working'!$C$30:$P$39,M$4)-(VLOOKUP($B47,'Model Working'!$C$16:$P$25,L$4,FALSE)/VLOOKUP($B47,'Model Working'!$C$30:$P$39,L$4)))*VLOOKUP($F47,'Model Working'!$C$42:$P$45,L$4,FALSE)*VLOOKUP($D47,'Model Working'!$C$47:$P$50,L$4,FALSE)*(1+Low_Case)*'Connex from Volumes'!E$17</f>
        <v>1306685.3085022992</v>
      </c>
      <c r="M47" s="29">
        <f>(VLOOKUP($B47,'Model Working'!$C$16:$P$25,N$4,FALSE)/VLOOKUP($B47,'Model Working'!$C$30:$P$39,N$4)-(VLOOKUP($B47,'Model Working'!$C$16:$P$25,M$4,FALSE)/VLOOKUP($B47,'Model Working'!$C$30:$P$39,M$4)))*VLOOKUP($F47,'Model Working'!$C$42:$P$45,M$4,FALSE)*VLOOKUP($D47,'Model Working'!$C$47:$P$50,M$4,FALSE)*(1+Low_Case)*'Connex from Volumes'!F$17</f>
        <v>1304600.2170983744</v>
      </c>
      <c r="N47" s="29">
        <f>(VLOOKUP($B47,'Model Working'!$C$16:$P$25,O$4,FALSE)/VLOOKUP($B47,'Model Working'!$C$30:$P$39,O$4)-(VLOOKUP($B47,'Model Working'!$C$16:$P$25,N$4,FALSE)/VLOOKUP($B47,'Model Working'!$C$30:$P$39,N$4)))*VLOOKUP($F47,'Model Working'!$C$42:$P$45,N$4,FALSE)*VLOOKUP($D47,'Model Working'!$C$47:$P$50,N$4,FALSE)*(1+Low_Case)*'Connex from Volumes'!G$17</f>
        <v>1343863.0396785534</v>
      </c>
      <c r="O47" s="29">
        <f>(VLOOKUP($B47,'Model Working'!$C$16:$P$25,P$4,FALSE)/VLOOKUP($B47,'Model Working'!$C$30:$P$39,P$4)-(VLOOKUP($B47,'Model Working'!$C$16:$P$25,O$4,FALSE)/VLOOKUP($B47,'Model Working'!$C$30:$P$39,O$4)))*VLOOKUP($F47,'Model Working'!$C$42:$P$45,O$4,FALSE)*VLOOKUP($D47,'Model Working'!$C$47:$P$50,O$4,FALSE)*(1+Low_Case)*'Connex from Volumes'!H$17</f>
        <v>1377461.0627855232</v>
      </c>
      <c r="P47" s="29">
        <f>(VLOOKUP($B47,'Model Working'!$C$16:$P$25,Q$4,FALSE)/VLOOKUP($B47,'Model Working'!$C$30:$P$39,Q$4)-(VLOOKUP($B47,'Model Working'!$C$16:$P$25,P$4,FALSE)/VLOOKUP($B47,'Model Working'!$C$30:$P$39,P$4)))*VLOOKUP($F47,'Model Working'!$C$42:$P$45,P$4,FALSE)*VLOOKUP($D47,'Model Working'!$C$47:$P$50,P$4,FALSE)*(1+Low_Case)*'Connex from Volumes'!I$17</f>
        <v>1413202.2574059728</v>
      </c>
      <c r="Q47" s="29">
        <f>(VLOOKUP($B47,'Model Working'!$C$16:$P$25,R$4,FALSE)/VLOOKUP($B47,'Model Working'!$C$30:$P$39,R$4)-(VLOOKUP($B47,'Model Working'!$C$16:$P$25,Q$4,FALSE)/VLOOKUP($B47,'Model Working'!$C$30:$P$39,Q$4)))*VLOOKUP($F47,'Model Working'!$C$42:$P$45,Q$4,FALSE)*VLOOKUP($D47,'Model Working'!$C$47:$P$50,Q$4,FALSE)*(1+Low_Case)*'Connex from Volumes'!J$17</f>
        <v>1450241.8096568431</v>
      </c>
      <c r="R47" s="29">
        <f>(VLOOKUP($B47,'Model Working'!$C$16:$P$25,S$4,FALSE)/VLOOKUP($B47,'Model Working'!$C$30:$P$39,S$4)-(VLOOKUP($B47,'Model Working'!$C$16:$P$25,R$4,FALSE)/VLOOKUP($B47,'Model Working'!$C$30:$P$39,R$4)))*VLOOKUP($F47,'Model Working'!$C$42:$P$45,R$4,FALSE)*VLOOKUP($D47,'Model Working'!$C$47:$P$50,R$4,FALSE)*(1+Low_Case)*'Connex from Volumes'!K$17</f>
        <v>1472377.0745585538</v>
      </c>
      <c r="S47" s="29">
        <f>(VLOOKUP($B47,'Model Working'!$C$16:$P$25,T$4,FALSE)/VLOOKUP($B47,'Model Working'!$C$30:$P$39,T$4)-(VLOOKUP($B47,'Model Working'!$C$16:$P$25,S$4,FALSE)/VLOOKUP($B47,'Model Working'!$C$30:$P$39,S$4)))*VLOOKUP($F47,'Model Working'!$C$42:$P$45,S$4,FALSE)*VLOOKUP($D47,'Model Working'!$C$47:$P$50,S$4,FALSE)*(1+Low_Case)*'Connex from Volumes'!L$17</f>
        <v>1503957.7300126681</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Volumes'!C$17</f>
        <v>1456417.468392577</v>
      </c>
      <c r="K48" s="29">
        <f>(VLOOKUP($B48,'Model Working'!$C$16:$P$25,L$4,FALSE)/VLOOKUP($B48,'Model Working'!$C$30:$P$39,L$4)-(VLOOKUP($B48,'Model Working'!$C$16:$P$25,K$4,FALSE)/VLOOKUP($B48,'Model Working'!$C$30:$P$39,K$4)))*VLOOKUP($F48,'Model Working'!$C$42:$P$45,K$4,FALSE)*VLOOKUP($D48,'Model Working'!$C$47:$P$50,K$4,FALSE)*(1+High_Case)*'Connex from Volumes'!D$17</f>
        <v>1512276.344276167</v>
      </c>
      <c r="L48" s="29">
        <f>(VLOOKUP($B48,'Model Working'!$C$16:$P$25,M$4,FALSE)/VLOOKUP($B48,'Model Working'!$C$30:$P$39,M$4)-(VLOOKUP($B48,'Model Working'!$C$16:$P$25,L$4,FALSE)/VLOOKUP($B48,'Model Working'!$C$30:$P$39,L$4)))*VLOOKUP($F48,'Model Working'!$C$42:$P$45,L$4,FALSE)*VLOOKUP($D48,'Model Working'!$C$47:$P$50,L$4,FALSE)*(1+High_Case)*'Connex from Volumes'!E$17</f>
        <v>1597059.8215028103</v>
      </c>
      <c r="M48" s="29">
        <f>(VLOOKUP($B48,'Model Working'!$C$16:$P$25,N$4,FALSE)/VLOOKUP($B48,'Model Working'!$C$30:$P$39,N$4)-(VLOOKUP($B48,'Model Working'!$C$16:$P$25,M$4,FALSE)/VLOOKUP($B48,'Model Working'!$C$30:$P$39,M$4)))*VLOOKUP($F48,'Model Working'!$C$42:$P$45,M$4,FALSE)*VLOOKUP($D48,'Model Working'!$C$47:$P$50,M$4,FALSE)*(1+High_Case)*'Connex from Volumes'!F$17</f>
        <v>1594511.3764535687</v>
      </c>
      <c r="N48" s="29">
        <f>(VLOOKUP($B48,'Model Working'!$C$16:$P$25,O$4,FALSE)/VLOOKUP($B48,'Model Working'!$C$30:$P$39,O$4)-(VLOOKUP($B48,'Model Working'!$C$16:$P$25,N$4,FALSE)/VLOOKUP($B48,'Model Working'!$C$30:$P$39,N$4)))*VLOOKUP($F48,'Model Working'!$C$42:$P$45,N$4,FALSE)*VLOOKUP($D48,'Model Working'!$C$47:$P$50,N$4,FALSE)*(1+High_Case)*'Connex from Volumes'!G$17</f>
        <v>1642499.270718232</v>
      </c>
      <c r="O48" s="29">
        <f>(VLOOKUP($B48,'Model Working'!$C$16:$P$25,P$4,FALSE)/VLOOKUP($B48,'Model Working'!$C$30:$P$39,P$4)-(VLOOKUP($B48,'Model Working'!$C$16:$P$25,O$4,FALSE)/VLOOKUP($B48,'Model Working'!$C$30:$P$39,O$4)))*VLOOKUP($F48,'Model Working'!$C$42:$P$45,O$4,FALSE)*VLOOKUP($D48,'Model Working'!$C$47:$P$50,O$4,FALSE)*(1+High_Case)*'Connex from Volumes'!H$17</f>
        <v>1683563.5211823061</v>
      </c>
      <c r="P48" s="29">
        <f>(VLOOKUP($B48,'Model Working'!$C$16:$P$25,Q$4,FALSE)/VLOOKUP($B48,'Model Working'!$C$30:$P$39,Q$4)-(VLOOKUP($B48,'Model Working'!$C$16:$P$25,P$4,FALSE)/VLOOKUP($B48,'Model Working'!$C$30:$P$39,P$4)))*VLOOKUP($F48,'Model Working'!$C$42:$P$45,P$4,FALSE)*VLOOKUP($D48,'Model Working'!$C$47:$P$50,P$4,FALSE)*(1+High_Case)*'Connex from Volumes'!I$17</f>
        <v>1727247.2034961891</v>
      </c>
      <c r="Q48" s="29">
        <f>(VLOOKUP($B48,'Model Working'!$C$16:$P$25,R$4,FALSE)/VLOOKUP($B48,'Model Working'!$C$30:$P$39,R$4)-(VLOOKUP($B48,'Model Working'!$C$16:$P$25,Q$4,FALSE)/VLOOKUP($B48,'Model Working'!$C$30:$P$39,Q$4)))*VLOOKUP($F48,'Model Working'!$C$42:$P$45,Q$4,FALSE)*VLOOKUP($D48,'Model Working'!$C$47:$P$50,Q$4,FALSE)*(1+High_Case)*'Connex from Volumes'!J$17</f>
        <v>1772517.7673583638</v>
      </c>
      <c r="R48" s="29">
        <f>(VLOOKUP($B48,'Model Working'!$C$16:$P$25,S$4,FALSE)/VLOOKUP($B48,'Model Working'!$C$30:$P$39,S$4)-(VLOOKUP($B48,'Model Working'!$C$16:$P$25,R$4,FALSE)/VLOOKUP($B48,'Model Working'!$C$30:$P$39,R$4)))*VLOOKUP($F48,'Model Working'!$C$42:$P$45,R$4,FALSE)*VLOOKUP($D48,'Model Working'!$C$47:$P$50,R$4,FALSE)*(1+High_Case)*'Connex from Volumes'!K$17</f>
        <v>1799571.9800160101</v>
      </c>
      <c r="S48" s="29">
        <f>(VLOOKUP($B48,'Model Working'!$C$16:$P$25,T$4,FALSE)/VLOOKUP($B48,'Model Working'!$C$30:$P$39,T$4)-(VLOOKUP($B48,'Model Working'!$C$16:$P$25,S$4,FALSE)/VLOOKUP($B48,'Model Working'!$C$30:$P$39,S$4)))*VLOOKUP($F48,'Model Working'!$C$42:$P$45,S$4,FALSE)*VLOOKUP($D48,'Model Working'!$C$47:$P$50,S$4,FALSE)*(1+High_Case)*'Connex from Volumes'!L$17</f>
        <v>1838170.5589043719</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Volumes'!C$18</f>
        <v>3412676.5908423676</v>
      </c>
      <c r="K49" s="29">
        <f>(VLOOKUP($B49,'Model Working'!$C$16:$P$25,L$4,FALSE)/VLOOKUP($B49,'Model Working'!$C$30:$P$39,L$4)-(VLOOKUP($B49,'Model Working'!$C$16:$P$25,K$4,FALSE)/VLOOKUP($B49,'Model Working'!$C$30:$P$39,K$4)))*VLOOKUP($F49,'Model Working'!$C$42:$P$45,K$4,FALSE)*VLOOKUP($D49,'Model Working'!$C$47:$P$50,K$4,FALSE)*(1+Base_Case)*'Connex from Volumes'!D$18</f>
        <v>3543565.0773208272</v>
      </c>
      <c r="L49" s="29">
        <f>(VLOOKUP($B49,'Model Working'!$C$16:$P$25,M$4,FALSE)/VLOOKUP($B49,'Model Working'!$C$30:$P$39,M$4)-(VLOOKUP($B49,'Model Working'!$C$16:$P$25,L$4,FALSE)/VLOOKUP($B49,'Model Working'!$C$30:$P$39,L$4)))*VLOOKUP($F49,'Model Working'!$C$42:$P$45,L$4,FALSE)*VLOOKUP($D49,'Model Working'!$C$47:$P$50,L$4,FALSE)*(1+Base_Case)*'Connex from Volumes'!E$18</f>
        <v>3742229.6733592995</v>
      </c>
      <c r="M49" s="29">
        <f>(VLOOKUP($B49,'Model Working'!$C$16:$P$25,N$4,FALSE)/VLOOKUP($B49,'Model Working'!$C$30:$P$39,N$4)-(VLOOKUP($B49,'Model Working'!$C$16:$P$25,M$4,FALSE)/VLOOKUP($B49,'Model Working'!$C$30:$P$39,M$4)))*VLOOKUP($F49,'Model Working'!$C$42:$P$45,M$4,FALSE)*VLOOKUP($D49,'Model Working'!$C$47:$P$50,M$4,FALSE)*(1+Base_Case)*'Connex from Volumes'!F$18</f>
        <v>3736258.1583566717</v>
      </c>
      <c r="N49" s="29">
        <f>(VLOOKUP($B49,'Model Working'!$C$16:$P$25,O$4,FALSE)/VLOOKUP($B49,'Model Working'!$C$30:$P$39,O$4)-(VLOOKUP($B49,'Model Working'!$C$16:$P$25,N$4,FALSE)/VLOOKUP($B49,'Model Working'!$C$30:$P$39,N$4)))*VLOOKUP($F49,'Model Working'!$C$42:$P$45,N$4,FALSE)*VLOOKUP($D49,'Model Working'!$C$47:$P$50,N$4,FALSE)*(1+Base_Case)*'Connex from Volumes'!G$18</f>
        <v>3848703.365143145</v>
      </c>
      <c r="O49" s="29">
        <f>(VLOOKUP($B49,'Model Working'!$C$16:$P$25,P$4,FALSE)/VLOOKUP($B49,'Model Working'!$C$30:$P$39,P$4)-(VLOOKUP($B49,'Model Working'!$C$16:$P$25,O$4,FALSE)/VLOOKUP($B49,'Model Working'!$C$30:$P$39,O$4)))*VLOOKUP($F49,'Model Working'!$C$42:$P$45,O$4,FALSE)*VLOOKUP($D49,'Model Working'!$C$47:$P$50,O$4,FALSE)*(1+Base_Case)*'Connex from Volumes'!H$18</f>
        <v>3944925.0936794709</v>
      </c>
      <c r="P49" s="29">
        <f>(VLOOKUP($B49,'Model Working'!$C$16:$P$25,Q$4,FALSE)/VLOOKUP($B49,'Model Working'!$C$30:$P$39,Q$4)-(VLOOKUP($B49,'Model Working'!$C$16:$P$25,P$4,FALSE)/VLOOKUP($B49,'Model Working'!$C$30:$P$39,P$4)))*VLOOKUP($F49,'Model Working'!$C$42:$P$45,P$4,FALSE)*VLOOKUP($D49,'Model Working'!$C$47:$P$50,P$4,FALSE)*(1+Base_Case)*'Connex from Volumes'!I$18</f>
        <v>4047284.6734494935</v>
      </c>
      <c r="Q49" s="29">
        <f>(VLOOKUP($B49,'Model Working'!$C$16:$P$25,R$4,FALSE)/VLOOKUP($B49,'Model Working'!$C$30:$P$39,R$4)-(VLOOKUP($B49,'Model Working'!$C$16:$P$25,Q$4,FALSE)/VLOOKUP($B49,'Model Working'!$C$30:$P$39,Q$4)))*VLOOKUP($F49,'Model Working'!$C$42:$P$45,Q$4,FALSE)*VLOOKUP($D49,'Model Working'!$C$47:$P$50,Q$4,FALSE)*(1+Base_Case)*'Connex from Volumes'!J$18</f>
        <v>4153362.633168824</v>
      </c>
      <c r="R49" s="29">
        <f>(VLOOKUP($B49,'Model Working'!$C$16:$P$25,S$4,FALSE)/VLOOKUP($B49,'Model Working'!$C$30:$P$39,S$4)-(VLOOKUP($B49,'Model Working'!$C$16:$P$25,R$4,FALSE)/VLOOKUP($B49,'Model Working'!$C$30:$P$39,R$4)))*VLOOKUP($F49,'Model Working'!$C$42:$P$45,R$4,FALSE)*VLOOKUP($D49,'Model Working'!$C$47:$P$50,R$4,FALSE)*(1+Base_Case)*'Connex from Volumes'!K$18</f>
        <v>4216756.049015671</v>
      </c>
      <c r="S49" s="29">
        <f>(VLOOKUP($B49,'Model Working'!$C$16:$P$25,T$4,FALSE)/VLOOKUP($B49,'Model Working'!$C$30:$P$39,T$4)-(VLOOKUP($B49,'Model Working'!$C$16:$P$25,S$4,FALSE)/VLOOKUP($B49,'Model Working'!$C$30:$P$39,S$4)))*VLOOKUP($F49,'Model Working'!$C$42:$P$45,S$4,FALSE)*VLOOKUP($D49,'Model Working'!$C$47:$P$50,S$4,FALSE)*(1+Base_Case)*'Connex from Volumes'!L$18</f>
        <v>4307200.2173058763</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Volumes'!C$18</f>
        <v>3071408.9317581309</v>
      </c>
      <c r="K50" s="29">
        <f>(VLOOKUP($B50,'Model Working'!$C$16:$P$25,L$4,FALSE)/VLOOKUP($B50,'Model Working'!$C$30:$P$39,L$4)-(VLOOKUP($B50,'Model Working'!$C$16:$P$25,K$4,FALSE)/VLOOKUP($B50,'Model Working'!$C$30:$P$39,K$4)))*VLOOKUP($F50,'Model Working'!$C$42:$P$45,K$4,FALSE)*VLOOKUP($D50,'Model Working'!$C$47:$P$50,K$4,FALSE)*(1+Low_Case)*'Connex from Volumes'!D$18</f>
        <v>3189208.5695887445</v>
      </c>
      <c r="L50" s="29">
        <f>(VLOOKUP($B50,'Model Working'!$C$16:$P$25,M$4,FALSE)/VLOOKUP($B50,'Model Working'!$C$30:$P$39,M$4)-(VLOOKUP($B50,'Model Working'!$C$16:$P$25,L$4,FALSE)/VLOOKUP($B50,'Model Working'!$C$30:$P$39,L$4)))*VLOOKUP($F50,'Model Working'!$C$42:$P$45,L$4,FALSE)*VLOOKUP($D50,'Model Working'!$C$47:$P$50,L$4,FALSE)*(1+Low_Case)*'Connex from Volumes'!E$18</f>
        <v>3368006.7060233695</v>
      </c>
      <c r="M50" s="29">
        <f>(VLOOKUP($B50,'Model Working'!$C$16:$P$25,N$4,FALSE)/VLOOKUP($B50,'Model Working'!$C$30:$P$39,N$4)-(VLOOKUP($B50,'Model Working'!$C$16:$P$25,M$4,FALSE)/VLOOKUP($B50,'Model Working'!$C$30:$P$39,M$4)))*VLOOKUP($F50,'Model Working'!$C$42:$P$45,M$4,FALSE)*VLOOKUP($D50,'Model Working'!$C$47:$P$50,M$4,FALSE)*(1+Low_Case)*'Connex from Volumes'!F$18</f>
        <v>3362632.3425210044</v>
      </c>
      <c r="N50" s="29">
        <f>(VLOOKUP($B50,'Model Working'!$C$16:$P$25,O$4,FALSE)/VLOOKUP($B50,'Model Working'!$C$30:$P$39,O$4)-(VLOOKUP($B50,'Model Working'!$C$16:$P$25,N$4,FALSE)/VLOOKUP($B50,'Model Working'!$C$30:$P$39,N$4)))*VLOOKUP($F50,'Model Working'!$C$42:$P$45,N$4,FALSE)*VLOOKUP($D50,'Model Working'!$C$47:$P$50,N$4,FALSE)*(1+Low_Case)*'Connex from Volumes'!G$18</f>
        <v>3463833.0286288303</v>
      </c>
      <c r="O50" s="29">
        <f>(VLOOKUP($B50,'Model Working'!$C$16:$P$25,P$4,FALSE)/VLOOKUP($B50,'Model Working'!$C$30:$P$39,P$4)-(VLOOKUP($B50,'Model Working'!$C$16:$P$25,O$4,FALSE)/VLOOKUP($B50,'Model Working'!$C$30:$P$39,O$4)))*VLOOKUP($F50,'Model Working'!$C$42:$P$45,O$4,FALSE)*VLOOKUP($D50,'Model Working'!$C$47:$P$50,O$4,FALSE)*(1+Low_Case)*'Connex from Volumes'!H$18</f>
        <v>3550432.5843115244</v>
      </c>
      <c r="P50" s="29">
        <f>(VLOOKUP($B50,'Model Working'!$C$16:$P$25,Q$4,FALSE)/VLOOKUP($B50,'Model Working'!$C$30:$P$39,Q$4)-(VLOOKUP($B50,'Model Working'!$C$16:$P$25,P$4,FALSE)/VLOOKUP($B50,'Model Working'!$C$30:$P$39,P$4)))*VLOOKUP($F50,'Model Working'!$C$42:$P$45,P$4,FALSE)*VLOOKUP($D50,'Model Working'!$C$47:$P$50,P$4,FALSE)*(1+Low_Case)*'Connex from Volumes'!I$18</f>
        <v>3642556.206104544</v>
      </c>
      <c r="Q50" s="29">
        <f>(VLOOKUP($B50,'Model Working'!$C$16:$P$25,R$4,FALSE)/VLOOKUP($B50,'Model Working'!$C$30:$P$39,R$4)-(VLOOKUP($B50,'Model Working'!$C$16:$P$25,Q$4,FALSE)/VLOOKUP($B50,'Model Working'!$C$30:$P$39,Q$4)))*VLOOKUP($F50,'Model Working'!$C$42:$P$45,Q$4,FALSE)*VLOOKUP($D50,'Model Working'!$C$47:$P$50,Q$4,FALSE)*(1+Low_Case)*'Connex from Volumes'!J$18</f>
        <v>3738026.3698519417</v>
      </c>
      <c r="R50" s="29">
        <f>(VLOOKUP($B50,'Model Working'!$C$16:$P$25,S$4,FALSE)/VLOOKUP($B50,'Model Working'!$C$30:$P$39,S$4)-(VLOOKUP($B50,'Model Working'!$C$16:$P$25,R$4,FALSE)/VLOOKUP($B50,'Model Working'!$C$30:$P$39,R$4)))*VLOOKUP($F50,'Model Working'!$C$42:$P$45,R$4,FALSE)*VLOOKUP($D50,'Model Working'!$C$47:$P$50,R$4,FALSE)*(1+Low_Case)*'Connex from Volumes'!K$18</f>
        <v>3795080.4441141034</v>
      </c>
      <c r="S50" s="29">
        <f>(VLOOKUP($B50,'Model Working'!$C$16:$P$25,T$4,FALSE)/VLOOKUP($B50,'Model Working'!$C$30:$P$39,T$4)-(VLOOKUP($B50,'Model Working'!$C$16:$P$25,S$4,FALSE)/VLOOKUP($B50,'Model Working'!$C$30:$P$39,S$4)))*VLOOKUP($F50,'Model Working'!$C$42:$P$45,S$4,FALSE)*VLOOKUP($D50,'Model Working'!$C$47:$P$50,S$4,FALSE)*(1+Low_Case)*'Connex from Volumes'!L$18</f>
        <v>3876480.1955752885</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Volumes'!C$18</f>
        <v>3753944.2499266048</v>
      </c>
      <c r="K51" s="29">
        <f>(VLOOKUP($B51,'Model Working'!$C$16:$P$25,L$4,FALSE)/VLOOKUP($B51,'Model Working'!$C$30:$P$39,L$4)-(VLOOKUP($B51,'Model Working'!$C$16:$P$25,K$4,FALSE)/VLOOKUP($B51,'Model Working'!$C$30:$P$39,K$4)))*VLOOKUP($F51,'Model Working'!$C$42:$P$45,K$4,FALSE)*VLOOKUP($D51,'Model Working'!$C$47:$P$50,K$4,FALSE)*(1+High_Case)*'Connex from Volumes'!D$18</f>
        <v>3897921.5850529107</v>
      </c>
      <c r="L51" s="29">
        <f>(VLOOKUP($B51,'Model Working'!$C$16:$P$25,M$4,FALSE)/VLOOKUP($B51,'Model Working'!$C$30:$P$39,M$4)-(VLOOKUP($B51,'Model Working'!$C$16:$P$25,L$4,FALSE)/VLOOKUP($B51,'Model Working'!$C$30:$P$39,L$4)))*VLOOKUP($F51,'Model Working'!$C$42:$P$45,L$4,FALSE)*VLOOKUP($D51,'Model Working'!$C$47:$P$50,L$4,FALSE)*(1+High_Case)*'Connex from Volumes'!E$18</f>
        <v>4116452.6406952296</v>
      </c>
      <c r="M51" s="29">
        <f>(VLOOKUP($B51,'Model Working'!$C$16:$P$25,N$4,FALSE)/VLOOKUP($B51,'Model Working'!$C$30:$P$39,N$4)-(VLOOKUP($B51,'Model Working'!$C$16:$P$25,M$4,FALSE)/VLOOKUP($B51,'Model Working'!$C$30:$P$39,M$4)))*VLOOKUP($F51,'Model Working'!$C$42:$P$45,M$4,FALSE)*VLOOKUP($D51,'Model Working'!$C$47:$P$50,M$4,FALSE)*(1+High_Case)*'Connex from Volumes'!F$18</f>
        <v>4109883.9741923395</v>
      </c>
      <c r="N51" s="29">
        <f>(VLOOKUP($B51,'Model Working'!$C$16:$P$25,O$4,FALSE)/VLOOKUP($B51,'Model Working'!$C$30:$P$39,O$4)-(VLOOKUP($B51,'Model Working'!$C$16:$P$25,N$4,FALSE)/VLOOKUP($B51,'Model Working'!$C$30:$P$39,N$4)))*VLOOKUP($F51,'Model Working'!$C$42:$P$45,N$4,FALSE)*VLOOKUP($D51,'Model Working'!$C$47:$P$50,N$4,FALSE)*(1+High_Case)*'Connex from Volumes'!G$18</f>
        <v>4233573.7016574591</v>
      </c>
      <c r="O51" s="29">
        <f>(VLOOKUP($B51,'Model Working'!$C$16:$P$25,P$4,FALSE)/VLOOKUP($B51,'Model Working'!$C$30:$P$39,P$4)-(VLOOKUP($B51,'Model Working'!$C$16:$P$25,O$4,FALSE)/VLOOKUP($B51,'Model Working'!$C$30:$P$39,O$4)))*VLOOKUP($F51,'Model Working'!$C$42:$P$45,O$4,FALSE)*VLOOKUP($D51,'Model Working'!$C$47:$P$50,O$4,FALSE)*(1+High_Case)*'Connex from Volumes'!H$18</f>
        <v>4339417.6030474184</v>
      </c>
      <c r="P51" s="29">
        <f>(VLOOKUP($B51,'Model Working'!$C$16:$P$25,Q$4,FALSE)/VLOOKUP($B51,'Model Working'!$C$30:$P$39,Q$4)-(VLOOKUP($B51,'Model Working'!$C$16:$P$25,P$4,FALSE)/VLOOKUP($B51,'Model Working'!$C$30:$P$39,P$4)))*VLOOKUP($F51,'Model Working'!$C$42:$P$45,P$4,FALSE)*VLOOKUP($D51,'Model Working'!$C$47:$P$50,P$4,FALSE)*(1+High_Case)*'Connex from Volumes'!I$18</f>
        <v>4452013.140794443</v>
      </c>
      <c r="Q51" s="29">
        <f>(VLOOKUP($B51,'Model Working'!$C$16:$P$25,R$4,FALSE)/VLOOKUP($B51,'Model Working'!$C$30:$P$39,R$4)-(VLOOKUP($B51,'Model Working'!$C$16:$P$25,Q$4,FALSE)/VLOOKUP($B51,'Model Working'!$C$30:$P$39,Q$4)))*VLOOKUP($F51,'Model Working'!$C$42:$P$45,Q$4,FALSE)*VLOOKUP($D51,'Model Working'!$C$47:$P$50,Q$4,FALSE)*(1+High_Case)*'Connex from Volumes'!J$18</f>
        <v>4568698.8964857068</v>
      </c>
      <c r="R51" s="29">
        <f>(VLOOKUP($B51,'Model Working'!$C$16:$P$25,S$4,FALSE)/VLOOKUP($B51,'Model Working'!$C$30:$P$39,S$4)-(VLOOKUP($B51,'Model Working'!$C$16:$P$25,R$4,FALSE)/VLOOKUP($B51,'Model Working'!$C$30:$P$39,R$4)))*VLOOKUP($F51,'Model Working'!$C$42:$P$45,R$4,FALSE)*VLOOKUP($D51,'Model Working'!$C$47:$P$50,R$4,FALSE)*(1+High_Case)*'Connex from Volumes'!K$18</f>
        <v>4638431.6539172381</v>
      </c>
      <c r="S51" s="29">
        <f>(VLOOKUP($B51,'Model Working'!$C$16:$P$25,T$4,FALSE)/VLOOKUP($B51,'Model Working'!$C$30:$P$39,T$4)-(VLOOKUP($B51,'Model Working'!$C$16:$P$25,S$4,FALSE)/VLOOKUP($B51,'Model Working'!$C$30:$P$39,S$4)))*VLOOKUP($F51,'Model Working'!$C$42:$P$45,S$4,FALSE)*VLOOKUP($D51,'Model Working'!$C$47:$P$50,S$4,FALSE)*(1+High_Case)*'Connex from Volumes'!L$18</f>
        <v>4737920.2390364641</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4736692.4711992554</v>
      </c>
      <c r="K52" s="29">
        <f t="shared" si="13"/>
        <v>4918361.7539355243</v>
      </c>
      <c r="L52" s="29">
        <f t="shared" si="13"/>
        <v>5194102.2383618541</v>
      </c>
      <c r="M52" s="29">
        <f t="shared" si="13"/>
        <v>5185813.9551326428</v>
      </c>
      <c r="N52" s="29">
        <f t="shared" si="13"/>
        <v>5341884.5203415379</v>
      </c>
      <c r="O52" s="29">
        <f t="shared" si="13"/>
        <v>5475437.3856633855</v>
      </c>
      <c r="P52" s="29">
        <f t="shared" si="13"/>
        <v>5617509.4039005749</v>
      </c>
      <c r="Q52" s="29">
        <f t="shared" si="13"/>
        <v>5764742.4216764271</v>
      </c>
      <c r="R52" s="29">
        <f t="shared" si="13"/>
        <v>5852730.5763029531</v>
      </c>
      <c r="S52" s="29">
        <f t="shared" si="13"/>
        <v>5978264.3617643956</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4263023.2240793305</v>
      </c>
      <c r="K53" s="29">
        <f t="shared" si="13"/>
        <v>4426525.5785419717</v>
      </c>
      <c r="L53" s="29">
        <f t="shared" si="13"/>
        <v>4674692.0145256687</v>
      </c>
      <c r="M53" s="29">
        <f t="shared" si="13"/>
        <v>4667232.5596193783</v>
      </c>
      <c r="N53" s="29">
        <f t="shared" si="13"/>
        <v>4807696.0683073839</v>
      </c>
      <c r="O53" s="29">
        <f t="shared" si="13"/>
        <v>4927893.6470970474</v>
      </c>
      <c r="P53" s="29">
        <f t="shared" si="13"/>
        <v>5055758.463510517</v>
      </c>
      <c r="Q53" s="29">
        <f t="shared" si="13"/>
        <v>5188268.1795087848</v>
      </c>
      <c r="R53" s="29">
        <f t="shared" si="13"/>
        <v>5267457.5186726572</v>
      </c>
      <c r="S53" s="29">
        <f t="shared" si="13"/>
        <v>5380437.9255879568</v>
      </c>
      <c r="T53" s="88" t="s">
        <v>115</v>
      </c>
    </row>
    <row r="54" spans="1:20" ht="1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5210361.7183191814</v>
      </c>
      <c r="K54" s="86">
        <f t="shared" si="13"/>
        <v>5410197.9293290777</v>
      </c>
      <c r="L54" s="86">
        <f t="shared" si="13"/>
        <v>5713512.4621980395</v>
      </c>
      <c r="M54" s="86">
        <f t="shared" si="13"/>
        <v>5704395.3506459082</v>
      </c>
      <c r="N54" s="86">
        <f t="shared" si="13"/>
        <v>5876072.9723756909</v>
      </c>
      <c r="O54" s="86">
        <f t="shared" si="13"/>
        <v>6022981.1242297245</v>
      </c>
      <c r="P54" s="86">
        <f t="shared" si="13"/>
        <v>6179260.3442906318</v>
      </c>
      <c r="Q54" s="86">
        <f t="shared" si="13"/>
        <v>6341216.6638440704</v>
      </c>
      <c r="R54" s="86">
        <f t="shared" si="13"/>
        <v>6438003.633933248</v>
      </c>
      <c r="S54" s="86">
        <f t="shared" si="13"/>
        <v>6576090.7979408363</v>
      </c>
      <c r="T54" s="89" t="s">
        <v>115</v>
      </c>
    </row>
    <row r="55" spans="1:20" ht="15.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J52</f>
        <v>4736692.4711992554</v>
      </c>
      <c r="K55" s="86">
        <f t="shared" ref="K55:T55" si="14">K52</f>
        <v>4918361.7539355243</v>
      </c>
      <c r="L55" s="86">
        <f t="shared" si="14"/>
        <v>5194102.2383618541</v>
      </c>
      <c r="M55" s="86">
        <f t="shared" si="14"/>
        <v>5185813.9551326428</v>
      </c>
      <c r="N55" s="86">
        <f t="shared" si="14"/>
        <v>5341884.5203415379</v>
      </c>
      <c r="O55" s="86">
        <f t="shared" si="14"/>
        <v>5475437.3856633855</v>
      </c>
      <c r="P55" s="86">
        <f t="shared" si="14"/>
        <v>5617509.4039005749</v>
      </c>
      <c r="Q55" s="86">
        <f t="shared" si="14"/>
        <v>5764742.4216764271</v>
      </c>
      <c r="R55" s="86">
        <f t="shared" si="14"/>
        <v>5852730.5763029531</v>
      </c>
      <c r="S55" s="86">
        <f t="shared" si="14"/>
        <v>5978264.3617643956</v>
      </c>
      <c r="T55" s="86" t="str">
        <f t="shared" si="14"/>
        <v>N/A</v>
      </c>
    </row>
    <row r="56" spans="1:20" ht="1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Volumes'!C$19</f>
        <v>867519.83164035145</v>
      </c>
      <c r="K56" s="29">
        <f>'Output Volume Summary'!K56*'Connex from Volumes'!D$19</f>
        <v>900792.35387646139</v>
      </c>
      <c r="L56" s="29">
        <f>'Output Volume Summary'!L56*'Connex from Volumes'!E$19</f>
        <v>933677.35568669648</v>
      </c>
      <c r="M56" s="29">
        <f>'Output Volume Summary'!M56*'Connex from Volumes'!F$19</f>
        <v>949775.9199333943</v>
      </c>
      <c r="N56" s="29">
        <f>'Output Volume Summary'!N56*'Connex from Volumes'!G$19</f>
        <v>978360.06620788458</v>
      </c>
      <c r="O56" s="29">
        <f>'Output Volume Summary'!O56*'Connex from Volumes'!H$19</f>
        <v>1002820.1213927132</v>
      </c>
      <c r="P56" s="29">
        <f>'Output Volume Summary'!P56*'Connex from Volumes'!I$19</f>
        <v>1028840.4497318098</v>
      </c>
      <c r="Q56" s="29">
        <f>'Output Volume Summary'!Q56*'Connex from Volumes'!J$19</f>
        <v>1055806.0092587231</v>
      </c>
      <c r="R56" s="29">
        <f>'Output Volume Summary'!R56*'Connex from Volumes'!K$19</f>
        <v>1071920.9395718209</v>
      </c>
      <c r="S56" s="29">
        <f>'Output Volume Summary'!S56*'Connex from Volumes'!L$19</f>
        <v>1094912.3094128766</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Volumes'!C$19</f>
        <v>780767.84847631631</v>
      </c>
      <c r="K57" s="29">
        <f>'Output Volume Summary'!K57*'Connex from Volumes'!D$19</f>
        <v>810713.11848881538</v>
      </c>
      <c r="L57" s="29">
        <f>'Output Volume Summary'!L57*'Connex from Volumes'!E$19</f>
        <v>840309.62011802685</v>
      </c>
      <c r="M57" s="29">
        <f>'Output Volume Summary'!M57*'Connex from Volumes'!F$19</f>
        <v>854798.32794005482</v>
      </c>
      <c r="N57" s="29">
        <f>'Output Volume Summary'!N57*'Connex from Volumes'!G$19</f>
        <v>880524.05958709621</v>
      </c>
      <c r="O57" s="29">
        <f>'Output Volume Summary'!O57*'Connex from Volumes'!H$19</f>
        <v>902538.10925344191</v>
      </c>
      <c r="P57" s="29">
        <f>'Output Volume Summary'!P57*'Connex from Volumes'!I$19</f>
        <v>925956.40475862869</v>
      </c>
      <c r="Q57" s="29">
        <f>'Output Volume Summary'!Q57*'Connex from Volumes'!J$19</f>
        <v>950225.40833285102</v>
      </c>
      <c r="R57" s="29">
        <f>'Output Volume Summary'!R57*'Connex from Volumes'!K$19</f>
        <v>964728.84561463876</v>
      </c>
      <c r="S57" s="29">
        <f>'Output Volume Summary'!S57*'Connex from Volumes'!L$19</f>
        <v>985421.0784715889</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Volumes'!C$19</f>
        <v>954271.8148043867</v>
      </c>
      <c r="K58" s="29">
        <f>'Output Volume Summary'!K58*'Connex from Volumes'!D$19</f>
        <v>990871.58926410775</v>
      </c>
      <c r="L58" s="29">
        <f>'Output Volume Summary'!L58*'Connex from Volumes'!E$19</f>
        <v>1027045.0912553662</v>
      </c>
      <c r="M58" s="29">
        <f>'Output Volume Summary'!M58*'Connex from Volumes'!F$19</f>
        <v>1044753.5119267338</v>
      </c>
      <c r="N58" s="29">
        <f>'Output Volume Summary'!N58*'Connex from Volumes'!G$19</f>
        <v>1076196.0728286733</v>
      </c>
      <c r="O58" s="29">
        <f>'Output Volume Summary'!O58*'Connex from Volumes'!H$19</f>
        <v>1103102.1335319849</v>
      </c>
      <c r="P58" s="29">
        <f>'Output Volume Summary'!P58*'Connex from Volumes'!I$19</f>
        <v>1131724.4947049909</v>
      </c>
      <c r="Q58" s="29">
        <f>'Output Volume Summary'!Q58*'Connex from Volumes'!J$19</f>
        <v>1161386.6101845955</v>
      </c>
      <c r="R58" s="29">
        <f>'Output Volume Summary'!R58*'Connex from Volumes'!K$19</f>
        <v>1179113.0335290032</v>
      </c>
      <c r="S58" s="29">
        <f>'Output Volume Summary'!S58*'Connex from Volumes'!L$19</f>
        <v>1204403.5403541643</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Volumes'!C$20</f>
        <v>5645046.5917933369</v>
      </c>
      <c r="K59" s="29">
        <f>'Output Volume Summary'!K59*'Connex from Volumes'!D$20</f>
        <v>5861554.539391689</v>
      </c>
      <c r="L59" s="29">
        <f>'Output Volume Summary'!L59*'Connex from Volumes'!E$20</f>
        <v>6075540.8491213145</v>
      </c>
      <c r="M59" s="29">
        <f>'Output Volume Summary'!M59*'Connex from Volumes'!F$20</f>
        <v>6180295.9704673626</v>
      </c>
      <c r="N59" s="29">
        <f>'Output Volume Summary'!N59*'Connex from Volumes'!G$20</f>
        <v>6366296.1420150585</v>
      </c>
      <c r="O59" s="29">
        <f>'Output Volume Summary'!O59*'Connex from Volumes'!H$20</f>
        <v>6525460.4009981742</v>
      </c>
      <c r="P59" s="29">
        <f>'Output Volume Summary'!P59*'Connex from Volumes'!I$20</f>
        <v>6694777.5283429408</v>
      </c>
      <c r="Q59" s="29">
        <f>'Output Volume Summary'!Q59*'Connex from Volumes'!J$20</f>
        <v>6870245.3785883654</v>
      </c>
      <c r="R59" s="29">
        <f>'Output Volume Summary'!R59*'Connex from Volumes'!K$20</f>
        <v>6975106.9957215739</v>
      </c>
      <c r="S59" s="29">
        <f>'Output Volume Summary'!S59*'Connex from Volumes'!L$20</f>
        <v>7124714.3582604844</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Volumes'!C$20</f>
        <v>5080541.9326140033</v>
      </c>
      <c r="K60" s="29">
        <f>'Output Volume Summary'!K60*'Connex from Volumes'!D$20</f>
        <v>5275399.0854525203</v>
      </c>
      <c r="L60" s="29">
        <f>'Output Volume Summary'!L60*'Connex from Volumes'!E$20</f>
        <v>5467986.7642091829</v>
      </c>
      <c r="M60" s="29">
        <f>'Output Volume Summary'!M60*'Connex from Volumes'!F$20</f>
        <v>5562266.3734206269</v>
      </c>
      <c r="N60" s="29">
        <f>'Output Volume Summary'!N60*'Connex from Volumes'!G$20</f>
        <v>5729666.5278135529</v>
      </c>
      <c r="O60" s="29">
        <f>'Output Volume Summary'!O60*'Connex from Volumes'!H$20</f>
        <v>5872914.3608983569</v>
      </c>
      <c r="P60" s="29">
        <f>'Output Volume Summary'!P60*'Connex from Volumes'!I$20</f>
        <v>6025299.7755086478</v>
      </c>
      <c r="Q60" s="29">
        <f>'Output Volume Summary'!Q60*'Connex from Volumes'!J$20</f>
        <v>6183220.840729529</v>
      </c>
      <c r="R60" s="29">
        <f>'Output Volume Summary'!R60*'Connex from Volumes'!K$20</f>
        <v>6277596.2961494168</v>
      </c>
      <c r="S60" s="29">
        <f>'Output Volume Summary'!S60*'Connex from Volumes'!L$20</f>
        <v>6412242.9224344371</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Volumes'!C$20</f>
        <v>6209551.2509726714</v>
      </c>
      <c r="K61" s="29">
        <f>'Output Volume Summary'!K61*'Connex from Volumes'!D$20</f>
        <v>6447709.9933308586</v>
      </c>
      <c r="L61" s="29">
        <f>'Output Volume Summary'!L61*'Connex from Volumes'!E$20</f>
        <v>6683094.934033446</v>
      </c>
      <c r="M61" s="29">
        <f>'Output Volume Summary'!M61*'Connex from Volumes'!F$20</f>
        <v>6798325.5675140992</v>
      </c>
      <c r="N61" s="29">
        <f>'Output Volume Summary'!N61*'Connex from Volumes'!G$20</f>
        <v>7002925.7562165651</v>
      </c>
      <c r="O61" s="29">
        <f>'Output Volume Summary'!O61*'Connex from Volumes'!H$20</f>
        <v>7178006.4410979925</v>
      </c>
      <c r="P61" s="29">
        <f>'Output Volume Summary'!P61*'Connex from Volumes'!I$20</f>
        <v>7364255.2811772367</v>
      </c>
      <c r="Q61" s="29">
        <f>'Output Volume Summary'!Q61*'Connex from Volumes'!J$20</f>
        <v>7557269.9164472017</v>
      </c>
      <c r="R61" s="29">
        <f>'Output Volume Summary'!R61*'Connex from Volumes'!K$20</f>
        <v>7672617.6952937329</v>
      </c>
      <c r="S61" s="29">
        <f>'Output Volume Summary'!S61*'Connex from Volumes'!L$20</f>
        <v>7837185.7940865336</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6512566.4234336885</v>
      </c>
      <c r="K62" s="29">
        <f t="shared" si="15"/>
        <v>6762346.8932681503</v>
      </c>
      <c r="L62" s="29">
        <f t="shared" si="15"/>
        <v>7009218.2048080107</v>
      </c>
      <c r="M62" s="29">
        <f t="shared" si="15"/>
        <v>7130071.8904007571</v>
      </c>
      <c r="N62" s="29">
        <f t="shared" si="15"/>
        <v>7344656.2082229434</v>
      </c>
      <c r="O62" s="29">
        <f t="shared" si="15"/>
        <v>7528280.5223908871</v>
      </c>
      <c r="P62" s="29">
        <f t="shared" si="15"/>
        <v>7723617.9780747509</v>
      </c>
      <c r="Q62" s="29">
        <f t="shared" si="15"/>
        <v>7926051.3878470883</v>
      </c>
      <c r="R62" s="29">
        <f t="shared" si="15"/>
        <v>8047027.9352933951</v>
      </c>
      <c r="S62" s="29">
        <f t="shared" si="15"/>
        <v>8219626.6676733606</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5861309.7810903192</v>
      </c>
      <c r="K63" s="29">
        <f t="shared" si="15"/>
        <v>6086112.2039413359</v>
      </c>
      <c r="L63" s="29">
        <f t="shared" si="15"/>
        <v>6308296.3843272096</v>
      </c>
      <c r="M63" s="29">
        <f t="shared" si="15"/>
        <v>6417064.701360682</v>
      </c>
      <c r="N63" s="29">
        <f t="shared" si="15"/>
        <v>6610190.5874006487</v>
      </c>
      <c r="O63" s="29">
        <f t="shared" si="15"/>
        <v>6775452.4701517988</v>
      </c>
      <c r="P63" s="29">
        <f t="shared" si="15"/>
        <v>6951256.1802672762</v>
      </c>
      <c r="Q63" s="29">
        <f t="shared" si="15"/>
        <v>7133446.2490623798</v>
      </c>
      <c r="R63" s="29">
        <f t="shared" si="15"/>
        <v>7242325.1417640559</v>
      </c>
      <c r="S63" s="29">
        <f t="shared" si="15"/>
        <v>7397664.000906026</v>
      </c>
      <c r="T63" s="88" t="s">
        <v>115</v>
      </c>
    </row>
    <row r="64" spans="1:20" ht="1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7163823.0657770578</v>
      </c>
      <c r="K64" s="86">
        <f t="shared" si="15"/>
        <v>7438581.5825949665</v>
      </c>
      <c r="L64" s="86">
        <f t="shared" si="15"/>
        <v>7710140.0252888119</v>
      </c>
      <c r="M64" s="86">
        <f t="shared" si="15"/>
        <v>7843079.0794408331</v>
      </c>
      <c r="N64" s="86">
        <f t="shared" si="15"/>
        <v>8079121.829045238</v>
      </c>
      <c r="O64" s="86">
        <f t="shared" si="15"/>
        <v>8281108.5746299773</v>
      </c>
      <c r="P64" s="86">
        <f t="shared" si="15"/>
        <v>8495979.7758822273</v>
      </c>
      <c r="Q64" s="86">
        <f t="shared" si="15"/>
        <v>8718656.5266317967</v>
      </c>
      <c r="R64" s="86">
        <f t="shared" si="15"/>
        <v>8851730.7288227361</v>
      </c>
      <c r="S64" s="86">
        <f t="shared" si="15"/>
        <v>9041589.334440697</v>
      </c>
      <c r="T64" s="89" t="s">
        <v>115</v>
      </c>
    </row>
    <row r="65" spans="1:20" ht="15.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J62</f>
        <v>6512566.4234336885</v>
      </c>
      <c r="K65" s="92">
        <f t="shared" ref="K65:T65" si="16">K62</f>
        <v>6762346.8932681503</v>
      </c>
      <c r="L65" s="92">
        <f t="shared" si="16"/>
        <v>7009218.2048080107</v>
      </c>
      <c r="M65" s="92">
        <f t="shared" si="16"/>
        <v>7130071.8904007571</v>
      </c>
      <c r="N65" s="92">
        <f t="shared" si="16"/>
        <v>7344656.2082229434</v>
      </c>
      <c r="O65" s="92">
        <f t="shared" si="16"/>
        <v>7528280.5223908871</v>
      </c>
      <c r="P65" s="92">
        <f t="shared" si="16"/>
        <v>7723617.9780747509</v>
      </c>
      <c r="Q65" s="92">
        <f t="shared" si="16"/>
        <v>7926051.3878470883</v>
      </c>
      <c r="R65" s="92">
        <f t="shared" si="16"/>
        <v>8047027.9352933951</v>
      </c>
      <c r="S65" s="92">
        <f t="shared" si="16"/>
        <v>8219626.6676733606</v>
      </c>
      <c r="T65" s="86" t="str">
        <f t="shared" si="16"/>
        <v>N/A</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Volumes'!C$17</f>
        <v>375740.89020877698</v>
      </c>
      <c r="K66" s="29">
        <f>(VLOOKUP($B66,'Model Working'!$C$16:$P$25,L$4,FALSE)/VLOOKUP($B66,'Model Working'!$C$30:$P$39,L$4)-(VLOOKUP($B66,'Model Working'!$C$16:$P$25,K$4,FALSE)/VLOOKUP($B66,'Model Working'!$C$30:$P$39,K$4)))*VLOOKUP($F66,'Model Working'!$C$42:$P$45,K$4,FALSE)*VLOOKUP($D66,'Model Working'!$C$47:$P$50,K$4,FALSE)*(1+Base_Case)*'Connex from Volumes'!D$17</f>
        <v>388233.91574669274</v>
      </c>
      <c r="L66" s="29">
        <f>(VLOOKUP($B66,'Model Working'!$C$16:$P$25,M$4,FALSE)/VLOOKUP($B66,'Model Working'!$C$30:$P$39,M$4)-(VLOOKUP($B66,'Model Working'!$C$16:$P$25,L$4,FALSE)/VLOOKUP($B66,'Model Working'!$C$30:$P$39,L$4)))*VLOOKUP($F66,'Model Working'!$C$42:$P$45,L$4,FALSE)*VLOOKUP($D66,'Model Working'!$C$47:$P$50,L$4,FALSE)*(1+Base_Case)*'Connex from Volumes'!E$17</f>
        <v>407987.58614388626</v>
      </c>
      <c r="M66" s="29">
        <f>(VLOOKUP($B66,'Model Working'!$C$16:$P$25,N$4,FALSE)/VLOOKUP($B66,'Model Working'!$C$30:$P$39,N$4)-(VLOOKUP($B66,'Model Working'!$C$16:$P$25,M$4,FALSE)/VLOOKUP($B66,'Model Working'!$C$30:$P$39,M$4)))*VLOOKUP($F66,'Model Working'!$C$42:$P$45,M$4,FALSE)*VLOOKUP($D66,'Model Working'!$C$47:$P$50,M$4,FALSE)*(1+Base_Case)*'Connex from Volumes'!F$17</f>
        <v>405341.05070429097</v>
      </c>
      <c r="N66" s="29">
        <f>(VLOOKUP($B66,'Model Working'!$C$16:$P$25,O$4,FALSE)/VLOOKUP($B66,'Model Working'!$C$30:$P$39,O$4)-(VLOOKUP($B66,'Model Working'!$C$16:$P$25,N$4,FALSE)/VLOOKUP($B66,'Model Working'!$C$30:$P$39,N$4)))*VLOOKUP($F66,'Model Working'!$C$42:$P$45,N$4,FALSE)*VLOOKUP($D66,'Model Working'!$C$47:$P$50,N$4,FALSE)*(1+Base_Case)*'Connex from Volumes'!G$17</f>
        <v>415498.18939534226</v>
      </c>
      <c r="O66" s="29">
        <f>(VLOOKUP($B66,'Model Working'!$C$16:$P$25,P$4,FALSE)/VLOOKUP($B66,'Model Working'!$C$30:$P$39,P$4)-(VLOOKUP($B66,'Model Working'!$C$16:$P$25,O$4,FALSE)/VLOOKUP($B66,'Model Working'!$C$30:$P$39,O$4)))*VLOOKUP($F66,'Model Working'!$C$42:$P$45,O$4,FALSE)*VLOOKUP($D66,'Model Working'!$C$47:$P$50,O$4,FALSE)*(1+Base_Case)*'Connex from Volumes'!H$17</f>
        <v>423807.12584851205</v>
      </c>
      <c r="P66" s="29">
        <f>(VLOOKUP($B66,'Model Working'!$C$16:$P$25,Q$4,FALSE)/VLOOKUP($B66,'Model Working'!$C$30:$P$39,Q$4)-(VLOOKUP($B66,'Model Working'!$C$16:$P$25,P$4,FALSE)/VLOOKUP($B66,'Model Working'!$C$30:$P$39,P$4)))*VLOOKUP($F66,'Model Working'!$C$42:$P$45,P$4,FALSE)*VLOOKUP($D66,'Model Working'!$C$47:$P$50,P$4,FALSE)*(1+Base_Case)*'Connex from Volumes'!I$17</f>
        <v>432685.04968970822</v>
      </c>
      <c r="Q66" s="29">
        <f>(VLOOKUP($B66,'Model Working'!$C$16:$P$25,R$4,FALSE)/VLOOKUP($B66,'Model Working'!$C$30:$P$39,R$4)-(VLOOKUP($B66,'Model Working'!$C$16:$P$25,Q$4,FALSE)/VLOOKUP($B66,'Model Working'!$C$30:$P$39,Q$4)))*VLOOKUP($F66,'Model Working'!$C$42:$P$45,Q$4,FALSE)*VLOOKUP($D66,'Model Working'!$C$47:$P$50,Q$4,FALSE)*(1+Base_Case)*'Connex from Volumes'!J$17</f>
        <v>441865.92483206291</v>
      </c>
      <c r="R66" s="29">
        <f>(VLOOKUP($B66,'Model Working'!$C$16:$P$25,S$4,FALSE)/VLOOKUP($B66,'Model Working'!$C$30:$P$39,S$4)-(VLOOKUP($B66,'Model Working'!$C$16:$P$25,R$4,FALSE)/VLOOKUP($B66,'Model Working'!$C$30:$P$39,R$4)))*VLOOKUP($F66,'Model Working'!$C$42:$P$45,R$4,FALSE)*VLOOKUP($D66,'Model Working'!$C$47:$P$50,R$4,FALSE)*(1+Base_Case)*'Connex from Volumes'!K$17</f>
        <v>446432.26271184481</v>
      </c>
      <c r="S66" s="29">
        <f>(VLOOKUP($B66,'Model Working'!$C$16:$P$25,T$4,FALSE)/VLOOKUP($B66,'Model Working'!$C$30:$P$39,T$4)-(VLOOKUP($B66,'Model Working'!$C$16:$P$25,S$4,FALSE)/VLOOKUP($B66,'Model Working'!$C$30:$P$39,S$4)))*VLOOKUP($F66,'Model Working'!$C$42:$P$45,S$4,FALSE)*VLOOKUP($D66,'Model Working'!$C$47:$P$50,S$4,FALSE)*(1+Base_Case)*'Connex from Volumes'!L$17</f>
        <v>453797.95908395667</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Volumes'!C$17</f>
        <v>338166.80118789931</v>
      </c>
      <c r="K67" s="29">
        <f>(VLOOKUP($B67,'Model Working'!$C$16:$P$25,L$4,FALSE)/VLOOKUP($B67,'Model Working'!$C$30:$P$39,L$4)-(VLOOKUP($B67,'Model Working'!$C$16:$P$25,K$4,FALSE)/VLOOKUP($B67,'Model Working'!$C$30:$P$39,K$4)))*VLOOKUP($F67,'Model Working'!$C$42:$P$45,K$4,FALSE)*VLOOKUP($D67,'Model Working'!$C$47:$P$50,K$4,FALSE)*(1+Low_Case)*'Connex from Volumes'!D$17</f>
        <v>349410.52417202346</v>
      </c>
      <c r="L67" s="29">
        <f>(VLOOKUP($B67,'Model Working'!$C$16:$P$25,M$4,FALSE)/VLOOKUP($B67,'Model Working'!$C$30:$P$39,M$4)-(VLOOKUP($B67,'Model Working'!$C$16:$P$25,L$4,FALSE)/VLOOKUP($B67,'Model Working'!$C$30:$P$39,L$4)))*VLOOKUP($F67,'Model Working'!$C$42:$P$45,L$4,FALSE)*VLOOKUP($D67,'Model Working'!$C$47:$P$50,L$4,FALSE)*(1+Low_Case)*'Connex from Volumes'!E$17</f>
        <v>367188.82752949768</v>
      </c>
      <c r="M67" s="29">
        <f>(VLOOKUP($B67,'Model Working'!$C$16:$P$25,N$4,FALSE)/VLOOKUP($B67,'Model Working'!$C$30:$P$39,N$4)-(VLOOKUP($B67,'Model Working'!$C$16:$P$25,M$4,FALSE)/VLOOKUP($B67,'Model Working'!$C$30:$P$39,M$4)))*VLOOKUP($F67,'Model Working'!$C$42:$P$45,M$4,FALSE)*VLOOKUP($D67,'Model Working'!$C$47:$P$50,M$4,FALSE)*(1+Low_Case)*'Connex from Volumes'!F$17</f>
        <v>364806.94563386193</v>
      </c>
      <c r="N67" s="29">
        <f>(VLOOKUP($B67,'Model Working'!$C$16:$P$25,O$4,FALSE)/VLOOKUP($B67,'Model Working'!$C$30:$P$39,O$4)-(VLOOKUP($B67,'Model Working'!$C$16:$P$25,N$4,FALSE)/VLOOKUP($B67,'Model Working'!$C$30:$P$39,N$4)))*VLOOKUP($F67,'Model Working'!$C$42:$P$45,N$4,FALSE)*VLOOKUP($D67,'Model Working'!$C$47:$P$50,N$4,FALSE)*(1+Low_Case)*'Connex from Volumes'!G$17</f>
        <v>373948.37045580806</v>
      </c>
      <c r="O67" s="29">
        <f>(VLOOKUP($B67,'Model Working'!$C$16:$P$25,P$4,FALSE)/VLOOKUP($B67,'Model Working'!$C$30:$P$39,P$4)-(VLOOKUP($B67,'Model Working'!$C$16:$P$25,O$4,FALSE)/VLOOKUP($B67,'Model Working'!$C$30:$P$39,O$4)))*VLOOKUP($F67,'Model Working'!$C$42:$P$45,O$4,FALSE)*VLOOKUP($D67,'Model Working'!$C$47:$P$50,O$4,FALSE)*(1+Low_Case)*'Connex from Volumes'!H$17</f>
        <v>381426.41326366086</v>
      </c>
      <c r="P67" s="29">
        <f>(VLOOKUP($B67,'Model Working'!$C$16:$P$25,Q$4,FALSE)/VLOOKUP($B67,'Model Working'!$C$30:$P$39,Q$4)-(VLOOKUP($B67,'Model Working'!$C$16:$P$25,P$4,FALSE)/VLOOKUP($B67,'Model Working'!$C$30:$P$39,P$4)))*VLOOKUP($F67,'Model Working'!$C$42:$P$45,P$4,FALSE)*VLOOKUP($D67,'Model Working'!$C$47:$P$50,P$4,FALSE)*(1+Low_Case)*'Connex from Volumes'!I$17</f>
        <v>389416.54472073738</v>
      </c>
      <c r="Q67" s="29">
        <f>(VLOOKUP($B67,'Model Working'!$C$16:$P$25,R$4,FALSE)/VLOOKUP($B67,'Model Working'!$C$30:$P$39,R$4)-(VLOOKUP($B67,'Model Working'!$C$16:$P$25,Q$4,FALSE)/VLOOKUP($B67,'Model Working'!$C$30:$P$39,Q$4)))*VLOOKUP($F67,'Model Working'!$C$42:$P$45,Q$4,FALSE)*VLOOKUP($D67,'Model Working'!$C$47:$P$50,Q$4,FALSE)*(1+Low_Case)*'Connex from Volumes'!J$17</f>
        <v>397679.33234885661</v>
      </c>
      <c r="R67" s="29">
        <f>(VLOOKUP($B67,'Model Working'!$C$16:$P$25,S$4,FALSE)/VLOOKUP($B67,'Model Working'!$C$30:$P$39,S$4)-(VLOOKUP($B67,'Model Working'!$C$16:$P$25,R$4,FALSE)/VLOOKUP($B67,'Model Working'!$C$30:$P$39,R$4)))*VLOOKUP($F67,'Model Working'!$C$42:$P$45,R$4,FALSE)*VLOOKUP($D67,'Model Working'!$C$47:$P$50,R$4,FALSE)*(1+Low_Case)*'Connex from Volumes'!K$17</f>
        <v>401789.03644066036</v>
      </c>
      <c r="S67" s="29">
        <f>(VLOOKUP($B67,'Model Working'!$C$16:$P$25,T$4,FALSE)/VLOOKUP($B67,'Model Working'!$C$30:$P$39,T$4)-(VLOOKUP($B67,'Model Working'!$C$16:$P$25,S$4,FALSE)/VLOOKUP($B67,'Model Working'!$C$30:$P$39,S$4)))*VLOOKUP($F67,'Model Working'!$C$42:$P$45,S$4,FALSE)*VLOOKUP($D67,'Model Working'!$C$47:$P$50,S$4,FALSE)*(1+Low_Case)*'Connex from Volumes'!L$17</f>
        <v>408418.163175561</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Volumes'!C$17</f>
        <v>413314.97922965477</v>
      </c>
      <c r="K68" s="29">
        <f>(VLOOKUP($B68,'Model Working'!$C$16:$P$25,L$4,FALSE)/VLOOKUP($B68,'Model Working'!$C$30:$P$39,L$4)-(VLOOKUP($B68,'Model Working'!$C$16:$P$25,K$4,FALSE)/VLOOKUP($B68,'Model Working'!$C$30:$P$39,K$4)))*VLOOKUP($F68,'Model Working'!$C$42:$P$45,K$4,FALSE)*VLOOKUP($D68,'Model Working'!$C$47:$P$50,K$4,FALSE)*(1+High_Case)*'Connex from Volumes'!D$17</f>
        <v>427057.30732136202</v>
      </c>
      <c r="L68" s="29">
        <f>(VLOOKUP($B68,'Model Working'!$C$16:$P$25,M$4,FALSE)/VLOOKUP($B68,'Model Working'!$C$30:$P$39,M$4)-(VLOOKUP($B68,'Model Working'!$C$16:$P$25,L$4,FALSE)/VLOOKUP($B68,'Model Working'!$C$30:$P$39,L$4)))*VLOOKUP($F68,'Model Working'!$C$42:$P$45,L$4,FALSE)*VLOOKUP($D68,'Model Working'!$C$47:$P$50,L$4,FALSE)*(1+High_Case)*'Connex from Volumes'!E$17</f>
        <v>448786.34475827496</v>
      </c>
      <c r="M68" s="29">
        <f>(VLOOKUP($B68,'Model Working'!$C$16:$P$25,N$4,FALSE)/VLOOKUP($B68,'Model Working'!$C$30:$P$39,N$4)-(VLOOKUP($B68,'Model Working'!$C$16:$P$25,M$4,FALSE)/VLOOKUP($B68,'Model Working'!$C$30:$P$39,M$4)))*VLOOKUP($F68,'Model Working'!$C$42:$P$45,M$4,FALSE)*VLOOKUP($D68,'Model Working'!$C$47:$P$50,M$4,FALSE)*(1+High_Case)*'Connex from Volumes'!F$17</f>
        <v>445875.15577472007</v>
      </c>
      <c r="N68" s="29">
        <f>(VLOOKUP($B68,'Model Working'!$C$16:$P$25,O$4,FALSE)/VLOOKUP($B68,'Model Working'!$C$30:$P$39,O$4)-(VLOOKUP($B68,'Model Working'!$C$16:$P$25,N$4,FALSE)/VLOOKUP($B68,'Model Working'!$C$30:$P$39,N$4)))*VLOOKUP($F68,'Model Working'!$C$42:$P$45,N$4,FALSE)*VLOOKUP($D68,'Model Working'!$C$47:$P$50,N$4,FALSE)*(1+High_Case)*'Connex from Volumes'!G$17</f>
        <v>457048.0083348765</v>
      </c>
      <c r="O68" s="29">
        <f>(VLOOKUP($B68,'Model Working'!$C$16:$P$25,P$4,FALSE)/VLOOKUP($B68,'Model Working'!$C$30:$P$39,P$4)-(VLOOKUP($B68,'Model Working'!$C$16:$P$25,O$4,FALSE)/VLOOKUP($B68,'Model Working'!$C$30:$P$39,O$4)))*VLOOKUP($F68,'Model Working'!$C$42:$P$45,O$4,FALSE)*VLOOKUP($D68,'Model Working'!$C$47:$P$50,O$4,FALSE)*(1+High_Case)*'Connex from Volumes'!H$17</f>
        <v>466187.8384333633</v>
      </c>
      <c r="P68" s="29">
        <f>(VLOOKUP($B68,'Model Working'!$C$16:$P$25,Q$4,FALSE)/VLOOKUP($B68,'Model Working'!$C$30:$P$39,Q$4)-(VLOOKUP($B68,'Model Working'!$C$16:$P$25,P$4,FALSE)/VLOOKUP($B68,'Model Working'!$C$30:$P$39,P$4)))*VLOOKUP($F68,'Model Working'!$C$42:$P$45,P$4,FALSE)*VLOOKUP($D68,'Model Working'!$C$47:$P$50,P$4,FALSE)*(1+High_Case)*'Connex from Volumes'!I$17</f>
        <v>475953.55465867912</v>
      </c>
      <c r="Q68" s="29">
        <f>(VLOOKUP($B68,'Model Working'!$C$16:$P$25,R$4,FALSE)/VLOOKUP($B68,'Model Working'!$C$30:$P$39,R$4)-(VLOOKUP($B68,'Model Working'!$C$16:$P$25,Q$4,FALSE)/VLOOKUP($B68,'Model Working'!$C$30:$P$39,Q$4)))*VLOOKUP($F68,'Model Working'!$C$42:$P$45,Q$4,FALSE)*VLOOKUP($D68,'Model Working'!$C$47:$P$50,Q$4,FALSE)*(1+High_Case)*'Connex from Volumes'!J$17</f>
        <v>486052.51731526927</v>
      </c>
      <c r="R68" s="29">
        <f>(VLOOKUP($B68,'Model Working'!$C$16:$P$25,S$4,FALSE)/VLOOKUP($B68,'Model Working'!$C$30:$P$39,S$4)-(VLOOKUP($B68,'Model Working'!$C$16:$P$25,R$4,FALSE)/VLOOKUP($B68,'Model Working'!$C$30:$P$39,R$4)))*VLOOKUP($F68,'Model Working'!$C$42:$P$45,R$4,FALSE)*VLOOKUP($D68,'Model Working'!$C$47:$P$50,R$4,FALSE)*(1+High_Case)*'Connex from Volumes'!K$17</f>
        <v>491075.48898302933</v>
      </c>
      <c r="S68" s="29">
        <f>(VLOOKUP($B68,'Model Working'!$C$16:$P$25,T$4,FALSE)/VLOOKUP($B68,'Model Working'!$C$30:$P$39,T$4)-(VLOOKUP($B68,'Model Working'!$C$16:$P$25,S$4,FALSE)/VLOOKUP($B68,'Model Working'!$C$30:$P$39,S$4)))*VLOOKUP($F68,'Model Working'!$C$42:$P$45,S$4,FALSE)*VLOOKUP($D68,'Model Working'!$C$47:$P$50,S$4,FALSE)*(1+High_Case)*'Connex from Volumes'!L$17</f>
        <v>499177.75499235239</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Volumes'!C$18</f>
        <v>968479.42631332052</v>
      </c>
      <c r="K69" s="29">
        <f>(VLOOKUP($B69,'Model Working'!$C$16:$P$25,L$4,FALSE)/VLOOKUP($B69,'Model Working'!$C$30:$P$39,L$4)-(VLOOKUP($B69,'Model Working'!$C$16:$P$25,K$4,FALSE)/VLOOKUP($B69,'Model Working'!$C$30:$P$39,K$4)))*VLOOKUP($F69,'Model Working'!$C$42:$P$45,K$4,FALSE)*VLOOKUP($D69,'Model Working'!$C$47:$P$50,K$4,FALSE)*(1+Base_Case)*'Connex from Volumes'!D$18</f>
        <v>1000680.4417501963</v>
      </c>
      <c r="L69" s="29">
        <f>(VLOOKUP($B69,'Model Working'!$C$16:$P$25,M$4,FALSE)/VLOOKUP($B69,'Model Working'!$C$30:$P$39,M$4)-(VLOOKUP($B69,'Model Working'!$C$16:$P$25,L$4,FALSE)/VLOOKUP($B69,'Model Working'!$C$30:$P$39,L$4)))*VLOOKUP($F69,'Model Working'!$C$42:$P$45,L$4,FALSE)*VLOOKUP($D69,'Model Working'!$C$47:$P$50,L$4,FALSE)*(1+Base_Case)*'Connex from Volumes'!E$18</f>
        <v>1051595.9100220327</v>
      </c>
      <c r="M69" s="29">
        <f>(VLOOKUP($B69,'Model Working'!$C$16:$P$25,N$4,FALSE)/VLOOKUP($B69,'Model Working'!$C$30:$P$39,N$4)-(VLOOKUP($B69,'Model Working'!$C$16:$P$25,M$4,FALSE)/VLOOKUP($B69,'Model Working'!$C$30:$P$39,M$4)))*VLOOKUP($F69,'Model Working'!$C$42:$P$45,M$4,FALSE)*VLOOKUP($D69,'Model Working'!$C$47:$P$50,M$4,FALSE)*(1+Base_Case)*'Connex from Volumes'!F$18</f>
        <v>1044774.4136370291</v>
      </c>
      <c r="N69" s="29">
        <f>(VLOOKUP($B69,'Model Working'!$C$16:$P$25,O$4,FALSE)/VLOOKUP($B69,'Model Working'!$C$30:$P$39,O$4)-(VLOOKUP($B69,'Model Working'!$C$16:$P$25,N$4,FALSE)/VLOOKUP($B69,'Model Working'!$C$30:$P$39,N$4)))*VLOOKUP($F69,'Model Working'!$C$42:$P$45,N$4,FALSE)*VLOOKUP($D69,'Model Working'!$C$47:$P$50,N$4,FALSE)*(1+Base_Case)*'Connex from Volumes'!G$18</f>
        <v>1070954.6354569872</v>
      </c>
      <c r="O69" s="29">
        <f>(VLOOKUP($B69,'Model Working'!$C$16:$P$25,P$4,FALSE)/VLOOKUP($B69,'Model Working'!$C$30:$P$39,P$4)-(VLOOKUP($B69,'Model Working'!$C$16:$P$25,O$4,FALSE)/VLOOKUP($B69,'Model Working'!$C$30:$P$39,O$4)))*VLOOKUP($F69,'Model Working'!$C$42:$P$45,O$4,FALSE)*VLOOKUP($D69,'Model Working'!$C$47:$P$50,O$4,FALSE)*(1+Base_Case)*'Connex from Volumes'!H$18</f>
        <v>1092371.0801909326</v>
      </c>
      <c r="P69" s="29">
        <f>(VLOOKUP($B69,'Model Working'!$C$16:$P$25,Q$4,FALSE)/VLOOKUP($B69,'Model Working'!$C$30:$P$39,Q$4)-(VLOOKUP($B69,'Model Working'!$C$16:$P$25,P$4,FALSE)/VLOOKUP($B69,'Model Working'!$C$30:$P$39,P$4)))*VLOOKUP($F69,'Model Working'!$C$42:$P$45,P$4,FALSE)*VLOOKUP($D69,'Model Working'!$C$47:$P$50,P$4,FALSE)*(1+Base_Case)*'Connex from Volumes'!I$18</f>
        <v>1115254.1009444036</v>
      </c>
      <c r="Q69" s="29">
        <f>(VLOOKUP($B69,'Model Working'!$C$16:$P$25,R$4,FALSE)/VLOOKUP($B69,'Model Working'!$C$30:$P$39,R$4)-(VLOOKUP($B69,'Model Working'!$C$16:$P$25,Q$4,FALSE)/VLOOKUP($B69,'Model Working'!$C$30:$P$39,Q$4)))*VLOOKUP($F69,'Model Working'!$C$42:$P$45,Q$4,FALSE)*VLOOKUP($D69,'Model Working'!$C$47:$P$50,Q$4,FALSE)*(1+Base_Case)*'Connex from Volumes'!J$18</f>
        <v>1138917.9845477594</v>
      </c>
      <c r="R69" s="29">
        <f>(VLOOKUP($B69,'Model Working'!$C$16:$P$25,S$4,FALSE)/VLOOKUP($B69,'Model Working'!$C$30:$P$39,S$4)-(VLOOKUP($B69,'Model Working'!$C$16:$P$25,R$4,FALSE)/VLOOKUP($B69,'Model Working'!$C$30:$P$39,R$4)))*VLOOKUP($F69,'Model Working'!$C$42:$P$45,R$4,FALSE)*VLOOKUP($D69,'Model Working'!$C$47:$P$50,R$4,FALSE)*(1+Base_Case)*'Connex from Volumes'!K$18</f>
        <v>1150687.8089278175</v>
      </c>
      <c r="S69" s="29">
        <f>(VLOOKUP($B69,'Model Working'!$C$16:$P$25,T$4,FALSE)/VLOOKUP($B69,'Model Working'!$C$30:$P$39,T$4)-(VLOOKUP($B69,'Model Working'!$C$16:$P$25,S$4,FALSE)/VLOOKUP($B69,'Model Working'!$C$30:$P$39,S$4)))*VLOOKUP($F69,'Model Working'!$C$42:$P$45,S$4,FALSE)*VLOOKUP($D69,'Model Working'!$C$47:$P$50,S$4,FALSE)*(1+Base_Case)*'Connex from Volumes'!L$18</f>
        <v>1169673.0340729894</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Volumes'!C$18</f>
        <v>871631.48368198855</v>
      </c>
      <c r="K70" s="29">
        <f>(VLOOKUP($B70,'Model Working'!$C$16:$P$25,L$4,FALSE)/VLOOKUP($B70,'Model Working'!$C$30:$P$39,L$4)-(VLOOKUP($B70,'Model Working'!$C$16:$P$25,K$4,FALSE)/VLOOKUP($B70,'Model Working'!$C$30:$P$39,K$4)))*VLOOKUP($F70,'Model Working'!$C$42:$P$45,K$4,FALSE)*VLOOKUP($D70,'Model Working'!$C$47:$P$50,K$4,FALSE)*(1+Low_Case)*'Connex from Volumes'!D$18</f>
        <v>900612.39757517655</v>
      </c>
      <c r="L70" s="29">
        <f>(VLOOKUP($B70,'Model Working'!$C$16:$P$25,M$4,FALSE)/VLOOKUP($B70,'Model Working'!$C$30:$P$39,M$4)-(VLOOKUP($B70,'Model Working'!$C$16:$P$25,L$4,FALSE)/VLOOKUP($B70,'Model Working'!$C$30:$P$39,L$4)))*VLOOKUP($F70,'Model Working'!$C$42:$P$45,L$4,FALSE)*VLOOKUP($D70,'Model Working'!$C$47:$P$50,L$4,FALSE)*(1+Low_Case)*'Connex from Volumes'!E$18</f>
        <v>946436.31901982939</v>
      </c>
      <c r="M70" s="29">
        <f>(VLOOKUP($B70,'Model Working'!$C$16:$P$25,N$4,FALSE)/VLOOKUP($B70,'Model Working'!$C$30:$P$39,N$4)-(VLOOKUP($B70,'Model Working'!$C$16:$P$25,M$4,FALSE)/VLOOKUP($B70,'Model Working'!$C$30:$P$39,M$4)))*VLOOKUP($F70,'Model Working'!$C$42:$P$45,M$4,FALSE)*VLOOKUP($D70,'Model Working'!$C$47:$P$50,M$4,FALSE)*(1+Low_Case)*'Connex from Volumes'!F$18</f>
        <v>940296.97227332636</v>
      </c>
      <c r="N70" s="29">
        <f>(VLOOKUP($B70,'Model Working'!$C$16:$P$25,O$4,FALSE)/VLOOKUP($B70,'Model Working'!$C$30:$P$39,O$4)-(VLOOKUP($B70,'Model Working'!$C$16:$P$25,N$4,FALSE)/VLOOKUP($B70,'Model Working'!$C$30:$P$39,N$4)))*VLOOKUP($F70,'Model Working'!$C$42:$P$45,N$4,FALSE)*VLOOKUP($D70,'Model Working'!$C$47:$P$50,N$4,FALSE)*(1+Low_Case)*'Connex from Volumes'!G$18</f>
        <v>963859.1719112884</v>
      </c>
      <c r="O70" s="29">
        <f>(VLOOKUP($B70,'Model Working'!$C$16:$P$25,P$4,FALSE)/VLOOKUP($B70,'Model Working'!$C$30:$P$39,P$4)-(VLOOKUP($B70,'Model Working'!$C$16:$P$25,O$4,FALSE)/VLOOKUP($B70,'Model Working'!$C$30:$P$39,O$4)))*VLOOKUP($F70,'Model Working'!$C$42:$P$45,O$4,FALSE)*VLOOKUP($D70,'Model Working'!$C$47:$P$50,O$4,FALSE)*(1+Low_Case)*'Connex from Volumes'!H$18</f>
        <v>983133.97217183933</v>
      </c>
      <c r="P70" s="29">
        <f>(VLOOKUP($B70,'Model Working'!$C$16:$P$25,Q$4,FALSE)/VLOOKUP($B70,'Model Working'!$C$30:$P$39,Q$4)-(VLOOKUP($B70,'Model Working'!$C$16:$P$25,P$4,FALSE)/VLOOKUP($B70,'Model Working'!$C$30:$P$39,P$4)))*VLOOKUP($F70,'Model Working'!$C$42:$P$45,P$4,FALSE)*VLOOKUP($D70,'Model Working'!$C$47:$P$50,P$4,FALSE)*(1+Low_Case)*'Connex from Volumes'!I$18</f>
        <v>1003728.6908499632</v>
      </c>
      <c r="Q70" s="29">
        <f>(VLOOKUP($B70,'Model Working'!$C$16:$P$25,R$4,FALSE)/VLOOKUP($B70,'Model Working'!$C$30:$P$39,R$4)-(VLOOKUP($B70,'Model Working'!$C$16:$P$25,Q$4,FALSE)/VLOOKUP($B70,'Model Working'!$C$30:$P$39,Q$4)))*VLOOKUP($F70,'Model Working'!$C$42:$P$45,Q$4,FALSE)*VLOOKUP($D70,'Model Working'!$C$47:$P$50,Q$4,FALSE)*(1+Low_Case)*'Connex from Volumes'!J$18</f>
        <v>1025026.1860929836</v>
      </c>
      <c r="R70" s="29">
        <f>(VLOOKUP($B70,'Model Working'!$C$16:$P$25,S$4,FALSE)/VLOOKUP($B70,'Model Working'!$C$30:$P$39,S$4)-(VLOOKUP($B70,'Model Working'!$C$16:$P$25,R$4,FALSE)/VLOOKUP($B70,'Model Working'!$C$30:$P$39,R$4)))*VLOOKUP($F70,'Model Working'!$C$42:$P$45,R$4,FALSE)*VLOOKUP($D70,'Model Working'!$C$47:$P$50,R$4,FALSE)*(1+Low_Case)*'Connex from Volumes'!K$18</f>
        <v>1035619.0280350357</v>
      </c>
      <c r="S70" s="29">
        <f>(VLOOKUP($B70,'Model Working'!$C$16:$P$25,T$4,FALSE)/VLOOKUP($B70,'Model Working'!$C$30:$P$39,T$4)-(VLOOKUP($B70,'Model Working'!$C$16:$P$25,S$4,FALSE)/VLOOKUP($B70,'Model Working'!$C$30:$P$39,S$4)))*VLOOKUP($F70,'Model Working'!$C$42:$P$45,S$4,FALSE)*VLOOKUP($D70,'Model Working'!$C$47:$P$50,S$4,FALSE)*(1+Low_Case)*'Connex from Volumes'!L$18</f>
        <v>1052705.7306656905</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Volumes'!C$18</f>
        <v>1065327.3689446526</v>
      </c>
      <c r="K71" s="29">
        <f>(VLOOKUP($B71,'Model Working'!$C$16:$P$25,L$4,FALSE)/VLOOKUP($B71,'Model Working'!$C$30:$P$39,L$4)-(VLOOKUP($B71,'Model Working'!$C$16:$P$25,K$4,FALSE)/VLOOKUP($B71,'Model Working'!$C$30:$P$39,K$4)))*VLOOKUP($F71,'Model Working'!$C$42:$P$45,K$4,FALSE)*VLOOKUP($D71,'Model Working'!$C$47:$P$50,K$4,FALSE)*(1+High_Case)*'Connex from Volumes'!D$18</f>
        <v>1100748.485925216</v>
      </c>
      <c r="L71" s="29">
        <f>(VLOOKUP($B71,'Model Working'!$C$16:$P$25,M$4,FALSE)/VLOOKUP($B71,'Model Working'!$C$30:$P$39,M$4)-(VLOOKUP($B71,'Model Working'!$C$16:$P$25,L$4,FALSE)/VLOOKUP($B71,'Model Working'!$C$30:$P$39,L$4)))*VLOOKUP($F71,'Model Working'!$C$42:$P$45,L$4,FALSE)*VLOOKUP($D71,'Model Working'!$C$47:$P$50,L$4,FALSE)*(1+High_Case)*'Connex from Volumes'!E$18</f>
        <v>1156755.501024236</v>
      </c>
      <c r="M71" s="29">
        <f>(VLOOKUP($B71,'Model Working'!$C$16:$P$25,N$4,FALSE)/VLOOKUP($B71,'Model Working'!$C$30:$P$39,N$4)-(VLOOKUP($B71,'Model Working'!$C$16:$P$25,M$4,FALSE)/VLOOKUP($B71,'Model Working'!$C$30:$P$39,M$4)))*VLOOKUP($F71,'Model Working'!$C$42:$P$45,M$4,FALSE)*VLOOKUP($D71,'Model Working'!$C$47:$P$50,M$4,FALSE)*(1+High_Case)*'Connex from Volumes'!F$18</f>
        <v>1149251.8550007322</v>
      </c>
      <c r="N71" s="29">
        <f>(VLOOKUP($B71,'Model Working'!$C$16:$P$25,O$4,FALSE)/VLOOKUP($B71,'Model Working'!$C$30:$P$39,O$4)-(VLOOKUP($B71,'Model Working'!$C$16:$P$25,N$4,FALSE)/VLOOKUP($B71,'Model Working'!$C$30:$P$39,N$4)))*VLOOKUP($F71,'Model Working'!$C$42:$P$45,N$4,FALSE)*VLOOKUP($D71,'Model Working'!$C$47:$P$50,N$4,FALSE)*(1+High_Case)*'Connex from Volumes'!G$18</f>
        <v>1178050.0990026861</v>
      </c>
      <c r="O71" s="29">
        <f>(VLOOKUP($B71,'Model Working'!$C$16:$P$25,P$4,FALSE)/VLOOKUP($B71,'Model Working'!$C$30:$P$39,P$4)-(VLOOKUP($B71,'Model Working'!$C$16:$P$25,O$4,FALSE)/VLOOKUP($B71,'Model Working'!$C$30:$P$39,O$4)))*VLOOKUP($F71,'Model Working'!$C$42:$P$45,O$4,FALSE)*VLOOKUP($D71,'Model Working'!$C$47:$P$50,O$4,FALSE)*(1+High_Case)*'Connex from Volumes'!H$18</f>
        <v>1201608.1882100259</v>
      </c>
      <c r="P71" s="29">
        <f>(VLOOKUP($B71,'Model Working'!$C$16:$P$25,Q$4,FALSE)/VLOOKUP($B71,'Model Working'!$C$30:$P$39,Q$4)-(VLOOKUP($B71,'Model Working'!$C$16:$P$25,P$4,FALSE)/VLOOKUP($B71,'Model Working'!$C$30:$P$39,P$4)))*VLOOKUP($F71,'Model Working'!$C$42:$P$45,P$4,FALSE)*VLOOKUP($D71,'Model Working'!$C$47:$P$50,P$4,FALSE)*(1+High_Case)*'Connex from Volumes'!I$18</f>
        <v>1226779.511038844</v>
      </c>
      <c r="Q71" s="29">
        <f>(VLOOKUP($B71,'Model Working'!$C$16:$P$25,R$4,FALSE)/VLOOKUP($B71,'Model Working'!$C$30:$P$39,R$4)-(VLOOKUP($B71,'Model Working'!$C$16:$P$25,Q$4,FALSE)/VLOOKUP($B71,'Model Working'!$C$30:$P$39,Q$4)))*VLOOKUP($F71,'Model Working'!$C$42:$P$45,Q$4,FALSE)*VLOOKUP($D71,'Model Working'!$C$47:$P$50,Q$4,FALSE)*(1+High_Case)*'Connex from Volumes'!J$18</f>
        <v>1252809.7830025353</v>
      </c>
      <c r="R71" s="29">
        <f>(VLOOKUP($B71,'Model Working'!$C$16:$P$25,S$4,FALSE)/VLOOKUP($B71,'Model Working'!$C$30:$P$39,S$4)-(VLOOKUP($B71,'Model Working'!$C$16:$P$25,R$4,FALSE)/VLOOKUP($B71,'Model Working'!$C$30:$P$39,R$4)))*VLOOKUP($F71,'Model Working'!$C$42:$P$45,R$4,FALSE)*VLOOKUP($D71,'Model Working'!$C$47:$P$50,R$4,FALSE)*(1+High_Case)*'Connex from Volumes'!K$18</f>
        <v>1265756.5898205992</v>
      </c>
      <c r="S71" s="29">
        <f>(VLOOKUP($B71,'Model Working'!$C$16:$P$25,T$4,FALSE)/VLOOKUP($B71,'Model Working'!$C$30:$P$39,T$4)-(VLOOKUP($B71,'Model Working'!$C$16:$P$25,S$4,FALSE)/VLOOKUP($B71,'Model Working'!$C$30:$P$39,S$4)))*VLOOKUP($F71,'Model Working'!$C$42:$P$45,S$4,FALSE)*VLOOKUP($D71,'Model Working'!$C$47:$P$50,S$4,FALSE)*(1+High_Case)*'Connex from Volumes'!L$18</f>
        <v>1286640.3374802885</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1344220.3165220974</v>
      </c>
      <c r="K72" s="29">
        <f t="shared" si="17"/>
        <v>1388914.3574968891</v>
      </c>
      <c r="L72" s="29">
        <f t="shared" si="17"/>
        <v>1459583.4961659189</v>
      </c>
      <c r="M72" s="29">
        <f t="shared" si="17"/>
        <v>1450115.4643413201</v>
      </c>
      <c r="N72" s="29">
        <f t="shared" si="17"/>
        <v>1486452.8248523294</v>
      </c>
      <c r="O72" s="29">
        <f t="shared" si="17"/>
        <v>1516178.2060394445</v>
      </c>
      <c r="P72" s="29">
        <f t="shared" si="17"/>
        <v>1547939.1506341118</v>
      </c>
      <c r="Q72" s="29">
        <f t="shared" si="17"/>
        <v>1580783.9093798222</v>
      </c>
      <c r="R72" s="29">
        <f t="shared" si="17"/>
        <v>1597120.0716396624</v>
      </c>
      <c r="S72" s="29">
        <f t="shared" si="17"/>
        <v>1623470.993156946</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1209798.2848698879</v>
      </c>
      <c r="K73" s="29">
        <f t="shared" si="17"/>
        <v>1250022.9217472</v>
      </c>
      <c r="L73" s="29">
        <f t="shared" si="17"/>
        <v>1313625.1465493271</v>
      </c>
      <c r="M73" s="29">
        <f t="shared" si="17"/>
        <v>1305103.9179071882</v>
      </c>
      <c r="N73" s="29">
        <f t="shared" si="17"/>
        <v>1337807.5423670965</v>
      </c>
      <c r="O73" s="29">
        <f t="shared" si="17"/>
        <v>1364560.3854355002</v>
      </c>
      <c r="P73" s="29">
        <f t="shared" si="17"/>
        <v>1393145.2355707006</v>
      </c>
      <c r="Q73" s="29">
        <f t="shared" si="17"/>
        <v>1422705.5184418401</v>
      </c>
      <c r="R73" s="29">
        <f t="shared" si="17"/>
        <v>1437408.0644756961</v>
      </c>
      <c r="S73" s="29">
        <f t="shared" si="17"/>
        <v>1461123.8938412515</v>
      </c>
      <c r="T73" s="88" t="s">
        <v>115</v>
      </c>
    </row>
    <row r="74" spans="1:20" ht="1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1478642.3481743075</v>
      </c>
      <c r="K74" s="86">
        <f t="shared" si="17"/>
        <v>1527805.793246578</v>
      </c>
      <c r="L74" s="86">
        <f t="shared" si="17"/>
        <v>1605541.8457825109</v>
      </c>
      <c r="M74" s="86">
        <f t="shared" si="17"/>
        <v>1595127.0107754522</v>
      </c>
      <c r="N74" s="86">
        <f t="shared" si="17"/>
        <v>1635098.1073375626</v>
      </c>
      <c r="O74" s="86">
        <f t="shared" si="17"/>
        <v>1667796.0266433891</v>
      </c>
      <c r="P74" s="86">
        <f t="shared" si="17"/>
        <v>1702733.0656975231</v>
      </c>
      <c r="Q74" s="86">
        <f t="shared" si="17"/>
        <v>1738862.3003178046</v>
      </c>
      <c r="R74" s="86">
        <f t="shared" si="17"/>
        <v>1756832.0788036285</v>
      </c>
      <c r="S74" s="86">
        <f t="shared" si="17"/>
        <v>1785818.0924726408</v>
      </c>
      <c r="T74" s="89" t="s">
        <v>115</v>
      </c>
    </row>
    <row r="75" spans="1:20" ht="15.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J72</f>
        <v>1344220.3165220974</v>
      </c>
      <c r="K75" s="86">
        <f t="shared" ref="K75:T75" si="18">K72</f>
        <v>1388914.3574968891</v>
      </c>
      <c r="L75" s="86">
        <f t="shared" si="18"/>
        <v>1459583.4961659189</v>
      </c>
      <c r="M75" s="86">
        <f t="shared" si="18"/>
        <v>1450115.4643413201</v>
      </c>
      <c r="N75" s="86">
        <f t="shared" si="18"/>
        <v>1486452.8248523294</v>
      </c>
      <c r="O75" s="86">
        <f t="shared" si="18"/>
        <v>1516178.2060394445</v>
      </c>
      <c r="P75" s="86">
        <f t="shared" si="18"/>
        <v>1547939.1506341118</v>
      </c>
      <c r="Q75" s="86">
        <f t="shared" si="18"/>
        <v>1580783.9093798222</v>
      </c>
      <c r="R75" s="86">
        <f t="shared" si="18"/>
        <v>1597120.0716396624</v>
      </c>
      <c r="S75" s="86">
        <f t="shared" si="18"/>
        <v>1623470.993156946</v>
      </c>
      <c r="T75" s="86" t="str">
        <f t="shared" si="18"/>
        <v>N/A</v>
      </c>
    </row>
    <row r="76" spans="1:20" ht="1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Volumes'!C$19</f>
        <v>246192.42008370085</v>
      </c>
      <c r="K76" s="29">
        <f>'Output Volume Summary'!K76*'Connex from Volumes'!D$19</f>
        <v>254378.08278769342</v>
      </c>
      <c r="L76" s="29">
        <f>'Output Volume Summary'!L76*'Connex from Volumes'!E$19</f>
        <v>262370.66514384584</v>
      </c>
      <c r="M76" s="29">
        <f>'Output Volume Summary'!M76*'Connex from Volumes'!F$19</f>
        <v>265586.99580636813</v>
      </c>
      <c r="N76" s="29">
        <f>'Output Volume Summary'!N76*'Connex from Volumes'!G$19</f>
        <v>272242.14200056146</v>
      </c>
      <c r="O76" s="29">
        <f>'Output Volume Summary'!O76*'Connex from Volumes'!H$19</f>
        <v>277686.31171174446</v>
      </c>
      <c r="P76" s="29">
        <f>'Output Volume Summary'!P76*'Connex from Volumes'!I$19</f>
        <v>283503.29254278581</v>
      </c>
      <c r="Q76" s="29">
        <f>'Output Volume Summary'!Q76*'Connex from Volumes'!J$19</f>
        <v>289518.77270127129</v>
      </c>
      <c r="R76" s="29">
        <f>'Output Volume Summary'!R76*'Connex from Volumes'!K$19</f>
        <v>292510.72221445508</v>
      </c>
      <c r="S76" s="29">
        <f>'Output Volume Summary'!S76*'Connex from Volumes'!L$19</f>
        <v>297336.86348016706</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Volumes'!C$19</f>
        <v>221573.17807533074</v>
      </c>
      <c r="K77" s="29">
        <f>'Output Volume Summary'!K77*'Connex from Volumes'!D$19</f>
        <v>228940.27450892411</v>
      </c>
      <c r="L77" s="29">
        <f>'Output Volume Summary'!L77*'Connex from Volumes'!E$19</f>
        <v>236133.59862946128</v>
      </c>
      <c r="M77" s="29">
        <f>'Output Volume Summary'!M77*'Connex from Volumes'!F$19</f>
        <v>239028.29622573135</v>
      </c>
      <c r="N77" s="29">
        <f>'Output Volume Summary'!N77*'Connex from Volumes'!G$19</f>
        <v>245017.92780050533</v>
      </c>
      <c r="O77" s="29">
        <f>'Output Volume Summary'!O77*'Connex from Volumes'!H$19</f>
        <v>249917.68054057</v>
      </c>
      <c r="P77" s="29">
        <f>'Output Volume Summary'!P77*'Connex from Volumes'!I$19</f>
        <v>255152.96328850722</v>
      </c>
      <c r="Q77" s="29">
        <f>'Output Volume Summary'!Q77*'Connex from Volumes'!J$19</f>
        <v>260566.89543114416</v>
      </c>
      <c r="R77" s="29">
        <f>'Output Volume Summary'!R77*'Connex from Volumes'!K$19</f>
        <v>263259.64999300957</v>
      </c>
      <c r="S77" s="29">
        <f>'Output Volume Summary'!S77*'Connex from Volumes'!L$19</f>
        <v>267603.17713215033</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Volumes'!C$19</f>
        <v>270811.66209207097</v>
      </c>
      <c r="K78" s="29">
        <f>'Output Volume Summary'!K78*'Connex from Volumes'!D$19</f>
        <v>279815.89106646279</v>
      </c>
      <c r="L78" s="29">
        <f>'Output Volume Summary'!L78*'Connex from Volumes'!E$19</f>
        <v>288607.73165823048</v>
      </c>
      <c r="M78" s="29">
        <f>'Output Volume Summary'!M78*'Connex from Volumes'!F$19</f>
        <v>292145.69538700499</v>
      </c>
      <c r="N78" s="29">
        <f>'Output Volume Summary'!N78*'Connex from Volumes'!G$19</f>
        <v>299466.35620061762</v>
      </c>
      <c r="O78" s="29">
        <f>'Output Volume Summary'!O78*'Connex from Volumes'!H$19</f>
        <v>305454.94288291899</v>
      </c>
      <c r="P78" s="29">
        <f>'Output Volume Summary'!P78*'Connex from Volumes'!I$19</f>
        <v>311853.62179706444</v>
      </c>
      <c r="Q78" s="29">
        <f>'Output Volume Summary'!Q78*'Connex from Volumes'!J$19</f>
        <v>318470.64997139847</v>
      </c>
      <c r="R78" s="29">
        <f>'Output Volume Summary'!R78*'Connex from Volumes'!K$19</f>
        <v>321761.79443590064</v>
      </c>
      <c r="S78" s="29">
        <f>'Output Volume Summary'!S78*'Connex from Volumes'!L$19</f>
        <v>327070.54982818378</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Volumes'!C$20</f>
        <v>1602001.0508474535</v>
      </c>
      <c r="K79" s="29">
        <f>'Output Volume Summary'!K79*'Connex from Volumes'!D$20</f>
        <v>1655266.0549008707</v>
      </c>
      <c r="L79" s="29">
        <f>'Output Volume Summary'!L79*'Connex from Volumes'!E$20</f>
        <v>1707274.6639766002</v>
      </c>
      <c r="M79" s="29">
        <f>'Output Volume Summary'!M79*'Connex from Volumes'!F$20</f>
        <v>1728203.6799856301</v>
      </c>
      <c r="N79" s="29">
        <f>'Output Volume Summary'!N79*'Connex from Volumes'!G$20</f>
        <v>1771509.4454231542</v>
      </c>
      <c r="O79" s="29">
        <f>'Output Volume Summary'!O79*'Connex from Volumes'!H$20</f>
        <v>1806935.2542085825</v>
      </c>
      <c r="P79" s="29">
        <f>'Output Volume Summary'!P79*'Connex from Volumes'!I$20</f>
        <v>1844786.9857969051</v>
      </c>
      <c r="Q79" s="29">
        <f>'Output Volume Summary'!Q79*'Connex from Volumes'!J$20</f>
        <v>1883930.3742569129</v>
      </c>
      <c r="R79" s="29">
        <f>'Output Volume Summary'!R79*'Connex from Volumes'!K$20</f>
        <v>1903399.3175435229</v>
      </c>
      <c r="S79" s="29">
        <f>'Output Volume Summary'!S79*'Connex from Volumes'!L$20</f>
        <v>1934803.5475217665</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Volumes'!C$20</f>
        <v>1441800.9457627081</v>
      </c>
      <c r="K80" s="29">
        <f>'Output Volume Summary'!K80*'Connex from Volumes'!D$20</f>
        <v>1489739.4494107838</v>
      </c>
      <c r="L80" s="29">
        <f>'Output Volume Summary'!L80*'Connex from Volumes'!E$20</f>
        <v>1536547.1975789401</v>
      </c>
      <c r="M80" s="29">
        <f>'Output Volume Summary'!M80*'Connex from Volumes'!F$20</f>
        <v>1555383.3119870671</v>
      </c>
      <c r="N80" s="29">
        <f>'Output Volume Summary'!N80*'Connex from Volumes'!G$20</f>
        <v>1594358.5008808388</v>
      </c>
      <c r="O80" s="29">
        <f>'Output Volume Summary'!O80*'Connex from Volumes'!H$20</f>
        <v>1626241.7287877239</v>
      </c>
      <c r="P80" s="29">
        <f>'Output Volume Summary'!P80*'Connex from Volumes'!I$20</f>
        <v>1660308.2872172147</v>
      </c>
      <c r="Q80" s="29">
        <f>'Output Volume Summary'!Q80*'Connex from Volumes'!J$20</f>
        <v>1695537.3368312218</v>
      </c>
      <c r="R80" s="29">
        <f>'Output Volume Summary'!R80*'Connex from Volumes'!K$20</f>
        <v>1713059.3857891706</v>
      </c>
      <c r="S80" s="29">
        <f>'Output Volume Summary'!S80*'Connex from Volumes'!L$20</f>
        <v>1741323.1927695901</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Volumes'!C$20</f>
        <v>1762201.155932199</v>
      </c>
      <c r="K81" s="29">
        <f>'Output Volume Summary'!K81*'Connex from Volumes'!D$20</f>
        <v>1820792.660390958</v>
      </c>
      <c r="L81" s="29">
        <f>'Output Volume Summary'!L81*'Connex from Volumes'!E$20</f>
        <v>1878002.1303742605</v>
      </c>
      <c r="M81" s="29">
        <f>'Output Volume Summary'!M81*'Connex from Volumes'!F$20</f>
        <v>1901024.0479841933</v>
      </c>
      <c r="N81" s="29">
        <f>'Output Volume Summary'!N81*'Connex from Volumes'!G$20</f>
        <v>1948660.3899654699</v>
      </c>
      <c r="O81" s="29">
        <f>'Output Volume Summary'!O81*'Connex from Volumes'!H$20</f>
        <v>1987628.7796294407</v>
      </c>
      <c r="P81" s="29">
        <f>'Output Volume Summary'!P81*'Connex from Volumes'!I$20</f>
        <v>2029265.6843765958</v>
      </c>
      <c r="Q81" s="29">
        <f>'Output Volume Summary'!Q81*'Connex from Volumes'!J$20</f>
        <v>2072323.4116826043</v>
      </c>
      <c r="R81" s="29">
        <f>'Output Volume Summary'!R81*'Connex from Volumes'!K$20</f>
        <v>2093739.2492978754</v>
      </c>
      <c r="S81" s="29">
        <f>'Output Volume Summary'!S81*'Connex from Volumes'!L$20</f>
        <v>2128283.9022739436</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1848193.4709311544</v>
      </c>
      <c r="K82" s="29">
        <f t="shared" si="19"/>
        <v>1909644.1376885641</v>
      </c>
      <c r="L82" s="29">
        <f t="shared" si="19"/>
        <v>1969645.329120446</v>
      </c>
      <c r="M82" s="29">
        <f t="shared" si="19"/>
        <v>1993790.6757919982</v>
      </c>
      <c r="N82" s="29">
        <f t="shared" si="19"/>
        <v>2043751.5874237157</v>
      </c>
      <c r="O82" s="29">
        <f t="shared" si="19"/>
        <v>2084621.5659203269</v>
      </c>
      <c r="P82" s="29">
        <f t="shared" si="19"/>
        <v>2128290.278339691</v>
      </c>
      <c r="Q82" s="29">
        <f t="shared" si="19"/>
        <v>2173449.146958184</v>
      </c>
      <c r="R82" s="29">
        <f t="shared" si="19"/>
        <v>2195910.0397579782</v>
      </c>
      <c r="S82" s="29">
        <f t="shared" si="19"/>
        <v>2232140.4110019337</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1663374.1238380389</v>
      </c>
      <c r="K83" s="29">
        <f t="shared" si="19"/>
        <v>1718679.7239197078</v>
      </c>
      <c r="L83" s="29">
        <f t="shared" si="19"/>
        <v>1772680.7962084014</v>
      </c>
      <c r="M83" s="29">
        <f t="shared" si="19"/>
        <v>1794411.6082127984</v>
      </c>
      <c r="N83" s="29">
        <f t="shared" si="19"/>
        <v>1839376.4286813443</v>
      </c>
      <c r="O83" s="29">
        <f t="shared" si="19"/>
        <v>1876159.409328294</v>
      </c>
      <c r="P83" s="29">
        <f t="shared" si="19"/>
        <v>1915461.2505057219</v>
      </c>
      <c r="Q83" s="29">
        <f t="shared" si="19"/>
        <v>1956104.232262366</v>
      </c>
      <c r="R83" s="29">
        <f t="shared" si="19"/>
        <v>1976319.0357821803</v>
      </c>
      <c r="S83" s="29">
        <f t="shared" si="19"/>
        <v>2008926.3699017405</v>
      </c>
      <c r="T83" s="88" t="s">
        <v>115</v>
      </c>
    </row>
    <row r="84" spans="1:20" ht="1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2033012.81802427</v>
      </c>
      <c r="K84" s="86">
        <f t="shared" si="19"/>
        <v>2100608.5514574209</v>
      </c>
      <c r="L84" s="86">
        <f t="shared" si="19"/>
        <v>2166609.8620324908</v>
      </c>
      <c r="M84" s="86">
        <f t="shared" si="19"/>
        <v>2193169.7433711984</v>
      </c>
      <c r="N84" s="86">
        <f t="shared" si="19"/>
        <v>2248126.7461660877</v>
      </c>
      <c r="O84" s="86">
        <f t="shared" si="19"/>
        <v>2293083.7225123597</v>
      </c>
      <c r="P84" s="86">
        <f t="shared" si="19"/>
        <v>2341119.3061736603</v>
      </c>
      <c r="Q84" s="86">
        <f t="shared" si="19"/>
        <v>2390794.0616540029</v>
      </c>
      <c r="R84" s="86">
        <f t="shared" si="19"/>
        <v>2415501.0437337761</v>
      </c>
      <c r="S84" s="86">
        <f t="shared" si="19"/>
        <v>2455354.4521021275</v>
      </c>
      <c r="T84" s="89" t="s">
        <v>115</v>
      </c>
    </row>
    <row r="85" spans="1:20" ht="15.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J82</f>
        <v>1848193.4709311544</v>
      </c>
      <c r="K85" s="92">
        <f t="shared" ref="K85:T85" si="20">K82</f>
        <v>1909644.1376885641</v>
      </c>
      <c r="L85" s="92">
        <f t="shared" si="20"/>
        <v>1969645.329120446</v>
      </c>
      <c r="M85" s="92">
        <f t="shared" si="20"/>
        <v>1993790.6757919982</v>
      </c>
      <c r="N85" s="92">
        <f t="shared" si="20"/>
        <v>2043751.5874237157</v>
      </c>
      <c r="O85" s="92">
        <f t="shared" si="20"/>
        <v>2084621.5659203269</v>
      </c>
      <c r="P85" s="92">
        <f t="shared" si="20"/>
        <v>2128290.278339691</v>
      </c>
      <c r="Q85" s="92">
        <f t="shared" si="20"/>
        <v>2173449.146958184</v>
      </c>
      <c r="R85" s="92">
        <f t="shared" si="20"/>
        <v>2195910.0397579782</v>
      </c>
      <c r="S85" s="92">
        <f t="shared" si="20"/>
        <v>2232140.4110019337</v>
      </c>
      <c r="T85" s="86" t="str">
        <f t="shared" si="20"/>
        <v>N/A</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Volumes'!C$17</f>
        <v>1541583.8661960757</v>
      </c>
      <c r="K86" s="29">
        <f>(VLOOKUP($B86,'Model Working'!$C$16:$P$25,L$4,FALSE)/VLOOKUP($B86,'Model Working'!$C$30:$P$39,L$4)-(VLOOKUP($B86,'Model Working'!$C$16:$P$25,K$4,FALSE)/VLOOKUP($B86,'Model Working'!$C$30:$P$39,K$4)))*VLOOKUP($F86,'Model Working'!$C$42:$P$45,K$4,FALSE)*VLOOKUP($D86,'Model Working'!$C$47:$P$50,K$4,FALSE)*(1+Base_Case)*'Connex from Volumes'!D$17</f>
        <v>1613693.243811941</v>
      </c>
      <c r="L86" s="29">
        <f>(VLOOKUP($B86,'Model Working'!$C$16:$P$25,M$4,FALSE)/VLOOKUP($B86,'Model Working'!$C$30:$P$39,M$4)-(VLOOKUP($B86,'Model Working'!$C$16:$P$25,L$4,FALSE)/VLOOKUP($B86,'Model Working'!$C$30:$P$39,L$4)))*VLOOKUP($F86,'Model Working'!$C$42:$P$45,L$4,FALSE)*VLOOKUP($D86,'Model Working'!$C$47:$P$50,L$4,FALSE)*(1+Base_Case)*'Connex from Volumes'!E$17</f>
        <v>1718135.8973420698</v>
      </c>
      <c r="M86" s="29">
        <f>(VLOOKUP($B86,'Model Working'!$C$16:$P$25,N$4,FALSE)/VLOOKUP($B86,'Model Working'!$C$30:$P$39,N$4)-(VLOOKUP($B86,'Model Working'!$C$16:$P$25,M$4,FALSE)/VLOOKUP($B86,'Model Working'!$C$30:$P$39,M$4)))*VLOOKUP($F86,'Model Working'!$C$42:$P$45,M$4,FALSE)*VLOOKUP($D86,'Model Working'!$C$47:$P$50,M$4,FALSE)*(1+Base_Case)*'Connex from Volumes'!F$17</f>
        <v>1729614.0070945644</v>
      </c>
      <c r="N86" s="29">
        <f>(VLOOKUP($B86,'Model Working'!$C$16:$P$25,O$4,FALSE)/VLOOKUP($B86,'Model Working'!$C$30:$P$39,O$4)-(VLOOKUP($B86,'Model Working'!$C$16:$P$25,N$4,FALSE)/VLOOKUP($B86,'Model Working'!$C$30:$P$39,N$4)))*VLOOKUP($F86,'Model Working'!$C$42:$P$45,N$4,FALSE)*VLOOKUP($D86,'Model Working'!$C$47:$P$50,N$4,FALSE)*(1+Base_Case)*'Connex from Volumes'!G$17</f>
        <v>1796600.5851621018</v>
      </c>
      <c r="O86" s="29">
        <f>(VLOOKUP($B86,'Model Working'!$C$16:$P$25,P$4,FALSE)/VLOOKUP($B86,'Model Working'!$C$30:$P$39,P$4)-(VLOOKUP($B86,'Model Working'!$C$16:$P$25,O$4,FALSE)/VLOOKUP($B86,'Model Working'!$C$30:$P$39,O$4)))*VLOOKUP($F86,'Model Working'!$C$42:$P$45,O$4,FALSE)*VLOOKUP($D86,'Model Working'!$C$47:$P$50,O$4,FALSE)*(1+Base_Case)*'Connex from Volumes'!H$17</f>
        <v>1857124.3952864893</v>
      </c>
      <c r="P86" s="29">
        <f>(VLOOKUP($B86,'Model Working'!$C$16:$P$25,Q$4,FALSE)/VLOOKUP($B86,'Model Working'!$C$30:$P$39,Q$4)-(VLOOKUP($B86,'Model Working'!$C$16:$P$25,P$4,FALSE)/VLOOKUP($B86,'Model Working'!$C$30:$P$39,P$4)))*VLOOKUP($F86,'Model Working'!$C$42:$P$45,P$4,FALSE)*VLOOKUP($D86,'Model Working'!$C$47:$P$50,P$4,FALSE)*(1+Base_Case)*'Connex from Volumes'!I$17</f>
        <v>1921641.2947766143</v>
      </c>
      <c r="Q86" s="29">
        <f>(VLOOKUP($B86,'Model Working'!$C$16:$P$25,R$4,FALSE)/VLOOKUP($B86,'Model Working'!$C$30:$P$39,R$4)-(VLOOKUP($B86,'Model Working'!$C$16:$P$25,Q$4,FALSE)/VLOOKUP($B86,'Model Working'!$C$30:$P$39,Q$4)))*VLOOKUP($F86,'Model Working'!$C$42:$P$45,Q$4,FALSE)*VLOOKUP($D86,'Model Working'!$C$47:$P$50,Q$4,FALSE)*(1+Base_Case)*'Connex from Volumes'!J$17</f>
        <v>1989100.9566982905</v>
      </c>
      <c r="R86" s="29">
        <f>(VLOOKUP($B86,'Model Working'!$C$16:$P$25,S$4,FALSE)/VLOOKUP($B86,'Model Working'!$C$30:$P$39,S$4)-(VLOOKUP($B86,'Model Working'!$C$16:$P$25,R$4,FALSE)/VLOOKUP($B86,'Model Working'!$C$30:$P$39,R$4)))*VLOOKUP($F86,'Model Working'!$C$42:$P$45,R$4,FALSE)*VLOOKUP($D86,'Model Working'!$C$47:$P$50,R$4,FALSE)*(1+Base_Case)*'Connex from Volumes'!K$17</f>
        <v>2037167.86104707</v>
      </c>
      <c r="S86" s="29">
        <f>(VLOOKUP($B86,'Model Working'!$C$16:$P$25,T$4,FALSE)/VLOOKUP($B86,'Model Working'!$C$30:$P$39,T$4)-(VLOOKUP($B86,'Model Working'!$C$16:$P$25,S$4,FALSE)/VLOOKUP($B86,'Model Working'!$C$30:$P$39,S$4)))*VLOOKUP($F86,'Model Working'!$C$42:$P$45,S$4,FALSE)*VLOOKUP($D86,'Model Working'!$C$47:$P$50,S$4,FALSE)*(1+Base_Case)*'Connex from Volumes'!L$17</f>
        <v>2165282.2335439143</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Volumes'!C$17</f>
        <v>1387425.4795764682</v>
      </c>
      <c r="K87" s="29">
        <f>(VLOOKUP($B87,'Model Working'!$C$16:$P$25,L$4,FALSE)/VLOOKUP($B87,'Model Working'!$C$30:$P$39,L$4)-(VLOOKUP($B87,'Model Working'!$C$16:$P$25,K$4,FALSE)/VLOOKUP($B87,'Model Working'!$C$30:$P$39,K$4)))*VLOOKUP($F87,'Model Working'!$C$42:$P$45,K$4,FALSE)*VLOOKUP($D87,'Model Working'!$C$47:$P$50,K$4,FALSE)*(1+Low_Case)*'Connex from Volumes'!D$17</f>
        <v>1452323.9194307469</v>
      </c>
      <c r="L87" s="29">
        <f>(VLOOKUP($B87,'Model Working'!$C$16:$P$25,M$4,FALSE)/VLOOKUP($B87,'Model Working'!$C$30:$P$39,M$4)-(VLOOKUP($B87,'Model Working'!$C$16:$P$25,L$4,FALSE)/VLOOKUP($B87,'Model Working'!$C$30:$P$39,L$4)))*VLOOKUP($F87,'Model Working'!$C$42:$P$45,L$4,FALSE)*VLOOKUP($D87,'Model Working'!$C$47:$P$50,L$4,FALSE)*(1+Low_Case)*'Connex from Volumes'!E$17</f>
        <v>1546322.3076078629</v>
      </c>
      <c r="M87" s="29">
        <f>(VLOOKUP($B87,'Model Working'!$C$16:$P$25,N$4,FALSE)/VLOOKUP($B87,'Model Working'!$C$30:$P$39,N$4)-(VLOOKUP($B87,'Model Working'!$C$16:$P$25,M$4,FALSE)/VLOOKUP($B87,'Model Working'!$C$30:$P$39,M$4)))*VLOOKUP($F87,'Model Working'!$C$42:$P$45,M$4,FALSE)*VLOOKUP($D87,'Model Working'!$C$47:$P$50,M$4,FALSE)*(1+Low_Case)*'Connex from Volumes'!F$17</f>
        <v>1556652.6063851079</v>
      </c>
      <c r="N87" s="29">
        <f>(VLOOKUP($B87,'Model Working'!$C$16:$P$25,O$4,FALSE)/VLOOKUP($B87,'Model Working'!$C$30:$P$39,O$4)-(VLOOKUP($B87,'Model Working'!$C$16:$P$25,N$4,FALSE)/VLOOKUP($B87,'Model Working'!$C$30:$P$39,N$4)))*VLOOKUP($F87,'Model Working'!$C$42:$P$45,N$4,FALSE)*VLOOKUP($D87,'Model Working'!$C$47:$P$50,N$4,FALSE)*(1+Low_Case)*'Connex from Volumes'!G$17</f>
        <v>1616940.5266458918</v>
      </c>
      <c r="O87" s="29">
        <f>(VLOOKUP($B87,'Model Working'!$C$16:$P$25,P$4,FALSE)/VLOOKUP($B87,'Model Working'!$C$30:$P$39,P$4)-(VLOOKUP($B87,'Model Working'!$C$16:$P$25,O$4,FALSE)/VLOOKUP($B87,'Model Working'!$C$30:$P$39,O$4)))*VLOOKUP($F87,'Model Working'!$C$42:$P$45,O$4,FALSE)*VLOOKUP($D87,'Model Working'!$C$47:$P$50,O$4,FALSE)*(1+Low_Case)*'Connex from Volumes'!H$17</f>
        <v>1671411.9557578403</v>
      </c>
      <c r="P87" s="29">
        <f>(VLOOKUP($B87,'Model Working'!$C$16:$P$25,Q$4,FALSE)/VLOOKUP($B87,'Model Working'!$C$30:$P$39,Q$4)-(VLOOKUP($B87,'Model Working'!$C$16:$P$25,P$4,FALSE)/VLOOKUP($B87,'Model Working'!$C$30:$P$39,P$4)))*VLOOKUP($F87,'Model Working'!$C$42:$P$45,P$4,FALSE)*VLOOKUP($D87,'Model Working'!$C$47:$P$50,P$4,FALSE)*(1+Low_Case)*'Connex from Volumes'!I$17</f>
        <v>1729477.1652989527</v>
      </c>
      <c r="Q87" s="29">
        <f>(VLOOKUP($B87,'Model Working'!$C$16:$P$25,R$4,FALSE)/VLOOKUP($B87,'Model Working'!$C$30:$P$39,R$4)-(VLOOKUP($B87,'Model Working'!$C$16:$P$25,Q$4,FALSE)/VLOOKUP($B87,'Model Working'!$C$30:$P$39,Q$4)))*VLOOKUP($F87,'Model Working'!$C$42:$P$45,Q$4,FALSE)*VLOOKUP($D87,'Model Working'!$C$47:$P$50,Q$4,FALSE)*(1+Low_Case)*'Connex from Volumes'!J$17</f>
        <v>1790190.8610284615</v>
      </c>
      <c r="R87" s="29">
        <f>(VLOOKUP($B87,'Model Working'!$C$16:$P$25,S$4,FALSE)/VLOOKUP($B87,'Model Working'!$C$30:$P$39,S$4)-(VLOOKUP($B87,'Model Working'!$C$16:$P$25,R$4,FALSE)/VLOOKUP($B87,'Model Working'!$C$30:$P$39,R$4)))*VLOOKUP($F87,'Model Working'!$C$42:$P$45,R$4,FALSE)*VLOOKUP($D87,'Model Working'!$C$47:$P$50,R$4,FALSE)*(1+Low_Case)*'Connex from Volumes'!K$17</f>
        <v>1833451.0749423632</v>
      </c>
      <c r="S87" s="29">
        <f>(VLOOKUP($B87,'Model Working'!$C$16:$P$25,T$4,FALSE)/VLOOKUP($B87,'Model Working'!$C$30:$P$39,T$4)-(VLOOKUP($B87,'Model Working'!$C$16:$P$25,S$4,FALSE)/VLOOKUP($B87,'Model Working'!$C$30:$P$39,S$4)))*VLOOKUP($F87,'Model Working'!$C$42:$P$45,S$4,FALSE)*VLOOKUP($D87,'Model Working'!$C$47:$P$50,S$4,FALSE)*(1+Low_Case)*'Connex from Volumes'!L$17</f>
        <v>1948754.0101895232</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Volumes'!C$17</f>
        <v>1695742.2528156834</v>
      </c>
      <c r="K88" s="29">
        <f>(VLOOKUP($B88,'Model Working'!$C$16:$P$25,L$4,FALSE)/VLOOKUP($B88,'Model Working'!$C$30:$P$39,L$4)-(VLOOKUP($B88,'Model Working'!$C$16:$P$25,K$4,FALSE)/VLOOKUP($B88,'Model Working'!$C$30:$P$39,K$4)))*VLOOKUP($F88,'Model Working'!$C$42:$P$45,K$4,FALSE)*VLOOKUP($D88,'Model Working'!$C$47:$P$50,K$4,FALSE)*(1+High_Case)*'Connex from Volumes'!D$17</f>
        <v>1775062.5681931351</v>
      </c>
      <c r="L88" s="29">
        <f>(VLOOKUP($B88,'Model Working'!$C$16:$P$25,M$4,FALSE)/VLOOKUP($B88,'Model Working'!$C$30:$P$39,M$4)-(VLOOKUP($B88,'Model Working'!$C$16:$P$25,L$4,FALSE)/VLOOKUP($B88,'Model Working'!$C$30:$P$39,L$4)))*VLOOKUP($F88,'Model Working'!$C$42:$P$45,L$4,FALSE)*VLOOKUP($D88,'Model Working'!$C$47:$P$50,L$4,FALSE)*(1+High_Case)*'Connex from Volumes'!E$17</f>
        <v>1889949.4870762769</v>
      </c>
      <c r="M88" s="29">
        <f>(VLOOKUP($B88,'Model Working'!$C$16:$P$25,N$4,FALSE)/VLOOKUP($B88,'Model Working'!$C$30:$P$39,N$4)-(VLOOKUP($B88,'Model Working'!$C$16:$P$25,M$4,FALSE)/VLOOKUP($B88,'Model Working'!$C$30:$P$39,M$4)))*VLOOKUP($F88,'Model Working'!$C$42:$P$45,M$4,FALSE)*VLOOKUP($D88,'Model Working'!$C$47:$P$50,M$4,FALSE)*(1+High_Case)*'Connex from Volumes'!F$17</f>
        <v>1902575.4078040209</v>
      </c>
      <c r="N88" s="29">
        <f>(VLOOKUP($B88,'Model Working'!$C$16:$P$25,O$4,FALSE)/VLOOKUP($B88,'Model Working'!$C$30:$P$39,O$4)-(VLOOKUP($B88,'Model Working'!$C$16:$P$25,N$4,FALSE)/VLOOKUP($B88,'Model Working'!$C$30:$P$39,N$4)))*VLOOKUP($F88,'Model Working'!$C$42:$P$45,N$4,FALSE)*VLOOKUP($D88,'Model Working'!$C$47:$P$50,N$4,FALSE)*(1+High_Case)*'Connex from Volumes'!G$17</f>
        <v>1976260.6436783122</v>
      </c>
      <c r="O88" s="29">
        <f>(VLOOKUP($B88,'Model Working'!$C$16:$P$25,P$4,FALSE)/VLOOKUP($B88,'Model Working'!$C$30:$P$39,P$4)-(VLOOKUP($B88,'Model Working'!$C$16:$P$25,O$4,FALSE)/VLOOKUP($B88,'Model Working'!$C$30:$P$39,O$4)))*VLOOKUP($F88,'Model Working'!$C$42:$P$45,O$4,FALSE)*VLOOKUP($D88,'Model Working'!$C$47:$P$50,O$4,FALSE)*(1+High_Case)*'Connex from Volumes'!H$17</f>
        <v>2042836.8348151385</v>
      </c>
      <c r="P88" s="29">
        <f>(VLOOKUP($B88,'Model Working'!$C$16:$P$25,Q$4,FALSE)/VLOOKUP($B88,'Model Working'!$C$30:$P$39,Q$4)-(VLOOKUP($B88,'Model Working'!$C$16:$P$25,P$4,FALSE)/VLOOKUP($B88,'Model Working'!$C$30:$P$39,P$4)))*VLOOKUP($F88,'Model Working'!$C$42:$P$45,P$4,FALSE)*VLOOKUP($D88,'Model Working'!$C$47:$P$50,P$4,FALSE)*(1+High_Case)*'Connex from Volumes'!I$17</f>
        <v>2113805.4242542759</v>
      </c>
      <c r="Q88" s="29">
        <f>(VLOOKUP($B88,'Model Working'!$C$16:$P$25,R$4,FALSE)/VLOOKUP($B88,'Model Working'!$C$30:$P$39,R$4)-(VLOOKUP($B88,'Model Working'!$C$16:$P$25,Q$4,FALSE)/VLOOKUP($B88,'Model Working'!$C$30:$P$39,Q$4)))*VLOOKUP($F88,'Model Working'!$C$42:$P$45,Q$4,FALSE)*VLOOKUP($D88,'Model Working'!$C$47:$P$50,Q$4,FALSE)*(1+High_Case)*'Connex from Volumes'!J$17</f>
        <v>2188011.0523681198</v>
      </c>
      <c r="R88" s="29">
        <f>(VLOOKUP($B88,'Model Working'!$C$16:$P$25,S$4,FALSE)/VLOOKUP($B88,'Model Working'!$C$30:$P$39,S$4)-(VLOOKUP($B88,'Model Working'!$C$16:$P$25,R$4,FALSE)/VLOOKUP($B88,'Model Working'!$C$30:$P$39,R$4)))*VLOOKUP($F88,'Model Working'!$C$42:$P$45,R$4,FALSE)*VLOOKUP($D88,'Model Working'!$C$47:$P$50,R$4,FALSE)*(1+High_Case)*'Connex from Volumes'!K$17</f>
        <v>2240884.6471517775</v>
      </c>
      <c r="S88" s="29">
        <f>(VLOOKUP($B88,'Model Working'!$C$16:$P$25,T$4,FALSE)/VLOOKUP($B88,'Model Working'!$C$30:$P$39,T$4)-(VLOOKUP($B88,'Model Working'!$C$16:$P$25,S$4,FALSE)/VLOOKUP($B88,'Model Working'!$C$30:$P$39,S$4)))*VLOOKUP($F88,'Model Working'!$C$42:$P$45,S$4,FALSE)*VLOOKUP($D88,'Model Working'!$C$47:$P$50,S$4,FALSE)*(1+High_Case)*'Connex from Volumes'!L$17</f>
        <v>2381810.456898306</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Volumes'!C$18</f>
        <v>3973462.2907767068</v>
      </c>
      <c r="K89" s="29">
        <f>(VLOOKUP($B89,'Model Working'!$C$16:$P$25,L$4,FALSE)/VLOOKUP($B89,'Model Working'!$C$30:$P$39,L$4)-(VLOOKUP($B89,'Model Working'!$C$16:$P$25,K$4,FALSE)/VLOOKUP($B89,'Model Working'!$C$30:$P$39,K$4)))*VLOOKUP($F89,'Model Working'!$C$42:$P$45,K$4,FALSE)*VLOOKUP($D89,'Model Working'!$C$47:$P$50,K$4,FALSE)*(1+Base_Case)*'Connex from Volumes'!D$18</f>
        <v>4159325.6090501575</v>
      </c>
      <c r="L89" s="29">
        <f>(VLOOKUP($B89,'Model Working'!$C$16:$P$25,M$4,FALSE)/VLOOKUP($B89,'Model Working'!$C$30:$P$39,M$4)-(VLOOKUP($B89,'Model Working'!$C$16:$P$25,L$4,FALSE)/VLOOKUP($B89,'Model Working'!$C$30:$P$39,L$4)))*VLOOKUP($F89,'Model Working'!$C$42:$P$45,L$4,FALSE)*VLOOKUP($D89,'Model Working'!$C$47:$P$50,L$4,FALSE)*(1+Base_Case)*'Connex from Volumes'!E$18</f>
        <v>4428528.5726064974</v>
      </c>
      <c r="M89" s="29">
        <f>(VLOOKUP($B89,'Model Working'!$C$16:$P$25,N$4,FALSE)/VLOOKUP($B89,'Model Working'!$C$30:$P$39,N$4)-(VLOOKUP($B89,'Model Working'!$C$16:$P$25,M$4,FALSE)/VLOOKUP($B89,'Model Working'!$C$30:$P$39,M$4)))*VLOOKUP($F89,'Model Working'!$C$42:$P$45,M$4,FALSE)*VLOOKUP($D89,'Model Working'!$C$47:$P$50,M$4,FALSE)*(1+Base_Case)*'Connex from Volumes'!F$18</f>
        <v>4458113.6229375415</v>
      </c>
      <c r="N89" s="29">
        <f>(VLOOKUP($B89,'Model Working'!$C$16:$P$25,O$4,FALSE)/VLOOKUP($B89,'Model Working'!$C$30:$P$39,O$4)-(VLOOKUP($B89,'Model Working'!$C$16:$P$25,N$4,FALSE)/VLOOKUP($B89,'Model Working'!$C$30:$P$39,N$4)))*VLOOKUP($F89,'Model Working'!$C$42:$P$45,N$4,FALSE)*VLOOKUP($D89,'Model Working'!$C$47:$P$50,N$4,FALSE)*(1+Base_Case)*'Connex from Volumes'!G$18</f>
        <v>4630772.8260961175</v>
      </c>
      <c r="O89" s="29">
        <f>(VLOOKUP($B89,'Model Working'!$C$16:$P$25,P$4,FALSE)/VLOOKUP($B89,'Model Working'!$C$30:$P$39,P$4)-(VLOOKUP($B89,'Model Working'!$C$16:$P$25,O$4,FALSE)/VLOOKUP($B89,'Model Working'!$C$30:$P$39,O$4)))*VLOOKUP($F89,'Model Working'!$C$42:$P$45,O$4,FALSE)*VLOOKUP($D89,'Model Working'!$C$47:$P$50,O$4,FALSE)*(1+Base_Case)*'Connex from Volumes'!H$18</f>
        <v>4786774.1196337817</v>
      </c>
      <c r="P89" s="29">
        <f>(VLOOKUP($B89,'Model Working'!$C$16:$P$25,Q$4,FALSE)/VLOOKUP($B89,'Model Working'!$C$30:$P$39,Q$4)-(VLOOKUP($B89,'Model Working'!$C$16:$P$25,P$4,FALSE)/VLOOKUP($B89,'Model Working'!$C$30:$P$39,P$4)))*VLOOKUP($F89,'Model Working'!$C$42:$P$45,P$4,FALSE)*VLOOKUP($D89,'Model Working'!$C$47:$P$50,P$4,FALSE)*(1+Base_Case)*'Connex from Volumes'!I$18</f>
        <v>4953067.6783970902</v>
      </c>
      <c r="Q89" s="29">
        <f>(VLOOKUP($B89,'Model Working'!$C$16:$P$25,R$4,FALSE)/VLOOKUP($B89,'Model Working'!$C$30:$P$39,R$4)-(VLOOKUP($B89,'Model Working'!$C$16:$P$25,Q$4,FALSE)/VLOOKUP($B89,'Model Working'!$C$30:$P$39,Q$4)))*VLOOKUP($F89,'Model Working'!$C$42:$P$45,Q$4,FALSE)*VLOOKUP($D89,'Model Working'!$C$47:$P$50,Q$4,FALSE)*(1+Base_Case)*'Connex from Volumes'!J$18</f>
        <v>5126946.264357999</v>
      </c>
      <c r="R89" s="29">
        <f>(VLOOKUP($B89,'Model Working'!$C$16:$P$25,S$4,FALSE)/VLOOKUP($B89,'Model Working'!$C$30:$P$39,S$4)-(VLOOKUP($B89,'Model Working'!$C$16:$P$25,R$4,FALSE)/VLOOKUP($B89,'Model Working'!$C$30:$P$39,R$4)))*VLOOKUP($F89,'Model Working'!$C$42:$P$45,R$4,FALSE)*VLOOKUP($D89,'Model Working'!$C$47:$P$50,R$4,FALSE)*(1+Base_Case)*'Connex from Volumes'!K$18</f>
        <v>5250839.6418461325</v>
      </c>
      <c r="S89" s="29">
        <f>(VLOOKUP($B89,'Model Working'!$C$16:$P$25,T$4,FALSE)/VLOOKUP($B89,'Model Working'!$C$30:$P$39,T$4)-(VLOOKUP($B89,'Model Working'!$C$16:$P$25,S$4,FALSE)/VLOOKUP($B89,'Model Working'!$C$30:$P$39,S$4)))*VLOOKUP($F89,'Model Working'!$C$42:$P$45,S$4,FALSE)*VLOOKUP($D89,'Model Working'!$C$47:$P$50,S$4,FALSE)*(1+Base_Case)*'Connex from Volumes'!L$18</f>
        <v>5581056.9197934242</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Volumes'!C$18</f>
        <v>3576116.061699036</v>
      </c>
      <c r="K90" s="29">
        <f>(VLOOKUP($B90,'Model Working'!$C$16:$P$25,L$4,FALSE)/VLOOKUP($B90,'Model Working'!$C$30:$P$39,L$4)-(VLOOKUP($B90,'Model Working'!$C$16:$P$25,K$4,FALSE)/VLOOKUP($B90,'Model Working'!$C$30:$P$39,K$4)))*VLOOKUP($F90,'Model Working'!$C$42:$P$45,K$4,FALSE)*VLOOKUP($D90,'Model Working'!$C$47:$P$50,K$4,FALSE)*(1+Low_Case)*'Connex from Volumes'!D$18</f>
        <v>3743393.0481451419</v>
      </c>
      <c r="L90" s="29">
        <f>(VLOOKUP($B90,'Model Working'!$C$16:$P$25,M$4,FALSE)/VLOOKUP($B90,'Model Working'!$C$30:$P$39,M$4)-(VLOOKUP($B90,'Model Working'!$C$16:$P$25,L$4,FALSE)/VLOOKUP($B90,'Model Working'!$C$30:$P$39,L$4)))*VLOOKUP($F90,'Model Working'!$C$42:$P$45,L$4,FALSE)*VLOOKUP($D90,'Model Working'!$C$47:$P$50,L$4,FALSE)*(1+Low_Case)*'Connex from Volumes'!E$18</f>
        <v>3985675.7153458479</v>
      </c>
      <c r="M90" s="29">
        <f>(VLOOKUP($B90,'Model Working'!$C$16:$P$25,N$4,FALSE)/VLOOKUP($B90,'Model Working'!$C$30:$P$39,N$4)-(VLOOKUP($B90,'Model Working'!$C$16:$P$25,M$4,FALSE)/VLOOKUP($B90,'Model Working'!$C$30:$P$39,M$4)))*VLOOKUP($F90,'Model Working'!$C$42:$P$45,M$4,FALSE)*VLOOKUP($D90,'Model Working'!$C$47:$P$50,M$4,FALSE)*(1+Low_Case)*'Connex from Volumes'!F$18</f>
        <v>4012302.2606437872</v>
      </c>
      <c r="N90" s="29">
        <f>(VLOOKUP($B90,'Model Working'!$C$16:$P$25,O$4,FALSE)/VLOOKUP($B90,'Model Working'!$C$30:$P$39,O$4)-(VLOOKUP($B90,'Model Working'!$C$16:$P$25,N$4,FALSE)/VLOOKUP($B90,'Model Working'!$C$30:$P$39,N$4)))*VLOOKUP($F90,'Model Working'!$C$42:$P$45,N$4,FALSE)*VLOOKUP($D90,'Model Working'!$C$47:$P$50,N$4,FALSE)*(1+Low_Case)*'Connex from Volumes'!G$18</f>
        <v>4167695.5434865057</v>
      </c>
      <c r="O90" s="29">
        <f>(VLOOKUP($B90,'Model Working'!$C$16:$P$25,P$4,FALSE)/VLOOKUP($B90,'Model Working'!$C$30:$P$39,P$4)-(VLOOKUP($B90,'Model Working'!$C$16:$P$25,O$4,FALSE)/VLOOKUP($B90,'Model Working'!$C$30:$P$39,O$4)))*VLOOKUP($F90,'Model Working'!$C$42:$P$45,O$4,FALSE)*VLOOKUP($D90,'Model Working'!$C$47:$P$50,O$4,FALSE)*(1+Low_Case)*'Connex from Volumes'!H$18</f>
        <v>4308096.7076704046</v>
      </c>
      <c r="P90" s="29">
        <f>(VLOOKUP($B90,'Model Working'!$C$16:$P$25,Q$4,FALSE)/VLOOKUP($B90,'Model Working'!$C$30:$P$39,Q$4)-(VLOOKUP($B90,'Model Working'!$C$16:$P$25,P$4,FALSE)/VLOOKUP($B90,'Model Working'!$C$30:$P$39,P$4)))*VLOOKUP($F90,'Model Working'!$C$42:$P$45,P$4,FALSE)*VLOOKUP($D90,'Model Working'!$C$47:$P$50,P$4,FALSE)*(1+Low_Case)*'Connex from Volumes'!I$18</f>
        <v>4457760.9105573809</v>
      </c>
      <c r="Q90" s="29">
        <f>(VLOOKUP($B90,'Model Working'!$C$16:$P$25,R$4,FALSE)/VLOOKUP($B90,'Model Working'!$C$30:$P$39,R$4)-(VLOOKUP($B90,'Model Working'!$C$16:$P$25,Q$4,FALSE)/VLOOKUP($B90,'Model Working'!$C$30:$P$39,Q$4)))*VLOOKUP($F90,'Model Working'!$C$42:$P$45,Q$4,FALSE)*VLOOKUP($D90,'Model Working'!$C$47:$P$50,Q$4,FALSE)*(1+Low_Case)*'Connex from Volumes'!J$18</f>
        <v>4614251.6379221994</v>
      </c>
      <c r="R90" s="29">
        <f>(VLOOKUP($B90,'Model Working'!$C$16:$P$25,S$4,FALSE)/VLOOKUP($B90,'Model Working'!$C$30:$P$39,S$4)-(VLOOKUP($B90,'Model Working'!$C$16:$P$25,R$4,FALSE)/VLOOKUP($B90,'Model Working'!$C$30:$P$39,R$4)))*VLOOKUP($F90,'Model Working'!$C$42:$P$45,R$4,FALSE)*VLOOKUP($D90,'Model Working'!$C$47:$P$50,R$4,FALSE)*(1+Low_Case)*'Connex from Volumes'!K$18</f>
        <v>4725755.6776615195</v>
      </c>
      <c r="S90" s="29">
        <f>(VLOOKUP($B90,'Model Working'!$C$16:$P$25,T$4,FALSE)/VLOOKUP($B90,'Model Working'!$C$30:$P$39,T$4)-(VLOOKUP($B90,'Model Working'!$C$16:$P$25,S$4,FALSE)/VLOOKUP($B90,'Model Working'!$C$30:$P$39,S$4)))*VLOOKUP($F90,'Model Working'!$C$42:$P$45,S$4,FALSE)*VLOOKUP($D90,'Model Working'!$C$47:$P$50,S$4,FALSE)*(1+Low_Case)*'Connex from Volumes'!L$18</f>
        <v>5022951.2278140821</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Volumes'!C$18</f>
        <v>4370808.519854378</v>
      </c>
      <c r="K91" s="29">
        <f>(VLOOKUP($B91,'Model Working'!$C$16:$P$25,L$4,FALSE)/VLOOKUP($B91,'Model Working'!$C$30:$P$39,L$4)-(VLOOKUP($B91,'Model Working'!$C$16:$P$25,K$4,FALSE)/VLOOKUP($B91,'Model Working'!$C$30:$P$39,K$4)))*VLOOKUP($F91,'Model Working'!$C$42:$P$45,K$4,FALSE)*VLOOKUP($D91,'Model Working'!$C$47:$P$50,K$4,FALSE)*(1+High_Case)*'Connex from Volumes'!D$18</f>
        <v>4575258.1699551735</v>
      </c>
      <c r="L91" s="29">
        <f>(VLOOKUP($B91,'Model Working'!$C$16:$P$25,M$4,FALSE)/VLOOKUP($B91,'Model Working'!$C$30:$P$39,M$4)-(VLOOKUP($B91,'Model Working'!$C$16:$P$25,L$4,FALSE)/VLOOKUP($B91,'Model Working'!$C$30:$P$39,L$4)))*VLOOKUP($F91,'Model Working'!$C$42:$P$45,L$4,FALSE)*VLOOKUP($D91,'Model Working'!$C$47:$P$50,L$4,FALSE)*(1+High_Case)*'Connex from Volumes'!E$18</f>
        <v>4871381.4298671484</v>
      </c>
      <c r="M91" s="29">
        <f>(VLOOKUP($B91,'Model Working'!$C$16:$P$25,N$4,FALSE)/VLOOKUP($B91,'Model Working'!$C$30:$P$39,N$4)-(VLOOKUP($B91,'Model Working'!$C$16:$P$25,M$4,FALSE)/VLOOKUP($B91,'Model Working'!$C$30:$P$39,M$4)))*VLOOKUP($F91,'Model Working'!$C$42:$P$45,M$4,FALSE)*VLOOKUP($D91,'Model Working'!$C$47:$P$50,M$4,FALSE)*(1+High_Case)*'Connex from Volumes'!F$18</f>
        <v>4903924.9852312952</v>
      </c>
      <c r="N91" s="29">
        <f>(VLOOKUP($B91,'Model Working'!$C$16:$P$25,O$4,FALSE)/VLOOKUP($B91,'Model Working'!$C$30:$P$39,O$4)-(VLOOKUP($B91,'Model Working'!$C$16:$P$25,N$4,FALSE)/VLOOKUP($B91,'Model Working'!$C$30:$P$39,N$4)))*VLOOKUP($F91,'Model Working'!$C$42:$P$45,N$4,FALSE)*VLOOKUP($D91,'Model Working'!$C$47:$P$50,N$4,FALSE)*(1+High_Case)*'Connex from Volumes'!G$18</f>
        <v>5093850.1087057292</v>
      </c>
      <c r="O91" s="29">
        <f>(VLOOKUP($B91,'Model Working'!$C$16:$P$25,P$4,FALSE)/VLOOKUP($B91,'Model Working'!$C$30:$P$39,P$4)-(VLOOKUP($B91,'Model Working'!$C$16:$P$25,O$4,FALSE)/VLOOKUP($B91,'Model Working'!$C$30:$P$39,O$4)))*VLOOKUP($F91,'Model Working'!$C$42:$P$45,O$4,FALSE)*VLOOKUP($D91,'Model Working'!$C$47:$P$50,O$4,FALSE)*(1+High_Case)*'Connex from Volumes'!H$18</f>
        <v>5265451.5315971607</v>
      </c>
      <c r="P91" s="29">
        <f>(VLOOKUP($B91,'Model Working'!$C$16:$P$25,Q$4,FALSE)/VLOOKUP($B91,'Model Working'!$C$30:$P$39,Q$4)-(VLOOKUP($B91,'Model Working'!$C$16:$P$25,P$4,FALSE)/VLOOKUP($B91,'Model Working'!$C$30:$P$39,P$4)))*VLOOKUP($F91,'Model Working'!$C$42:$P$45,P$4,FALSE)*VLOOKUP($D91,'Model Working'!$C$47:$P$50,P$4,FALSE)*(1+High_Case)*'Connex from Volumes'!I$18</f>
        <v>5448374.4462367985</v>
      </c>
      <c r="Q91" s="29">
        <f>(VLOOKUP($B91,'Model Working'!$C$16:$P$25,R$4,FALSE)/VLOOKUP($B91,'Model Working'!$C$30:$P$39,R$4)-(VLOOKUP($B91,'Model Working'!$C$16:$P$25,Q$4,FALSE)/VLOOKUP($B91,'Model Working'!$C$30:$P$39,Q$4)))*VLOOKUP($F91,'Model Working'!$C$42:$P$45,Q$4,FALSE)*VLOOKUP($D91,'Model Working'!$C$47:$P$50,Q$4,FALSE)*(1+High_Case)*'Connex from Volumes'!J$18</f>
        <v>5639640.8907937985</v>
      </c>
      <c r="R91" s="29">
        <f>(VLOOKUP($B91,'Model Working'!$C$16:$P$25,S$4,FALSE)/VLOOKUP($B91,'Model Working'!$C$30:$P$39,S$4)-(VLOOKUP($B91,'Model Working'!$C$16:$P$25,R$4,FALSE)/VLOOKUP($B91,'Model Working'!$C$30:$P$39,R$4)))*VLOOKUP($F91,'Model Working'!$C$42:$P$45,R$4,FALSE)*VLOOKUP($D91,'Model Working'!$C$47:$P$50,R$4,FALSE)*(1+High_Case)*'Connex from Volumes'!K$18</f>
        <v>5775923.6060307464</v>
      </c>
      <c r="S91" s="29">
        <f>(VLOOKUP($B91,'Model Working'!$C$16:$P$25,T$4,FALSE)/VLOOKUP($B91,'Model Working'!$C$30:$P$39,T$4)-(VLOOKUP($B91,'Model Working'!$C$16:$P$25,S$4,FALSE)/VLOOKUP($B91,'Model Working'!$C$30:$P$39,S$4)))*VLOOKUP($F91,'Model Working'!$C$42:$P$45,S$4,FALSE)*VLOOKUP($D91,'Model Working'!$C$47:$P$50,S$4,FALSE)*(1+High_Case)*'Connex from Volumes'!L$18</f>
        <v>6139162.6117727663</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5515046.1569727827</v>
      </c>
      <c r="K92" s="29">
        <f t="shared" si="21"/>
        <v>5773018.8528620983</v>
      </c>
      <c r="L92" s="29">
        <f t="shared" si="21"/>
        <v>6146664.4699485675</v>
      </c>
      <c r="M92" s="29">
        <f t="shared" si="21"/>
        <v>6187727.6300321054</v>
      </c>
      <c r="N92" s="29">
        <f t="shared" si="21"/>
        <v>6427373.4112582188</v>
      </c>
      <c r="O92" s="29">
        <f t="shared" si="21"/>
        <v>6643898.514920271</v>
      </c>
      <c r="P92" s="29">
        <f t="shared" si="21"/>
        <v>6874708.973173704</v>
      </c>
      <c r="Q92" s="29">
        <f t="shared" si="21"/>
        <v>7116047.22105629</v>
      </c>
      <c r="R92" s="29">
        <f t="shared" si="21"/>
        <v>7288007.502893202</v>
      </c>
      <c r="S92" s="29">
        <f t="shared" si="21"/>
        <v>7746339.1533373389</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4963541.541275504</v>
      </c>
      <c r="K93" s="29">
        <f t="shared" si="21"/>
        <v>5195716.9675758891</v>
      </c>
      <c r="L93" s="29">
        <f t="shared" si="21"/>
        <v>5531998.0229537105</v>
      </c>
      <c r="M93" s="29">
        <f t="shared" si="21"/>
        <v>5568954.8670288948</v>
      </c>
      <c r="N93" s="29">
        <f t="shared" si="21"/>
        <v>5784636.0701323971</v>
      </c>
      <c r="O93" s="29">
        <f t="shared" si="21"/>
        <v>5979508.6634282451</v>
      </c>
      <c r="P93" s="29">
        <f t="shared" si="21"/>
        <v>6187238.0758563336</v>
      </c>
      <c r="Q93" s="29">
        <f t="shared" si="21"/>
        <v>6404442.4989506612</v>
      </c>
      <c r="R93" s="29">
        <f t="shared" si="21"/>
        <v>6559206.7526038829</v>
      </c>
      <c r="S93" s="29">
        <f t="shared" si="21"/>
        <v>6971705.238003605</v>
      </c>
      <c r="T93" s="88" t="s">
        <v>115</v>
      </c>
    </row>
    <row r="94" spans="1:20" ht="1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6066550.7726700613</v>
      </c>
      <c r="K94" s="86">
        <f t="shared" si="21"/>
        <v>6350320.7381483084</v>
      </c>
      <c r="L94" s="86">
        <f t="shared" si="21"/>
        <v>6761330.9169434253</v>
      </c>
      <c r="M94" s="86">
        <f t="shared" si="21"/>
        <v>6806500.3930353159</v>
      </c>
      <c r="N94" s="86">
        <f t="shared" si="21"/>
        <v>7070110.7523840414</v>
      </c>
      <c r="O94" s="86">
        <f t="shared" si="21"/>
        <v>7308288.3664122988</v>
      </c>
      <c r="P94" s="86">
        <f t="shared" si="21"/>
        <v>7562179.8704910744</v>
      </c>
      <c r="Q94" s="86">
        <f t="shared" si="21"/>
        <v>7827651.9431619179</v>
      </c>
      <c r="R94" s="86">
        <f t="shared" si="21"/>
        <v>8016808.2531825239</v>
      </c>
      <c r="S94" s="86">
        <f t="shared" si="21"/>
        <v>8520973.0686710719</v>
      </c>
      <c r="T94" s="89" t="s">
        <v>115</v>
      </c>
    </row>
    <row r="95" spans="1:20" ht="15.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J92</f>
        <v>5515046.1569727827</v>
      </c>
      <c r="K95" s="86">
        <f t="shared" ref="K95:T95" si="22">K92</f>
        <v>5773018.8528620983</v>
      </c>
      <c r="L95" s="86">
        <f t="shared" si="22"/>
        <v>6146664.4699485675</v>
      </c>
      <c r="M95" s="86">
        <f t="shared" si="22"/>
        <v>6187727.6300321054</v>
      </c>
      <c r="N95" s="86">
        <f t="shared" si="22"/>
        <v>6427373.4112582188</v>
      </c>
      <c r="O95" s="86">
        <f t="shared" si="22"/>
        <v>6643898.514920271</v>
      </c>
      <c r="P95" s="86">
        <f t="shared" si="22"/>
        <v>6874708.973173704</v>
      </c>
      <c r="Q95" s="86">
        <f t="shared" si="22"/>
        <v>7116047.22105629</v>
      </c>
      <c r="R95" s="86">
        <f t="shared" si="22"/>
        <v>7288007.502893202</v>
      </c>
      <c r="S95" s="86">
        <f t="shared" si="22"/>
        <v>7746339.1533373389</v>
      </c>
      <c r="T95" s="86" t="str">
        <f t="shared" si="22"/>
        <v>N/A</v>
      </c>
    </row>
    <row r="96" spans="1:20" ht="1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Volumes'!C$19</f>
        <v>1010074.4227489313</v>
      </c>
      <c r="K96" s="29">
        <f>'Output Volume Summary'!K96*'Connex from Volumes'!D$19</f>
        <v>1057321.8282046302</v>
      </c>
      <c r="L96" s="29">
        <f>'Output Volume Summary'!L96*'Connex from Volumes'!E$19</f>
        <v>1104907.2900815574</v>
      </c>
      <c r="M96" s="29">
        <f>'Output Volume Summary'!M96*'Connex from Volumes'!F$19</f>
        <v>1133275.268445434</v>
      </c>
      <c r="N96" s="29">
        <f>'Output Volume Summary'!N96*'Connex from Volumes'!G$19</f>
        <v>1177166.1203524747</v>
      </c>
      <c r="O96" s="29">
        <f>'Output Volume Summary'!O96*'Connex from Volumes'!H$19</f>
        <v>1216822.4464950191</v>
      </c>
      <c r="P96" s="29">
        <f>'Output Volume Summary'!P96*'Connex from Volumes'!I$19</f>
        <v>1259095.1190618649</v>
      </c>
      <c r="Q96" s="29">
        <f>'Output Volume Summary'!Q96*'Connex from Volumes'!J$19</f>
        <v>1303295.9443095445</v>
      </c>
      <c r="R96" s="29">
        <f>'Output Volume Summary'!R96*'Connex from Volumes'!K$19</f>
        <v>1334790.2740881923</v>
      </c>
      <c r="S96" s="29">
        <f>'Output Volume Summary'!S96*'Connex from Volumes'!L$19</f>
        <v>1418733.1938885299</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Volumes'!C$19</f>
        <v>909066.98047403817</v>
      </c>
      <c r="K97" s="29">
        <f>'Output Volume Summary'!K97*'Connex from Volumes'!D$19</f>
        <v>951589.64538416709</v>
      </c>
      <c r="L97" s="29">
        <f>'Output Volume Summary'!L97*'Connex from Volumes'!E$19</f>
        <v>994416.56107340171</v>
      </c>
      <c r="M97" s="29">
        <f>'Output Volume Summary'!M97*'Connex from Volumes'!F$19</f>
        <v>1019947.7416008908</v>
      </c>
      <c r="N97" s="29">
        <f>'Output Volume Summary'!N97*'Connex from Volumes'!G$19</f>
        <v>1059449.5083172272</v>
      </c>
      <c r="O97" s="29">
        <f>'Output Volume Summary'!O97*'Connex from Volumes'!H$19</f>
        <v>1095140.2018455174</v>
      </c>
      <c r="P97" s="29">
        <f>'Output Volume Summary'!P97*'Connex from Volumes'!I$19</f>
        <v>1133185.6071556783</v>
      </c>
      <c r="Q97" s="29">
        <f>'Output Volume Summary'!Q97*'Connex from Volumes'!J$19</f>
        <v>1172966.3498785901</v>
      </c>
      <c r="R97" s="29">
        <f>'Output Volume Summary'!R97*'Connex from Volumes'!K$19</f>
        <v>1201311.2466793731</v>
      </c>
      <c r="S97" s="29">
        <f>'Output Volume Summary'!S97*'Connex from Volumes'!L$19</f>
        <v>1276859.874499677</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Volumes'!C$19</f>
        <v>1111081.8650238244</v>
      </c>
      <c r="K98" s="29">
        <f>'Output Volume Summary'!K98*'Connex from Volumes'!D$19</f>
        <v>1163054.0110250933</v>
      </c>
      <c r="L98" s="29">
        <f>'Output Volume Summary'!L98*'Connex from Volumes'!E$19</f>
        <v>1215398.0190897135</v>
      </c>
      <c r="M98" s="29">
        <f>'Output Volume Summary'!M98*'Connex from Volumes'!F$19</f>
        <v>1246602.7952899775</v>
      </c>
      <c r="N98" s="29">
        <f>'Output Volume Summary'!N98*'Connex from Volumes'!G$19</f>
        <v>1294882.7323877222</v>
      </c>
      <c r="O98" s="29">
        <f>'Output Volume Summary'!O98*'Connex from Volumes'!H$19</f>
        <v>1338504.6911445211</v>
      </c>
      <c r="P98" s="29">
        <f>'Output Volume Summary'!P98*'Connex from Volumes'!I$19</f>
        <v>1385004.6309680517</v>
      </c>
      <c r="Q98" s="29">
        <f>'Output Volume Summary'!Q98*'Connex from Volumes'!J$19</f>
        <v>1433625.5387404992</v>
      </c>
      <c r="R98" s="29">
        <f>'Output Volume Summary'!R98*'Connex from Volumes'!K$19</f>
        <v>1468269.3014970119</v>
      </c>
      <c r="S98" s="29">
        <f>'Output Volume Summary'!S98*'Connex from Volumes'!L$19</f>
        <v>1560606.5132773831</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Volumes'!C$20</f>
        <v>6572664.9347197004</v>
      </c>
      <c r="K99" s="29">
        <f>'Output Volume Summary'!K99*'Connex from Volumes'!D$20</f>
        <v>6880108.9785457123</v>
      </c>
      <c r="L99" s="29">
        <f>'Output Volume Summary'!L99*'Connex from Volumes'!E$20</f>
        <v>7189752.7925428348</v>
      </c>
      <c r="M99" s="29">
        <f>'Output Volume Summary'!M99*'Connex from Volumes'!F$20</f>
        <v>7374346.3358123554</v>
      </c>
      <c r="N99" s="29">
        <f>'Output Volume Summary'!N99*'Connex from Volumes'!G$20</f>
        <v>7659948.9179461338</v>
      </c>
      <c r="O99" s="29">
        <f>'Output Volume Summary'!O99*'Connex from Volumes'!H$20</f>
        <v>7917996.9769867277</v>
      </c>
      <c r="P99" s="29">
        <f>'Output Volume Summary'!P99*'Connex from Volumes'!I$20</f>
        <v>8193069.8888627058</v>
      </c>
      <c r="Q99" s="29">
        <f>'Output Volume Summary'!Q99*'Connex from Volumes'!J$20</f>
        <v>8480689.5014853571</v>
      </c>
      <c r="R99" s="29">
        <f>'Output Volume Summary'!R99*'Connex from Volumes'!K$20</f>
        <v>8685626.5559404716</v>
      </c>
      <c r="S99" s="29">
        <f>'Output Volume Summary'!S99*'Connex from Volumes'!L$20</f>
        <v>9231852.3320452962</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Volumes'!C$20</f>
        <v>5915398.4412477305</v>
      </c>
      <c r="K100" s="29">
        <f>'Output Volume Summary'!K100*'Connex from Volumes'!D$20</f>
        <v>6192098.080691142</v>
      </c>
      <c r="L100" s="29">
        <f>'Output Volume Summary'!L100*'Connex from Volumes'!E$20</f>
        <v>6470777.5132885519</v>
      </c>
      <c r="M100" s="29">
        <f>'Output Volume Summary'!M100*'Connex from Volumes'!F$20</f>
        <v>6636911.7022311203</v>
      </c>
      <c r="N100" s="29">
        <f>'Output Volume Summary'!N100*'Connex from Volumes'!G$20</f>
        <v>6893954.0261515211</v>
      </c>
      <c r="O100" s="29">
        <f>'Output Volume Summary'!O100*'Connex from Volumes'!H$20</f>
        <v>7126197.2792880544</v>
      </c>
      <c r="P100" s="29">
        <f>'Output Volume Summary'!P100*'Connex from Volumes'!I$20</f>
        <v>7373762.8999764351</v>
      </c>
      <c r="Q100" s="29">
        <f>'Output Volume Summary'!Q100*'Connex from Volumes'!J$20</f>
        <v>7632620.5513368212</v>
      </c>
      <c r="R100" s="29">
        <f>'Output Volume Summary'!R100*'Connex from Volumes'!K$20</f>
        <v>7817063.9003464226</v>
      </c>
      <c r="S100" s="29">
        <f>'Output Volume Summary'!S100*'Connex from Volumes'!L$20</f>
        <v>8308667.0988407657</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Volumes'!C$20</f>
        <v>7229931.4281916711</v>
      </c>
      <c r="K101" s="29">
        <f>'Output Volume Summary'!K101*'Connex from Volumes'!D$20</f>
        <v>7568119.8764002835</v>
      </c>
      <c r="L101" s="29">
        <f>'Output Volume Summary'!L101*'Connex from Volumes'!E$20</f>
        <v>7908728.0717971195</v>
      </c>
      <c r="M101" s="29">
        <f>'Output Volume Summary'!M101*'Connex from Volumes'!F$20</f>
        <v>8111780.9693935914</v>
      </c>
      <c r="N101" s="29">
        <f>'Output Volume Summary'!N101*'Connex from Volumes'!G$20</f>
        <v>8425943.8097407483</v>
      </c>
      <c r="O101" s="29">
        <f>'Output Volume Summary'!O101*'Connex from Volumes'!H$20</f>
        <v>8709796.6746854</v>
      </c>
      <c r="P101" s="29">
        <f>'Output Volume Summary'!P101*'Connex from Volumes'!I$20</f>
        <v>9012376.8777489774</v>
      </c>
      <c r="Q101" s="29">
        <f>'Output Volume Summary'!Q101*'Connex from Volumes'!J$20</f>
        <v>9328758.4516338948</v>
      </c>
      <c r="R101" s="29">
        <f>'Output Volume Summary'!R101*'Connex from Volumes'!K$20</f>
        <v>9554189.2115345187</v>
      </c>
      <c r="S101" s="29">
        <f>'Output Volume Summary'!S101*'Connex from Volumes'!L$20</f>
        <v>10155037.565249825</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7582739.357468632</v>
      </c>
      <c r="K102" s="29">
        <f t="shared" si="23"/>
        <v>7937430.8067503422</v>
      </c>
      <c r="L102" s="29">
        <f t="shared" si="23"/>
        <v>8294660.0826243926</v>
      </c>
      <c r="M102" s="29">
        <f t="shared" si="23"/>
        <v>8507621.6042577885</v>
      </c>
      <c r="N102" s="29">
        <f t="shared" si="23"/>
        <v>8837115.0382986087</v>
      </c>
      <c r="O102" s="29">
        <f t="shared" si="23"/>
        <v>9134819.4234817475</v>
      </c>
      <c r="P102" s="29">
        <f t="shared" si="23"/>
        <v>9452165.0079245716</v>
      </c>
      <c r="Q102" s="29">
        <f t="shared" si="23"/>
        <v>9783985.4457949009</v>
      </c>
      <c r="R102" s="29">
        <f t="shared" si="23"/>
        <v>10020416.830028664</v>
      </c>
      <c r="S102" s="29">
        <f t="shared" si="23"/>
        <v>10650585.525933826</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6824465.4217217686</v>
      </c>
      <c r="K103" s="29">
        <f t="shared" si="23"/>
        <v>7143687.7260753093</v>
      </c>
      <c r="L103" s="29">
        <f t="shared" si="23"/>
        <v>7465194.0743619539</v>
      </c>
      <c r="M103" s="29">
        <f t="shared" si="23"/>
        <v>7656859.443832011</v>
      </c>
      <c r="N103" s="29">
        <f t="shared" si="23"/>
        <v>7953403.5344687486</v>
      </c>
      <c r="O103" s="29">
        <f t="shared" si="23"/>
        <v>8221337.4811335718</v>
      </c>
      <c r="P103" s="29">
        <f t="shared" si="23"/>
        <v>8506948.507132113</v>
      </c>
      <c r="Q103" s="29">
        <f t="shared" si="23"/>
        <v>8805586.9012154117</v>
      </c>
      <c r="R103" s="29">
        <f t="shared" si="23"/>
        <v>9018375.1470257957</v>
      </c>
      <c r="S103" s="29">
        <f t="shared" si="23"/>
        <v>9585526.9733404424</v>
      </c>
      <c r="T103" s="88" t="s">
        <v>115</v>
      </c>
    </row>
    <row r="104" spans="1:20" ht="1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8341013.2932154955</v>
      </c>
      <c r="K104" s="86">
        <f t="shared" si="23"/>
        <v>8731173.8874253761</v>
      </c>
      <c r="L104" s="86">
        <f t="shared" si="23"/>
        <v>9124126.0908868331</v>
      </c>
      <c r="M104" s="86">
        <f t="shared" si="23"/>
        <v>9358383.7646835689</v>
      </c>
      <c r="N104" s="86">
        <f t="shared" si="23"/>
        <v>9720826.5421284698</v>
      </c>
      <c r="O104" s="86">
        <f t="shared" si="23"/>
        <v>10048301.36582992</v>
      </c>
      <c r="P104" s="86">
        <f t="shared" si="23"/>
        <v>10397381.508717028</v>
      </c>
      <c r="Q104" s="86">
        <f t="shared" si="23"/>
        <v>10762383.990374394</v>
      </c>
      <c r="R104" s="86">
        <f t="shared" si="23"/>
        <v>11022458.513031531</v>
      </c>
      <c r="S104" s="86">
        <f t="shared" si="23"/>
        <v>11715644.078527208</v>
      </c>
      <c r="T104" s="89" t="s">
        <v>115</v>
      </c>
    </row>
    <row r="105" spans="1:20" ht="15.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J102</f>
        <v>7582739.357468632</v>
      </c>
      <c r="K105" s="92">
        <f t="shared" ref="K105:T105" si="24">K102</f>
        <v>7937430.8067503422</v>
      </c>
      <c r="L105" s="92">
        <f t="shared" si="24"/>
        <v>8294660.0826243926</v>
      </c>
      <c r="M105" s="92">
        <f t="shared" si="24"/>
        <v>8507621.6042577885</v>
      </c>
      <c r="N105" s="92">
        <f t="shared" si="24"/>
        <v>8837115.0382986087</v>
      </c>
      <c r="O105" s="92">
        <f t="shared" si="24"/>
        <v>9134819.4234817475</v>
      </c>
      <c r="P105" s="92">
        <f t="shared" si="24"/>
        <v>9452165.0079245716</v>
      </c>
      <c r="Q105" s="92">
        <f t="shared" si="24"/>
        <v>9783985.4457949009</v>
      </c>
      <c r="R105" s="92">
        <f t="shared" si="24"/>
        <v>10020416.830028664</v>
      </c>
      <c r="S105" s="92">
        <f t="shared" si="24"/>
        <v>10650585.525933826</v>
      </c>
      <c r="T105" s="86" t="str">
        <f t="shared" si="24"/>
        <v>N/A</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Volumes'!C$17</f>
        <v>64988.847995334021</v>
      </c>
      <c r="K106" s="29">
        <f>(VLOOKUP($B106,'Model Working'!$C$16:$P$25,L$4,FALSE)/VLOOKUP($B106,'Model Working'!$C$30:$P$39,L$4)-(VLOOKUP($B106,'Model Working'!$C$16:$P$25,K$4,FALSE)/VLOOKUP($B106,'Model Working'!$C$30:$P$39,K$4)))*VLOOKUP($F106,'Model Working'!$C$42:$P$45,K$4,FALSE)*VLOOKUP($D106,'Model Working'!$C$47:$P$50,K$4,FALSE)*(1+Base_Case)*'Connex from Volumes'!D$17</f>
        <v>67206.326343407476</v>
      </c>
      <c r="L106" s="29">
        <f>(VLOOKUP($B106,'Model Working'!$C$16:$P$25,M$4,FALSE)/VLOOKUP($B106,'Model Working'!$C$30:$P$39,M$4)-(VLOOKUP($B106,'Model Working'!$C$16:$P$25,L$4,FALSE)/VLOOKUP($B106,'Model Working'!$C$30:$P$39,L$4)))*VLOOKUP($F106,'Model Working'!$C$42:$P$45,L$4,FALSE)*VLOOKUP($D106,'Model Working'!$C$47:$P$50,L$4,FALSE)*(1+Base_Case)*'Connex from Volumes'!E$17</f>
        <v>70683.984198300066</v>
      </c>
      <c r="M106" s="29">
        <f>(VLOOKUP($B106,'Model Working'!$C$16:$P$25,N$4,FALSE)/VLOOKUP($B106,'Model Working'!$C$30:$P$39,N$4)-(VLOOKUP($B106,'Model Working'!$C$16:$P$25,M$4,FALSE)/VLOOKUP($B106,'Model Working'!$C$30:$P$39,M$4)))*VLOOKUP($F106,'Model Working'!$C$42:$P$45,M$4,FALSE)*VLOOKUP($D106,'Model Working'!$C$47:$P$50,M$4,FALSE)*(1+Base_Case)*'Connex from Volumes'!F$17</f>
        <v>70281.847005037765</v>
      </c>
      <c r="N106" s="29">
        <f>(VLOOKUP($B106,'Model Working'!$C$16:$P$25,O$4,FALSE)/VLOOKUP($B106,'Model Working'!$C$30:$P$39,O$4)-(VLOOKUP($B106,'Model Working'!$C$16:$P$25,N$4,FALSE)/VLOOKUP($B106,'Model Working'!$C$30:$P$39,N$4)))*VLOOKUP($F106,'Model Working'!$C$42:$P$45,N$4,FALSE)*VLOOKUP($D106,'Model Working'!$C$47:$P$50,N$4,FALSE)*(1+Base_Case)*'Connex from Volumes'!G$17</f>
        <v>72099.353263288183</v>
      </c>
      <c r="O106" s="29">
        <f>(VLOOKUP($B106,'Model Working'!$C$16:$P$25,P$4,FALSE)/VLOOKUP($B106,'Model Working'!$C$30:$P$39,P$4)-(VLOOKUP($B106,'Model Working'!$C$16:$P$25,O$4,FALSE)/VLOOKUP($B106,'Model Working'!$C$30:$P$39,O$4)))*VLOOKUP($F106,'Model Working'!$C$42:$P$45,O$4,FALSE)*VLOOKUP($D106,'Model Working'!$C$47:$P$50,O$4,FALSE)*(1+Base_Case)*'Connex from Volumes'!H$17</f>
        <v>73597.206069118358</v>
      </c>
      <c r="P106" s="29">
        <f>(VLOOKUP($B106,'Model Working'!$C$16:$P$25,Q$4,FALSE)/VLOOKUP($B106,'Model Working'!$C$30:$P$39,Q$4)-(VLOOKUP($B106,'Model Working'!$C$16:$P$25,P$4,FALSE)/VLOOKUP($B106,'Model Working'!$C$30:$P$39,P$4)))*VLOOKUP($F106,'Model Working'!$C$42:$P$45,P$4,FALSE)*VLOOKUP($D106,'Model Working'!$C$47:$P$50,P$4,FALSE)*(1+Base_Case)*'Connex from Volumes'!I$17</f>
        <v>75194.662981914647</v>
      </c>
      <c r="Q106" s="29">
        <f>(VLOOKUP($B106,'Model Working'!$C$16:$P$25,R$4,FALSE)/VLOOKUP($B106,'Model Working'!$C$30:$P$39,R$4)-(VLOOKUP($B106,'Model Working'!$C$16:$P$25,Q$4,FALSE)/VLOOKUP($B106,'Model Working'!$C$30:$P$39,Q$4)))*VLOOKUP($F106,'Model Working'!$C$42:$P$45,Q$4,FALSE)*VLOOKUP($D106,'Model Working'!$C$47:$P$50,Q$4,FALSE)*(1+Base_Case)*'Connex from Volumes'!J$17</f>
        <v>76845.588114811078</v>
      </c>
      <c r="R106" s="29">
        <f>(VLOOKUP($B106,'Model Working'!$C$16:$P$25,S$4,FALSE)/VLOOKUP($B106,'Model Working'!$C$30:$P$39,S$4)-(VLOOKUP($B106,'Model Working'!$C$16:$P$25,R$4,FALSE)/VLOOKUP($B106,'Model Working'!$C$30:$P$39,R$4)))*VLOOKUP($F106,'Model Working'!$C$42:$P$45,R$4,FALSE)*VLOOKUP($D106,'Model Working'!$C$47:$P$50,R$4,FALSE)*(1+Base_Case)*'Connex from Volumes'!K$17</f>
        <v>77694.195325891691</v>
      </c>
      <c r="S106" s="29">
        <f>(VLOOKUP($B106,'Model Working'!$C$16:$P$25,T$4,FALSE)/VLOOKUP($B106,'Model Working'!$C$30:$P$39,T$4)-(VLOOKUP($B106,'Model Working'!$C$16:$P$25,S$4,FALSE)/VLOOKUP($B106,'Model Working'!$C$30:$P$39,S$4)))*VLOOKUP($F106,'Model Working'!$C$42:$P$45,S$4,FALSE)*VLOOKUP($D106,'Model Working'!$C$47:$P$50,S$4,FALSE)*(1+Base_Case)*'Connex from Volumes'!L$17</f>
        <v>118544.84493088289</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Volumes'!C$17</f>
        <v>58489.963195800621</v>
      </c>
      <c r="K107" s="29">
        <f>(VLOOKUP($B107,'Model Working'!$C$16:$P$25,L$4,FALSE)/VLOOKUP($B107,'Model Working'!$C$30:$P$39,L$4)-(VLOOKUP($B107,'Model Working'!$C$16:$P$25,K$4,FALSE)/VLOOKUP($B107,'Model Working'!$C$30:$P$39,K$4)))*VLOOKUP($F107,'Model Working'!$C$42:$P$45,K$4,FALSE)*VLOOKUP($D107,'Model Working'!$C$47:$P$50,K$4,FALSE)*(1+Low_Case)*'Connex from Volumes'!D$17</f>
        <v>60485.693709066734</v>
      </c>
      <c r="L107" s="29">
        <f>(VLOOKUP($B107,'Model Working'!$C$16:$P$25,M$4,FALSE)/VLOOKUP($B107,'Model Working'!$C$30:$P$39,M$4)-(VLOOKUP($B107,'Model Working'!$C$16:$P$25,L$4,FALSE)/VLOOKUP($B107,'Model Working'!$C$30:$P$39,L$4)))*VLOOKUP($F107,'Model Working'!$C$42:$P$45,L$4,FALSE)*VLOOKUP($D107,'Model Working'!$C$47:$P$50,L$4,FALSE)*(1+Low_Case)*'Connex from Volumes'!E$17</f>
        <v>63615.585778470057</v>
      </c>
      <c r="M107" s="29">
        <f>(VLOOKUP($B107,'Model Working'!$C$16:$P$25,N$4,FALSE)/VLOOKUP($B107,'Model Working'!$C$30:$P$39,N$4)-(VLOOKUP($B107,'Model Working'!$C$16:$P$25,M$4,FALSE)/VLOOKUP($B107,'Model Working'!$C$30:$P$39,M$4)))*VLOOKUP($F107,'Model Working'!$C$42:$P$45,M$4,FALSE)*VLOOKUP($D107,'Model Working'!$C$47:$P$50,M$4,FALSE)*(1+Low_Case)*'Connex from Volumes'!F$17</f>
        <v>63253.662304533995</v>
      </c>
      <c r="N107" s="29">
        <f>(VLOOKUP($B107,'Model Working'!$C$16:$P$25,O$4,FALSE)/VLOOKUP($B107,'Model Working'!$C$30:$P$39,O$4)-(VLOOKUP($B107,'Model Working'!$C$16:$P$25,N$4,FALSE)/VLOOKUP($B107,'Model Working'!$C$30:$P$39,N$4)))*VLOOKUP($F107,'Model Working'!$C$42:$P$45,N$4,FALSE)*VLOOKUP($D107,'Model Working'!$C$47:$P$50,N$4,FALSE)*(1+Low_Case)*'Connex from Volumes'!G$17</f>
        <v>64889.417936959369</v>
      </c>
      <c r="O107" s="29">
        <f>(VLOOKUP($B107,'Model Working'!$C$16:$P$25,P$4,FALSE)/VLOOKUP($B107,'Model Working'!$C$30:$P$39,P$4)-(VLOOKUP($B107,'Model Working'!$C$16:$P$25,O$4,FALSE)/VLOOKUP($B107,'Model Working'!$C$30:$P$39,O$4)))*VLOOKUP($F107,'Model Working'!$C$42:$P$45,O$4,FALSE)*VLOOKUP($D107,'Model Working'!$C$47:$P$50,O$4,FALSE)*(1+Low_Case)*'Connex from Volumes'!H$17</f>
        <v>66237.485462206532</v>
      </c>
      <c r="P107" s="29">
        <f>(VLOOKUP($B107,'Model Working'!$C$16:$P$25,Q$4,FALSE)/VLOOKUP($B107,'Model Working'!$C$30:$P$39,Q$4)-(VLOOKUP($B107,'Model Working'!$C$16:$P$25,P$4,FALSE)/VLOOKUP($B107,'Model Working'!$C$30:$P$39,P$4)))*VLOOKUP($F107,'Model Working'!$C$42:$P$45,P$4,FALSE)*VLOOKUP($D107,'Model Working'!$C$47:$P$50,P$4,FALSE)*(1+Low_Case)*'Connex from Volumes'!I$17</f>
        <v>67675.196683723174</v>
      </c>
      <c r="Q107" s="29">
        <f>(VLOOKUP($B107,'Model Working'!$C$16:$P$25,R$4,FALSE)/VLOOKUP($B107,'Model Working'!$C$30:$P$39,R$4)-(VLOOKUP($B107,'Model Working'!$C$16:$P$25,Q$4,FALSE)/VLOOKUP($B107,'Model Working'!$C$30:$P$39,Q$4)))*VLOOKUP($F107,'Model Working'!$C$42:$P$45,Q$4,FALSE)*VLOOKUP($D107,'Model Working'!$C$47:$P$50,Q$4,FALSE)*(1+Low_Case)*'Connex from Volumes'!J$17</f>
        <v>69161.029303329968</v>
      </c>
      <c r="R107" s="29">
        <f>(VLOOKUP($B107,'Model Working'!$C$16:$P$25,S$4,FALSE)/VLOOKUP($B107,'Model Working'!$C$30:$P$39,S$4)-(VLOOKUP($B107,'Model Working'!$C$16:$P$25,R$4,FALSE)/VLOOKUP($B107,'Model Working'!$C$30:$P$39,R$4)))*VLOOKUP($F107,'Model Working'!$C$42:$P$45,R$4,FALSE)*VLOOKUP($D107,'Model Working'!$C$47:$P$50,R$4,FALSE)*(1+Low_Case)*'Connex from Volumes'!K$17</f>
        <v>69924.775793302528</v>
      </c>
      <c r="S107" s="29">
        <f>(VLOOKUP($B107,'Model Working'!$C$16:$P$25,T$4,FALSE)/VLOOKUP($B107,'Model Working'!$C$30:$P$39,T$4)-(VLOOKUP($B107,'Model Working'!$C$16:$P$25,S$4,FALSE)/VLOOKUP($B107,'Model Working'!$C$30:$P$39,S$4)))*VLOOKUP($F107,'Model Working'!$C$42:$P$45,S$4,FALSE)*VLOOKUP($D107,'Model Working'!$C$47:$P$50,S$4,FALSE)*(1+Low_Case)*'Connex from Volumes'!L$17</f>
        <v>106690.3604377946</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Volumes'!C$17</f>
        <v>71487.732794867436</v>
      </c>
      <c r="K108" s="29">
        <f>(VLOOKUP($B108,'Model Working'!$C$16:$P$25,L$4,FALSE)/VLOOKUP($B108,'Model Working'!$C$30:$P$39,L$4)-(VLOOKUP($B108,'Model Working'!$C$16:$P$25,K$4,FALSE)/VLOOKUP($B108,'Model Working'!$C$30:$P$39,K$4)))*VLOOKUP($F108,'Model Working'!$C$42:$P$45,K$4,FALSE)*VLOOKUP($D108,'Model Working'!$C$47:$P$50,K$4,FALSE)*(1+High_Case)*'Connex from Volumes'!D$17</f>
        <v>73926.958977748232</v>
      </c>
      <c r="L108" s="29">
        <f>(VLOOKUP($B108,'Model Working'!$C$16:$P$25,M$4,FALSE)/VLOOKUP($B108,'Model Working'!$C$30:$P$39,M$4)-(VLOOKUP($B108,'Model Working'!$C$16:$P$25,L$4,FALSE)/VLOOKUP($B108,'Model Working'!$C$30:$P$39,L$4)))*VLOOKUP($F108,'Model Working'!$C$42:$P$45,L$4,FALSE)*VLOOKUP($D108,'Model Working'!$C$47:$P$50,L$4,FALSE)*(1+High_Case)*'Connex from Volumes'!E$17</f>
        <v>77752.382618130083</v>
      </c>
      <c r="M108" s="29">
        <f>(VLOOKUP($B108,'Model Working'!$C$16:$P$25,N$4,FALSE)/VLOOKUP($B108,'Model Working'!$C$30:$P$39,N$4)-(VLOOKUP($B108,'Model Working'!$C$16:$P$25,M$4,FALSE)/VLOOKUP($B108,'Model Working'!$C$30:$P$39,M$4)))*VLOOKUP($F108,'Model Working'!$C$42:$P$45,M$4,FALSE)*VLOOKUP($D108,'Model Working'!$C$47:$P$50,M$4,FALSE)*(1+High_Case)*'Connex from Volumes'!F$17</f>
        <v>77310.031705541551</v>
      </c>
      <c r="N108" s="29">
        <f>(VLOOKUP($B108,'Model Working'!$C$16:$P$25,O$4,FALSE)/VLOOKUP($B108,'Model Working'!$C$30:$P$39,O$4)-(VLOOKUP($B108,'Model Working'!$C$16:$P$25,N$4,FALSE)/VLOOKUP($B108,'Model Working'!$C$30:$P$39,N$4)))*VLOOKUP($F108,'Model Working'!$C$42:$P$45,N$4,FALSE)*VLOOKUP($D108,'Model Working'!$C$47:$P$50,N$4,FALSE)*(1+High_Case)*'Connex from Volumes'!G$17</f>
        <v>79309.288589617005</v>
      </c>
      <c r="O108" s="29">
        <f>(VLOOKUP($B108,'Model Working'!$C$16:$P$25,P$4,FALSE)/VLOOKUP($B108,'Model Working'!$C$30:$P$39,P$4)-(VLOOKUP($B108,'Model Working'!$C$16:$P$25,O$4,FALSE)/VLOOKUP($B108,'Model Working'!$C$30:$P$39,O$4)))*VLOOKUP($F108,'Model Working'!$C$42:$P$45,O$4,FALSE)*VLOOKUP($D108,'Model Working'!$C$47:$P$50,O$4,FALSE)*(1+High_Case)*'Connex from Volumes'!H$17</f>
        <v>80956.926676030213</v>
      </c>
      <c r="P108" s="29">
        <f>(VLOOKUP($B108,'Model Working'!$C$16:$P$25,Q$4,FALSE)/VLOOKUP($B108,'Model Working'!$C$30:$P$39,Q$4)-(VLOOKUP($B108,'Model Working'!$C$16:$P$25,P$4,FALSE)/VLOOKUP($B108,'Model Working'!$C$30:$P$39,P$4)))*VLOOKUP($F108,'Model Working'!$C$42:$P$45,P$4,FALSE)*VLOOKUP($D108,'Model Working'!$C$47:$P$50,P$4,FALSE)*(1+High_Case)*'Connex from Volumes'!I$17</f>
        <v>82714.129280106106</v>
      </c>
      <c r="Q108" s="29">
        <f>(VLOOKUP($B108,'Model Working'!$C$16:$P$25,R$4,FALSE)/VLOOKUP($B108,'Model Working'!$C$30:$P$39,R$4)-(VLOOKUP($B108,'Model Working'!$C$16:$P$25,Q$4,FALSE)/VLOOKUP($B108,'Model Working'!$C$30:$P$39,Q$4)))*VLOOKUP($F108,'Model Working'!$C$42:$P$45,Q$4,FALSE)*VLOOKUP($D108,'Model Working'!$C$47:$P$50,Q$4,FALSE)*(1+High_Case)*'Connex from Volumes'!J$17</f>
        <v>84530.146926292189</v>
      </c>
      <c r="R108" s="29">
        <f>(VLOOKUP($B108,'Model Working'!$C$16:$P$25,S$4,FALSE)/VLOOKUP($B108,'Model Working'!$C$30:$P$39,S$4)-(VLOOKUP($B108,'Model Working'!$C$16:$P$25,R$4,FALSE)/VLOOKUP($B108,'Model Working'!$C$30:$P$39,R$4)))*VLOOKUP($F108,'Model Working'!$C$42:$P$45,R$4,FALSE)*VLOOKUP($D108,'Model Working'!$C$47:$P$50,R$4,FALSE)*(1+High_Case)*'Connex from Volumes'!K$17</f>
        <v>85463.614858480854</v>
      </c>
      <c r="S108" s="29">
        <f>(VLOOKUP($B108,'Model Working'!$C$16:$P$25,T$4,FALSE)/VLOOKUP($B108,'Model Working'!$C$30:$P$39,T$4)-(VLOOKUP($B108,'Model Working'!$C$16:$P$25,S$4,FALSE)/VLOOKUP($B108,'Model Working'!$C$30:$P$39,S$4)))*VLOOKUP($F108,'Model Working'!$C$42:$P$45,S$4,FALSE)*VLOOKUP($D108,'Model Working'!$C$47:$P$50,S$4,FALSE)*(1+High_Case)*'Connex from Volumes'!L$17</f>
        <v>130399.32942397118</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Volumes'!C$18</f>
        <v>167510.0151817718</v>
      </c>
      <c r="K109" s="29">
        <f>(VLOOKUP($B109,'Model Working'!$C$16:$P$25,L$4,FALSE)/VLOOKUP($B109,'Model Working'!$C$30:$P$39,L$4)-(VLOOKUP($B109,'Model Working'!$C$16:$P$25,K$4,FALSE)/VLOOKUP($B109,'Model Working'!$C$30:$P$39,K$4)))*VLOOKUP($F109,'Model Working'!$C$42:$P$45,K$4,FALSE)*VLOOKUP($D109,'Model Working'!$C$47:$P$50,K$4,FALSE)*(1+Base_Case)*'Connex from Volumes'!D$18</f>
        <v>173225.60859831769</v>
      </c>
      <c r="L109" s="29">
        <f>(VLOOKUP($B109,'Model Working'!$C$16:$P$25,M$4,FALSE)/VLOOKUP($B109,'Model Working'!$C$30:$P$39,M$4)-(VLOOKUP($B109,'Model Working'!$C$16:$P$25,L$4,FALSE)/VLOOKUP($B109,'Model Working'!$C$30:$P$39,L$4)))*VLOOKUP($F109,'Model Working'!$C$42:$P$45,L$4,FALSE)*VLOOKUP($D109,'Model Working'!$C$47:$P$50,L$4,FALSE)*(1+Base_Case)*'Connex from Volumes'!E$18</f>
        <v>182189.33911577344</v>
      </c>
      <c r="M109" s="29">
        <f>(VLOOKUP($B109,'Model Working'!$C$16:$P$25,N$4,FALSE)/VLOOKUP($B109,'Model Working'!$C$30:$P$39,N$4)-(VLOOKUP($B109,'Model Working'!$C$16:$P$25,M$4,FALSE)/VLOOKUP($B109,'Model Working'!$C$30:$P$39,M$4)))*VLOOKUP($F109,'Model Working'!$C$42:$P$45,M$4,FALSE)*VLOOKUP($D109,'Model Working'!$C$47:$P$50,M$4,FALSE)*(1+Base_Case)*'Connex from Volumes'!F$18</f>
        <v>181152.82270678342</v>
      </c>
      <c r="N109" s="29">
        <f>(VLOOKUP($B109,'Model Working'!$C$16:$P$25,O$4,FALSE)/VLOOKUP($B109,'Model Working'!$C$30:$P$39,O$4)-(VLOOKUP($B109,'Model Working'!$C$16:$P$25,N$4,FALSE)/VLOOKUP($B109,'Model Working'!$C$30:$P$39,N$4)))*VLOOKUP($F109,'Model Working'!$C$42:$P$45,N$4,FALSE)*VLOOKUP($D109,'Model Working'!$C$47:$P$50,N$4,FALSE)*(1+Base_Case)*'Connex from Volumes'!G$18</f>
        <v>185837.4803104134</v>
      </c>
      <c r="O109" s="29">
        <f>(VLOOKUP($B109,'Model Working'!$C$16:$P$25,P$4,FALSE)/VLOOKUP($B109,'Model Working'!$C$30:$P$39,P$4)-(VLOOKUP($B109,'Model Working'!$C$16:$P$25,O$4,FALSE)/VLOOKUP($B109,'Model Working'!$C$30:$P$39,O$4)))*VLOOKUP($F109,'Model Working'!$C$42:$P$45,O$4,FALSE)*VLOOKUP($D109,'Model Working'!$C$47:$P$50,O$4,FALSE)*(1+Base_Case)*'Connex from Volumes'!H$18</f>
        <v>189698.22494559584</v>
      </c>
      <c r="P109" s="29">
        <f>(VLOOKUP($B109,'Model Working'!$C$16:$P$25,Q$4,FALSE)/VLOOKUP($B109,'Model Working'!$C$30:$P$39,Q$4)-(VLOOKUP($B109,'Model Working'!$C$16:$P$25,P$4,FALSE)/VLOOKUP($B109,'Model Working'!$C$30:$P$39,P$4)))*VLOOKUP($F109,'Model Working'!$C$42:$P$45,P$4,FALSE)*VLOOKUP($D109,'Model Working'!$C$47:$P$50,P$4,FALSE)*(1+Base_Case)*'Connex from Volumes'!I$18</f>
        <v>193815.70109679556</v>
      </c>
      <c r="Q109" s="29">
        <f>(VLOOKUP($B109,'Model Working'!$C$16:$P$25,R$4,FALSE)/VLOOKUP($B109,'Model Working'!$C$30:$P$39,R$4)-(VLOOKUP($B109,'Model Working'!$C$16:$P$25,Q$4,FALSE)/VLOOKUP($B109,'Model Working'!$C$30:$P$39,Q$4)))*VLOOKUP($F109,'Model Working'!$C$42:$P$45,Q$4,FALSE)*VLOOKUP($D109,'Model Working'!$C$47:$P$50,Q$4,FALSE)*(1+Base_Case)*'Connex from Volumes'!J$18</f>
        <v>198070.99262150924</v>
      </c>
      <c r="R109" s="29">
        <f>(VLOOKUP($B109,'Model Working'!$C$16:$P$25,S$4,FALSE)/VLOOKUP($B109,'Model Working'!$C$30:$P$39,S$4)-(VLOOKUP($B109,'Model Working'!$C$16:$P$25,R$4,FALSE)/VLOOKUP($B109,'Model Working'!$C$30:$P$39,R$4)))*VLOOKUP($F109,'Model Working'!$C$42:$P$45,R$4,FALSE)*VLOOKUP($D109,'Model Working'!$C$47:$P$50,R$4,FALSE)*(1+Base_Case)*'Connex from Volumes'!K$18</f>
        <v>200258.2941539457</v>
      </c>
      <c r="S109" s="29">
        <f>(VLOOKUP($B109,'Model Working'!$C$16:$P$25,T$4,FALSE)/VLOOKUP($B109,'Model Working'!$C$30:$P$39,T$4)-(VLOOKUP($B109,'Model Working'!$C$16:$P$25,S$4,FALSE)/VLOOKUP($B109,'Model Working'!$C$30:$P$39,S$4)))*VLOOKUP($F109,'Model Working'!$C$42:$P$45,S$4,FALSE)*VLOOKUP($D109,'Model Working'!$C$47:$P$50,S$4,FALSE)*(1+Base_Case)*'Connex from Volumes'!L$18</f>
        <v>305551.63519006642</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Volumes'!C$18</f>
        <v>150759.01366359461</v>
      </c>
      <c r="K110" s="29">
        <f>(VLOOKUP($B110,'Model Working'!$C$16:$P$25,L$4,FALSE)/VLOOKUP($B110,'Model Working'!$C$30:$P$39,L$4)-(VLOOKUP($B110,'Model Working'!$C$16:$P$25,K$4,FALSE)/VLOOKUP($B110,'Model Working'!$C$30:$P$39,K$4)))*VLOOKUP($F110,'Model Working'!$C$42:$P$45,K$4,FALSE)*VLOOKUP($D110,'Model Working'!$C$47:$P$50,K$4,FALSE)*(1+Low_Case)*'Connex from Volumes'!D$18</f>
        <v>155903.04773848594</v>
      </c>
      <c r="L110" s="29">
        <f>(VLOOKUP($B110,'Model Working'!$C$16:$P$25,M$4,FALSE)/VLOOKUP($B110,'Model Working'!$C$30:$P$39,M$4)-(VLOOKUP($B110,'Model Working'!$C$16:$P$25,L$4,FALSE)/VLOOKUP($B110,'Model Working'!$C$30:$P$39,L$4)))*VLOOKUP($F110,'Model Working'!$C$42:$P$45,L$4,FALSE)*VLOOKUP($D110,'Model Working'!$C$47:$P$50,L$4,FALSE)*(1+Low_Case)*'Connex from Volumes'!E$18</f>
        <v>163970.40520419611</v>
      </c>
      <c r="M110" s="29">
        <f>(VLOOKUP($B110,'Model Working'!$C$16:$P$25,N$4,FALSE)/VLOOKUP($B110,'Model Working'!$C$30:$P$39,N$4)-(VLOOKUP($B110,'Model Working'!$C$16:$P$25,M$4,FALSE)/VLOOKUP($B110,'Model Working'!$C$30:$P$39,M$4)))*VLOOKUP($F110,'Model Working'!$C$42:$P$45,M$4,FALSE)*VLOOKUP($D110,'Model Working'!$C$47:$P$50,M$4,FALSE)*(1+Low_Case)*'Connex from Volumes'!F$18</f>
        <v>163037.54043610508</v>
      </c>
      <c r="N110" s="29">
        <f>(VLOOKUP($B110,'Model Working'!$C$16:$P$25,O$4,FALSE)/VLOOKUP($B110,'Model Working'!$C$30:$P$39,O$4)-(VLOOKUP($B110,'Model Working'!$C$16:$P$25,N$4,FALSE)/VLOOKUP($B110,'Model Working'!$C$30:$P$39,N$4)))*VLOOKUP($F110,'Model Working'!$C$42:$P$45,N$4,FALSE)*VLOOKUP($D110,'Model Working'!$C$47:$P$50,N$4,FALSE)*(1+Low_Case)*'Connex from Volumes'!G$18</f>
        <v>167253.73227937208</v>
      </c>
      <c r="O110" s="29">
        <f>(VLOOKUP($B110,'Model Working'!$C$16:$P$25,P$4,FALSE)/VLOOKUP($B110,'Model Working'!$C$30:$P$39,P$4)-(VLOOKUP($B110,'Model Working'!$C$16:$P$25,O$4,FALSE)/VLOOKUP($B110,'Model Working'!$C$30:$P$39,O$4)))*VLOOKUP($F110,'Model Working'!$C$42:$P$45,O$4,FALSE)*VLOOKUP($D110,'Model Working'!$C$47:$P$50,O$4,FALSE)*(1+Low_Case)*'Connex from Volumes'!H$18</f>
        <v>170728.40245103624</v>
      </c>
      <c r="P110" s="29">
        <f>(VLOOKUP($B110,'Model Working'!$C$16:$P$25,Q$4,FALSE)/VLOOKUP($B110,'Model Working'!$C$30:$P$39,Q$4)-(VLOOKUP($B110,'Model Working'!$C$16:$P$25,P$4,FALSE)/VLOOKUP($B110,'Model Working'!$C$30:$P$39,P$4)))*VLOOKUP($F110,'Model Working'!$C$42:$P$45,P$4,FALSE)*VLOOKUP($D110,'Model Working'!$C$47:$P$50,P$4,FALSE)*(1+Low_Case)*'Connex from Volumes'!I$18</f>
        <v>174434.13098711605</v>
      </c>
      <c r="Q110" s="29">
        <f>(VLOOKUP($B110,'Model Working'!$C$16:$P$25,R$4,FALSE)/VLOOKUP($B110,'Model Working'!$C$30:$P$39,R$4)-(VLOOKUP($B110,'Model Working'!$C$16:$P$25,Q$4,FALSE)/VLOOKUP($B110,'Model Working'!$C$30:$P$39,Q$4)))*VLOOKUP($F110,'Model Working'!$C$42:$P$45,Q$4,FALSE)*VLOOKUP($D110,'Model Working'!$C$47:$P$50,Q$4,FALSE)*(1+Low_Case)*'Connex from Volumes'!J$18</f>
        <v>178263.89335935831</v>
      </c>
      <c r="R110" s="29">
        <f>(VLOOKUP($B110,'Model Working'!$C$16:$P$25,S$4,FALSE)/VLOOKUP($B110,'Model Working'!$C$30:$P$39,S$4)-(VLOOKUP($B110,'Model Working'!$C$16:$P$25,R$4,FALSE)/VLOOKUP($B110,'Model Working'!$C$30:$P$39,R$4)))*VLOOKUP($F110,'Model Working'!$C$42:$P$45,R$4,FALSE)*VLOOKUP($D110,'Model Working'!$C$47:$P$50,R$4,FALSE)*(1+Low_Case)*'Connex from Volumes'!K$18</f>
        <v>180232.46473855115</v>
      </c>
      <c r="S110" s="29">
        <f>(VLOOKUP($B110,'Model Working'!$C$16:$P$25,T$4,FALSE)/VLOOKUP($B110,'Model Working'!$C$30:$P$39,T$4)-(VLOOKUP($B110,'Model Working'!$C$16:$P$25,S$4,FALSE)/VLOOKUP($B110,'Model Working'!$C$30:$P$39,S$4)))*VLOOKUP($F110,'Model Working'!$C$42:$P$45,S$4,FALSE)*VLOOKUP($D110,'Model Working'!$C$47:$P$50,S$4,FALSE)*(1+Low_Case)*'Connex from Volumes'!L$18</f>
        <v>274996.47167105979</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Volumes'!C$18</f>
        <v>184261.01669994902</v>
      </c>
      <c r="K111" s="29">
        <f>(VLOOKUP($B111,'Model Working'!$C$16:$P$25,L$4,FALSE)/VLOOKUP($B111,'Model Working'!$C$30:$P$39,L$4)-(VLOOKUP($B111,'Model Working'!$C$16:$P$25,K$4,FALSE)/VLOOKUP($B111,'Model Working'!$C$30:$P$39,K$4)))*VLOOKUP($F111,'Model Working'!$C$42:$P$45,K$4,FALSE)*VLOOKUP($D111,'Model Working'!$C$47:$P$50,K$4,FALSE)*(1+High_Case)*'Connex from Volumes'!D$18</f>
        <v>190548.1694581495</v>
      </c>
      <c r="L111" s="29">
        <f>(VLOOKUP($B111,'Model Working'!$C$16:$P$25,M$4,FALSE)/VLOOKUP($B111,'Model Working'!$C$30:$P$39,M$4)-(VLOOKUP($B111,'Model Working'!$C$16:$P$25,L$4,FALSE)/VLOOKUP($B111,'Model Working'!$C$30:$P$39,L$4)))*VLOOKUP($F111,'Model Working'!$C$42:$P$45,L$4,FALSE)*VLOOKUP($D111,'Model Working'!$C$47:$P$50,L$4,FALSE)*(1+High_Case)*'Connex from Volumes'!E$18</f>
        <v>200408.27302735084</v>
      </c>
      <c r="M111" s="29">
        <f>(VLOOKUP($B111,'Model Working'!$C$16:$P$25,N$4,FALSE)/VLOOKUP($B111,'Model Working'!$C$30:$P$39,N$4)-(VLOOKUP($B111,'Model Working'!$C$16:$P$25,M$4,FALSE)/VLOOKUP($B111,'Model Working'!$C$30:$P$39,M$4)))*VLOOKUP($F111,'Model Working'!$C$42:$P$45,M$4,FALSE)*VLOOKUP($D111,'Model Working'!$C$47:$P$50,M$4,FALSE)*(1+High_Case)*'Connex from Volumes'!F$18</f>
        <v>199268.10497746177</v>
      </c>
      <c r="N111" s="29">
        <f>(VLOOKUP($B111,'Model Working'!$C$16:$P$25,O$4,FALSE)/VLOOKUP($B111,'Model Working'!$C$30:$P$39,O$4)-(VLOOKUP($B111,'Model Working'!$C$16:$P$25,N$4,FALSE)/VLOOKUP($B111,'Model Working'!$C$30:$P$39,N$4)))*VLOOKUP($F111,'Model Working'!$C$42:$P$45,N$4,FALSE)*VLOOKUP($D111,'Model Working'!$C$47:$P$50,N$4,FALSE)*(1+High_Case)*'Connex from Volumes'!G$18</f>
        <v>204421.22834145479</v>
      </c>
      <c r="O111" s="29">
        <f>(VLOOKUP($B111,'Model Working'!$C$16:$P$25,P$4,FALSE)/VLOOKUP($B111,'Model Working'!$C$30:$P$39,P$4)-(VLOOKUP($B111,'Model Working'!$C$16:$P$25,O$4,FALSE)/VLOOKUP($B111,'Model Working'!$C$30:$P$39,O$4)))*VLOOKUP($F111,'Model Working'!$C$42:$P$45,O$4,FALSE)*VLOOKUP($D111,'Model Working'!$C$47:$P$50,O$4,FALSE)*(1+High_Case)*'Connex from Volumes'!H$18</f>
        <v>208668.04744015544</v>
      </c>
      <c r="P111" s="29">
        <f>(VLOOKUP($B111,'Model Working'!$C$16:$P$25,Q$4,FALSE)/VLOOKUP($B111,'Model Working'!$C$30:$P$39,Q$4)-(VLOOKUP($B111,'Model Working'!$C$16:$P$25,P$4,FALSE)/VLOOKUP($B111,'Model Working'!$C$30:$P$39,P$4)))*VLOOKUP($F111,'Model Working'!$C$42:$P$45,P$4,FALSE)*VLOOKUP($D111,'Model Working'!$C$47:$P$50,P$4,FALSE)*(1+High_Case)*'Connex from Volumes'!I$18</f>
        <v>213197.27120647515</v>
      </c>
      <c r="Q111" s="29">
        <f>(VLOOKUP($B111,'Model Working'!$C$16:$P$25,R$4,FALSE)/VLOOKUP($B111,'Model Working'!$C$30:$P$39,R$4)-(VLOOKUP($B111,'Model Working'!$C$16:$P$25,Q$4,FALSE)/VLOOKUP($B111,'Model Working'!$C$30:$P$39,Q$4)))*VLOOKUP($F111,'Model Working'!$C$42:$P$45,Q$4,FALSE)*VLOOKUP($D111,'Model Working'!$C$47:$P$50,Q$4,FALSE)*(1+High_Case)*'Connex from Volumes'!J$18</f>
        <v>217878.09188366018</v>
      </c>
      <c r="R111" s="29">
        <f>(VLOOKUP($B111,'Model Working'!$C$16:$P$25,S$4,FALSE)/VLOOKUP($B111,'Model Working'!$C$30:$P$39,S$4)-(VLOOKUP($B111,'Model Working'!$C$16:$P$25,R$4,FALSE)/VLOOKUP($B111,'Model Working'!$C$30:$P$39,R$4)))*VLOOKUP($F111,'Model Working'!$C$42:$P$45,R$4,FALSE)*VLOOKUP($D111,'Model Working'!$C$47:$P$50,R$4,FALSE)*(1+High_Case)*'Connex from Volumes'!K$18</f>
        <v>220284.12356934027</v>
      </c>
      <c r="S111" s="29">
        <f>(VLOOKUP($B111,'Model Working'!$C$16:$P$25,T$4,FALSE)/VLOOKUP($B111,'Model Working'!$C$30:$P$39,T$4)-(VLOOKUP($B111,'Model Working'!$C$16:$P$25,S$4,FALSE)/VLOOKUP($B111,'Model Working'!$C$30:$P$39,S$4)))*VLOOKUP($F111,'Model Working'!$C$42:$P$45,S$4,FALSE)*VLOOKUP($D111,'Model Working'!$C$47:$P$50,S$4,FALSE)*(1+High_Case)*'Connex from Volumes'!L$18</f>
        <v>336106.79870907305</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232498.86317710581</v>
      </c>
      <c r="K112" s="29">
        <f t="shared" si="25"/>
        <v>240431.93494172517</v>
      </c>
      <c r="L112" s="29">
        <f t="shared" si="25"/>
        <v>252873.3233140735</v>
      </c>
      <c r="M112" s="29">
        <f t="shared" si="25"/>
        <v>251434.66971182119</v>
      </c>
      <c r="N112" s="29">
        <f t="shared" si="25"/>
        <v>257936.83357370159</v>
      </c>
      <c r="O112" s="29">
        <f t="shared" si="25"/>
        <v>263295.43101471418</v>
      </c>
      <c r="P112" s="29">
        <f t="shared" si="25"/>
        <v>269010.3640787102</v>
      </c>
      <c r="Q112" s="29">
        <f t="shared" si="25"/>
        <v>274916.58073632035</v>
      </c>
      <c r="R112" s="29">
        <f t="shared" si="25"/>
        <v>277952.48947983736</v>
      </c>
      <c r="S112" s="29">
        <f t="shared" si="25"/>
        <v>424096.48012094933</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209248.97685939522</v>
      </c>
      <c r="K113" s="29">
        <f t="shared" si="25"/>
        <v>216388.74144755269</v>
      </c>
      <c r="L113" s="29">
        <f t="shared" si="25"/>
        <v>227585.99098266618</v>
      </c>
      <c r="M113" s="29">
        <f t="shared" si="25"/>
        <v>226291.20274063907</v>
      </c>
      <c r="N113" s="29">
        <f t="shared" si="25"/>
        <v>232143.15021633144</v>
      </c>
      <c r="O113" s="29">
        <f t="shared" si="25"/>
        <v>236965.88791324277</v>
      </c>
      <c r="P113" s="29">
        <f t="shared" si="25"/>
        <v>242109.32767083921</v>
      </c>
      <c r="Q113" s="29">
        <f t="shared" si="25"/>
        <v>247424.92266268827</v>
      </c>
      <c r="R113" s="29">
        <f t="shared" si="25"/>
        <v>250157.24053185369</v>
      </c>
      <c r="S113" s="29">
        <f t="shared" si="25"/>
        <v>381686.83210885437</v>
      </c>
      <c r="T113" s="88" t="s">
        <v>115</v>
      </c>
    </row>
    <row r="114" spans="1:20" ht="1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255748.74949481647</v>
      </c>
      <c r="K114" s="86">
        <f t="shared" si="25"/>
        <v>264475.12843589776</v>
      </c>
      <c r="L114" s="86">
        <f t="shared" si="25"/>
        <v>278160.6556454809</v>
      </c>
      <c r="M114" s="86">
        <f t="shared" si="25"/>
        <v>276578.13668300334</v>
      </c>
      <c r="N114" s="86">
        <f t="shared" si="25"/>
        <v>283730.51693107176</v>
      </c>
      <c r="O114" s="86">
        <f t="shared" si="25"/>
        <v>289624.97411618568</v>
      </c>
      <c r="P114" s="86">
        <f t="shared" si="25"/>
        <v>295911.40048658126</v>
      </c>
      <c r="Q114" s="86">
        <f t="shared" si="25"/>
        <v>302408.2388099524</v>
      </c>
      <c r="R114" s="86">
        <f t="shared" si="25"/>
        <v>305747.73842782114</v>
      </c>
      <c r="S114" s="86">
        <f t="shared" si="25"/>
        <v>466506.12813304423</v>
      </c>
      <c r="T114" s="89" t="s">
        <v>115</v>
      </c>
    </row>
    <row r="115" spans="1:20" ht="15.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232498.86317710581</v>
      </c>
      <c r="K115" s="86">
        <f t="shared" ref="K115:T115" si="26">K112</f>
        <v>240431.93494172517</v>
      </c>
      <c r="L115" s="86">
        <f t="shared" si="26"/>
        <v>252873.3233140735</v>
      </c>
      <c r="M115" s="86">
        <f t="shared" si="26"/>
        <v>251434.66971182119</v>
      </c>
      <c r="N115" s="86">
        <f t="shared" si="26"/>
        <v>257936.83357370159</v>
      </c>
      <c r="O115" s="86">
        <f t="shared" si="26"/>
        <v>263295.43101471418</v>
      </c>
      <c r="P115" s="86">
        <f t="shared" si="26"/>
        <v>269010.3640787102</v>
      </c>
      <c r="Q115" s="86">
        <f t="shared" si="26"/>
        <v>274916.58073632035</v>
      </c>
      <c r="R115" s="86">
        <f t="shared" si="26"/>
        <v>277952.48947983736</v>
      </c>
      <c r="S115" s="86">
        <f t="shared" si="26"/>
        <v>424096.48012094933</v>
      </c>
      <c r="T115" s="86" t="str">
        <f t="shared" si="26"/>
        <v>N/A</v>
      </c>
    </row>
    <row r="116" spans="1:20" ht="1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Volumes'!C$19</f>
        <v>42581.902005749056</v>
      </c>
      <c r="K116" s="29">
        <f>'Output Volume Summary'!K116*'Connex from Volumes'!D$19</f>
        <v>44034.835064730396</v>
      </c>
      <c r="L116" s="29">
        <f>'Output Volume Summary'!L116*'Connex from Volumes'!E$19</f>
        <v>45455.804487601767</v>
      </c>
      <c r="M116" s="29">
        <f>'Output Volume Summary'!M116*'Connex from Volumes'!F$19</f>
        <v>46049.973407228783</v>
      </c>
      <c r="N116" s="29">
        <f>'Output Volume Summary'!N116*'Connex from Volumes'!G$19</f>
        <v>47240.837313436401</v>
      </c>
      <c r="O116" s="29">
        <f>'Output Volume Summary'!O116*'Connex from Volumes'!H$19</f>
        <v>48222.258332031408</v>
      </c>
      <c r="P116" s="29">
        <f>'Output Volume Summary'!P116*'Connex from Volumes'!I$19</f>
        <v>49268.941814157159</v>
      </c>
      <c r="Q116" s="29">
        <f>'Output Volume Summary'!Q116*'Connex from Volumes'!J$19</f>
        <v>50350.658668606884</v>
      </c>
      <c r="R116" s="29">
        <f>'Output Volume Summary'!R116*'Connex from Volumes'!K$19</f>
        <v>50906.681897487651</v>
      </c>
      <c r="S116" s="29">
        <f>'Output Volume Summary'!S116*'Connex from Volumes'!L$19</f>
        <v>77672.787344930199</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Volumes'!C$19</f>
        <v>38323.711805174149</v>
      </c>
      <c r="K117" s="29">
        <f>'Output Volume Summary'!K117*'Connex from Volumes'!D$19</f>
        <v>39631.351558257353</v>
      </c>
      <c r="L117" s="29">
        <f>'Output Volume Summary'!L117*'Connex from Volumes'!E$19</f>
        <v>40910.224038841596</v>
      </c>
      <c r="M117" s="29">
        <f>'Output Volume Summary'!M117*'Connex from Volumes'!F$19</f>
        <v>41444.976066505908</v>
      </c>
      <c r="N117" s="29">
        <f>'Output Volume Summary'!N117*'Connex from Volumes'!G$19</f>
        <v>42516.753582092759</v>
      </c>
      <c r="O117" s="29">
        <f>'Output Volume Summary'!O117*'Connex from Volumes'!H$19</f>
        <v>43400.032498828266</v>
      </c>
      <c r="P117" s="29">
        <f>'Output Volume Summary'!P117*'Connex from Volumes'!I$19</f>
        <v>44342.047632741444</v>
      </c>
      <c r="Q117" s="29">
        <f>'Output Volume Summary'!Q117*'Connex from Volumes'!J$19</f>
        <v>45315.592801746199</v>
      </c>
      <c r="R117" s="29">
        <f>'Output Volume Summary'!R117*'Connex from Volumes'!K$19</f>
        <v>45816.013707738894</v>
      </c>
      <c r="S117" s="29">
        <f>'Output Volume Summary'!S117*'Connex from Volumes'!L$19</f>
        <v>69905.508610437173</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Volumes'!C$19</f>
        <v>46840.092206323963</v>
      </c>
      <c r="K118" s="29">
        <f>'Output Volume Summary'!K118*'Connex from Volumes'!D$19</f>
        <v>48438.318571203432</v>
      </c>
      <c r="L118" s="29">
        <f>'Output Volume Summary'!L118*'Connex from Volumes'!E$19</f>
        <v>50001.384936361952</v>
      </c>
      <c r="M118" s="29">
        <f>'Output Volume Summary'!M118*'Connex from Volumes'!F$19</f>
        <v>50654.970747951673</v>
      </c>
      <c r="N118" s="29">
        <f>'Output Volume Summary'!N118*'Connex from Volumes'!G$19</f>
        <v>51964.921044780043</v>
      </c>
      <c r="O118" s="29">
        <f>'Output Volume Summary'!O118*'Connex from Volumes'!H$19</f>
        <v>53044.484165234549</v>
      </c>
      <c r="P118" s="29">
        <f>'Output Volume Summary'!P118*'Connex from Volumes'!I$19</f>
        <v>54195.835995572874</v>
      </c>
      <c r="Q118" s="29">
        <f>'Output Volume Summary'!Q118*'Connex from Volumes'!J$19</f>
        <v>55385.724535467569</v>
      </c>
      <c r="R118" s="29">
        <f>'Output Volume Summary'!R118*'Connex from Volumes'!K$19</f>
        <v>55997.350087236424</v>
      </c>
      <c r="S118" s="29">
        <f>'Output Volume Summary'!S118*'Connex from Volumes'!L$19</f>
        <v>85440.066079423224</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Volumes'!C$20</f>
        <v>277085.10171475227</v>
      </c>
      <c r="K119" s="29">
        <f>'Output Volume Summary'!K119*'Connex from Volumes'!D$20</f>
        <v>286539.49631596607</v>
      </c>
      <c r="L119" s="29">
        <f>'Output Volume Summary'!L119*'Connex from Volumes'!E$20</f>
        <v>295785.90003500879</v>
      </c>
      <c r="M119" s="29">
        <f>'Output Volume Summary'!M119*'Connex from Volumes'!F$20</f>
        <v>299652.22229342663</v>
      </c>
      <c r="N119" s="29">
        <f>'Output Volume Summary'!N119*'Connex from Volumes'!G$20</f>
        <v>307401.30420469056</v>
      </c>
      <c r="O119" s="29">
        <f>'Output Volume Summary'!O119*'Connex from Volumes'!H$20</f>
        <v>313787.51829925302</v>
      </c>
      <c r="P119" s="29">
        <f>'Output Volume Summary'!P119*'Connex from Volumes'!I$20</f>
        <v>320598.40239430388</v>
      </c>
      <c r="Q119" s="29">
        <f>'Output Volume Summary'!Q119*'Connex from Volumes'!J$20</f>
        <v>327637.25248139712</v>
      </c>
      <c r="R119" s="29">
        <f>'Output Volume Summary'!R119*'Connex from Volumes'!K$20</f>
        <v>331255.35655080638</v>
      </c>
      <c r="S119" s="29">
        <f>'Output Volume Summary'!S119*'Connex from Volumes'!L$20</f>
        <v>505425.33724850026</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Volumes'!C$20</f>
        <v>249376.59154327703</v>
      </c>
      <c r="K120" s="29">
        <f>'Output Volume Summary'!K120*'Connex from Volumes'!D$20</f>
        <v>257885.54668436947</v>
      </c>
      <c r="L120" s="29">
        <f>'Output Volume Summary'!L120*'Connex from Volumes'!E$20</f>
        <v>266207.31003150792</v>
      </c>
      <c r="M120" s="29">
        <f>'Output Volume Summary'!M120*'Connex from Volumes'!F$20</f>
        <v>269687.00006408402</v>
      </c>
      <c r="N120" s="29">
        <f>'Output Volume Summary'!N120*'Connex from Volumes'!G$20</f>
        <v>276661.17378422152</v>
      </c>
      <c r="O120" s="29">
        <f>'Output Volume Summary'!O120*'Connex from Volumes'!H$20</f>
        <v>282408.76646932779</v>
      </c>
      <c r="P120" s="29">
        <f>'Output Volume Summary'!P120*'Connex from Volumes'!I$20</f>
        <v>288538.56215487345</v>
      </c>
      <c r="Q120" s="29">
        <f>'Output Volume Summary'!Q120*'Connex from Volumes'!J$20</f>
        <v>294873.52723325737</v>
      </c>
      <c r="R120" s="29">
        <f>'Output Volume Summary'!R120*'Connex from Volumes'!K$20</f>
        <v>298129.82089572574</v>
      </c>
      <c r="S120" s="29">
        <f>'Output Volume Summary'!S120*'Connex from Volumes'!L$20</f>
        <v>454882.80352365022</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Volumes'!C$20</f>
        <v>304793.6118862275</v>
      </c>
      <c r="K121" s="29">
        <f>'Output Volume Summary'!K121*'Connex from Volumes'!D$20</f>
        <v>315193.44594756275</v>
      </c>
      <c r="L121" s="29">
        <f>'Output Volume Summary'!L121*'Connex from Volumes'!E$20</f>
        <v>325364.49003850966</v>
      </c>
      <c r="M121" s="29">
        <f>'Output Volume Summary'!M121*'Connex from Volumes'!F$20</f>
        <v>329617.44452276931</v>
      </c>
      <c r="N121" s="29">
        <f>'Output Volume Summary'!N121*'Connex from Volumes'!G$20</f>
        <v>338141.43462515966</v>
      </c>
      <c r="O121" s="29">
        <f>'Output Volume Summary'!O121*'Connex from Volumes'!H$20</f>
        <v>345166.27012917836</v>
      </c>
      <c r="P121" s="29">
        <f>'Output Volume Summary'!P121*'Connex from Volumes'!I$20</f>
        <v>352658.24263373425</v>
      </c>
      <c r="Q121" s="29">
        <f>'Output Volume Summary'!Q121*'Connex from Volumes'!J$20</f>
        <v>360400.97772953683</v>
      </c>
      <c r="R121" s="29">
        <f>'Output Volume Summary'!R121*'Connex from Volumes'!K$20</f>
        <v>364380.89220588707</v>
      </c>
      <c r="S121" s="29">
        <f>'Output Volume Summary'!S121*'Connex from Volumes'!L$20</f>
        <v>555967.87097335025</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319667.00372050132</v>
      </c>
      <c r="K122" s="29">
        <f t="shared" si="27"/>
        <v>330574.33138069644</v>
      </c>
      <c r="L122" s="29">
        <f t="shared" si="27"/>
        <v>341241.70452261053</v>
      </c>
      <c r="M122" s="29">
        <f t="shared" si="27"/>
        <v>345702.1957006554</v>
      </c>
      <c r="N122" s="29">
        <f t="shared" si="27"/>
        <v>354642.14151812694</v>
      </c>
      <c r="O122" s="29">
        <f t="shared" si="27"/>
        <v>362009.77663128445</v>
      </c>
      <c r="P122" s="29">
        <f t="shared" si="27"/>
        <v>369867.34420846106</v>
      </c>
      <c r="Q122" s="29">
        <f t="shared" si="27"/>
        <v>377987.91115000402</v>
      </c>
      <c r="R122" s="29">
        <f t="shared" si="27"/>
        <v>382162.03844829404</v>
      </c>
      <c r="S122" s="29">
        <f t="shared" si="27"/>
        <v>583098.12459343043</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287700.30334845115</v>
      </c>
      <c r="K123" s="29">
        <f t="shared" si="27"/>
        <v>297516.8982426268</v>
      </c>
      <c r="L123" s="29">
        <f t="shared" si="27"/>
        <v>307117.53407034953</v>
      </c>
      <c r="M123" s="29">
        <f t="shared" si="27"/>
        <v>311131.9761305899</v>
      </c>
      <c r="N123" s="29">
        <f t="shared" si="27"/>
        <v>319177.92736631428</v>
      </c>
      <c r="O123" s="29">
        <f t="shared" si="27"/>
        <v>325808.79896815604</v>
      </c>
      <c r="P123" s="29">
        <f t="shared" si="27"/>
        <v>332880.6097876149</v>
      </c>
      <c r="Q123" s="29">
        <f t="shared" si="27"/>
        <v>340189.12003500358</v>
      </c>
      <c r="R123" s="29">
        <f t="shared" si="27"/>
        <v>343945.83460346464</v>
      </c>
      <c r="S123" s="29">
        <f t="shared" si="27"/>
        <v>524788.31213408743</v>
      </c>
      <c r="T123" s="88" t="s">
        <v>115</v>
      </c>
    </row>
    <row r="124" spans="1:20" ht="1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351633.70409255149</v>
      </c>
      <c r="K124" s="86">
        <f t="shared" si="27"/>
        <v>363631.7645187662</v>
      </c>
      <c r="L124" s="86">
        <f t="shared" si="27"/>
        <v>375365.87497487164</v>
      </c>
      <c r="M124" s="86">
        <f t="shared" si="27"/>
        <v>380272.41527072096</v>
      </c>
      <c r="N124" s="86">
        <f t="shared" si="27"/>
        <v>390106.35566993972</v>
      </c>
      <c r="O124" s="86">
        <f t="shared" si="27"/>
        <v>398210.75429441291</v>
      </c>
      <c r="P124" s="86">
        <f t="shared" si="27"/>
        <v>406854.0786293071</v>
      </c>
      <c r="Q124" s="86">
        <f t="shared" si="27"/>
        <v>415786.70226500439</v>
      </c>
      <c r="R124" s="86">
        <f t="shared" si="27"/>
        <v>420378.24229312351</v>
      </c>
      <c r="S124" s="86">
        <f t="shared" si="27"/>
        <v>641407.93705277343</v>
      </c>
      <c r="T124" s="89" t="s">
        <v>115</v>
      </c>
    </row>
    <row r="125" spans="1:20" ht="15.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J122</f>
        <v>319667.00372050132</v>
      </c>
      <c r="K125" s="92">
        <f t="shared" ref="K125:T125" si="28">K122</f>
        <v>330574.33138069644</v>
      </c>
      <c r="L125" s="92">
        <f t="shared" si="28"/>
        <v>341241.70452261053</v>
      </c>
      <c r="M125" s="92">
        <f t="shared" si="28"/>
        <v>345702.1957006554</v>
      </c>
      <c r="N125" s="92">
        <f t="shared" si="28"/>
        <v>354642.14151812694</v>
      </c>
      <c r="O125" s="92">
        <f t="shared" si="28"/>
        <v>362009.77663128445</v>
      </c>
      <c r="P125" s="92">
        <f t="shared" si="28"/>
        <v>369867.34420846106</v>
      </c>
      <c r="Q125" s="92">
        <f t="shared" si="28"/>
        <v>377987.91115000402</v>
      </c>
      <c r="R125" s="92">
        <f t="shared" si="28"/>
        <v>382162.03844829404</v>
      </c>
      <c r="S125" s="92">
        <f t="shared" si="28"/>
        <v>583098.12459343043</v>
      </c>
      <c r="T125" s="86" t="str">
        <f t="shared" si="28"/>
        <v>N/A</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Volumes'!C$17</f>
        <v>1034525.4270279553</v>
      </c>
      <c r="K126" s="29">
        <f>(VLOOKUP($B126,'Model Working'!$C$16:$P$25,L$4,FALSE)/VLOOKUP($B126,'Model Working'!$C$30:$P$39,L$4)-(VLOOKUP($B126,'Model Working'!$C$16:$P$25,K$4,FALSE)/VLOOKUP($B126,'Model Working'!$C$30:$P$39,K$4)))*VLOOKUP($F126,'Model Working'!$C$42:$P$45,K$4,FALSE)*VLOOKUP($D126,'Model Working'!$C$47:$P$50,K$4,FALSE)*(1+Base_Case)*'Connex from Volumes'!D$17</f>
        <v>1069570.307904053</v>
      </c>
      <c r="L126" s="29">
        <f>(VLOOKUP($B126,'Model Working'!$C$16:$P$25,M$4,FALSE)/VLOOKUP($B126,'Model Working'!$C$30:$P$39,M$4)-(VLOOKUP($B126,'Model Working'!$C$16:$P$25,L$4,FALSE)/VLOOKUP($B126,'Model Working'!$C$30:$P$39,L$4)))*VLOOKUP($F126,'Model Working'!$C$42:$P$45,L$4,FALSE)*VLOOKUP($D126,'Model Working'!$C$47:$P$50,L$4,FALSE)*(1+Base_Case)*'Connex from Volumes'!E$17</f>
        <v>1124634.4154186894</v>
      </c>
      <c r="M126" s="29">
        <f>(VLOOKUP($B126,'Model Working'!$C$16:$P$25,N$4,FALSE)/VLOOKUP($B126,'Model Working'!$C$30:$P$39,N$4)-(VLOOKUP($B126,'Model Working'!$C$16:$P$25,M$4,FALSE)/VLOOKUP($B126,'Model Working'!$C$30:$P$39,M$4)))*VLOOKUP($F126,'Model Working'!$C$42:$P$45,M$4,FALSE)*VLOOKUP($D126,'Model Working'!$C$47:$P$50,M$4,FALSE)*(1+Base_Case)*'Connex from Volumes'!F$17</f>
        <v>1117940.8708721404</v>
      </c>
      <c r="N126" s="29">
        <f>(VLOOKUP($B126,'Model Working'!$C$16:$P$25,O$4,FALSE)/VLOOKUP($B126,'Model Working'!$C$30:$P$39,O$4)-(VLOOKUP($B126,'Model Working'!$C$16:$P$25,N$4,FALSE)/VLOOKUP($B126,'Model Working'!$C$30:$P$39,N$4)))*VLOOKUP($F126,'Model Working'!$C$42:$P$45,N$4,FALSE)*VLOOKUP($D126,'Model Working'!$C$47:$P$50,N$4,FALSE)*(1+Base_Case)*'Connex from Volumes'!G$17</f>
        <v>1146532.4341579932</v>
      </c>
      <c r="O126" s="29">
        <f>(VLOOKUP($B126,'Model Working'!$C$16:$P$25,P$4,FALSE)/VLOOKUP($B126,'Model Working'!$C$30:$P$39,P$4)-(VLOOKUP($B126,'Model Working'!$C$16:$P$25,O$4,FALSE)/VLOOKUP($B126,'Model Working'!$C$30:$P$39,O$4)))*VLOOKUP($F126,'Model Working'!$C$42:$P$45,O$4,FALSE)*VLOOKUP($D126,'Model Working'!$C$47:$P$50,O$4,FALSE)*(1+Base_Case)*'Connex from Volumes'!H$17</f>
        <v>1170009.630828232</v>
      </c>
      <c r="P126" s="29">
        <f>(VLOOKUP($B126,'Model Working'!$C$16:$P$25,Q$4,FALSE)/VLOOKUP($B126,'Model Working'!$C$30:$P$39,Q$4)-(VLOOKUP($B126,'Model Working'!$C$16:$P$25,P$4,FALSE)/VLOOKUP($B126,'Model Working'!$C$30:$P$39,P$4)))*VLOOKUP($F126,'Model Working'!$C$42:$P$45,P$4,FALSE)*VLOOKUP($D126,'Model Working'!$C$47:$P$50,P$4,FALSE)*(1+Base_Case)*'Connex from Volumes'!I$17</f>
        <v>1195038.5606679383</v>
      </c>
      <c r="Q126" s="29">
        <f>(VLOOKUP($B126,'Model Working'!$C$16:$P$25,R$4,FALSE)/VLOOKUP($B126,'Model Working'!$C$30:$P$39,R$4)-(VLOOKUP($B126,'Model Working'!$C$16:$P$25,Q$4,FALSE)/VLOOKUP($B126,'Model Working'!$C$30:$P$39,Q$4)))*VLOOKUP($F126,'Model Working'!$C$42:$P$45,Q$4,FALSE)*VLOOKUP($D126,'Model Working'!$C$47:$P$50,Q$4,FALSE)*(1+Base_Case)*'Connex from Volumes'!J$17</f>
        <v>1220883.229730359</v>
      </c>
      <c r="R126" s="29">
        <f>(VLOOKUP($B126,'Model Working'!$C$16:$P$25,S$4,FALSE)/VLOOKUP($B126,'Model Working'!$C$30:$P$39,S$4)-(VLOOKUP($B126,'Model Working'!$C$16:$P$25,R$4,FALSE)/VLOOKUP($B126,'Model Working'!$C$30:$P$39,R$4)))*VLOOKUP($F126,'Model Working'!$C$42:$P$45,R$4,FALSE)*VLOOKUP($D126,'Model Working'!$C$47:$P$50,R$4,FALSE)*(1+Base_Case)*'Connex from Volumes'!K$17</f>
        <v>1233949.479762949</v>
      </c>
      <c r="S126" s="29">
        <f>(VLOOKUP($B126,'Model Working'!$C$16:$P$25,T$4,FALSE)/VLOOKUP($B126,'Model Working'!$C$30:$P$39,T$4)-(VLOOKUP($B126,'Model Working'!$C$16:$P$25,S$4,FALSE)/VLOOKUP($B126,'Model Working'!$C$30:$P$39,S$4)))*VLOOKUP($F126,'Model Working'!$C$42:$P$45,S$4,FALSE)*VLOOKUP($D126,'Model Working'!$C$47:$P$50,S$4,FALSE)*(1+Base_Case)*'Connex from Volumes'!L$17</f>
        <v>1681584.1957695535</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Volumes'!C$17</f>
        <v>931072.88432515971</v>
      </c>
      <c r="K127" s="29">
        <f>(VLOOKUP($B127,'Model Working'!$C$16:$P$25,L$4,FALSE)/VLOOKUP($B127,'Model Working'!$C$30:$P$39,L$4)-(VLOOKUP($B127,'Model Working'!$C$16:$P$25,K$4,FALSE)/VLOOKUP($B127,'Model Working'!$C$30:$P$39,K$4)))*VLOOKUP($F127,'Model Working'!$C$42:$P$45,K$4,FALSE)*VLOOKUP($D127,'Model Working'!$C$47:$P$50,K$4,FALSE)*(1+Low_Case)*'Connex from Volumes'!D$17</f>
        <v>962613.27711364778</v>
      </c>
      <c r="L127" s="29">
        <f>(VLOOKUP($B127,'Model Working'!$C$16:$P$25,M$4,FALSE)/VLOOKUP($B127,'Model Working'!$C$30:$P$39,M$4)-(VLOOKUP($B127,'Model Working'!$C$16:$P$25,L$4,FALSE)/VLOOKUP($B127,'Model Working'!$C$30:$P$39,L$4)))*VLOOKUP($F127,'Model Working'!$C$42:$P$45,L$4,FALSE)*VLOOKUP($D127,'Model Working'!$C$47:$P$50,L$4,FALSE)*(1+Low_Case)*'Connex from Volumes'!E$17</f>
        <v>1012170.9738768204</v>
      </c>
      <c r="M127" s="29">
        <f>(VLOOKUP($B127,'Model Working'!$C$16:$P$25,N$4,FALSE)/VLOOKUP($B127,'Model Working'!$C$30:$P$39,N$4)-(VLOOKUP($B127,'Model Working'!$C$16:$P$25,M$4,FALSE)/VLOOKUP($B127,'Model Working'!$C$30:$P$39,M$4)))*VLOOKUP($F127,'Model Working'!$C$42:$P$45,M$4,FALSE)*VLOOKUP($D127,'Model Working'!$C$47:$P$50,M$4,FALSE)*(1+Low_Case)*'Connex from Volumes'!F$17</f>
        <v>1006146.7837849263</v>
      </c>
      <c r="N127" s="29">
        <f>(VLOOKUP($B127,'Model Working'!$C$16:$P$25,O$4,FALSE)/VLOOKUP($B127,'Model Working'!$C$30:$P$39,O$4)-(VLOOKUP($B127,'Model Working'!$C$16:$P$25,N$4,FALSE)/VLOOKUP($B127,'Model Working'!$C$30:$P$39,N$4)))*VLOOKUP($F127,'Model Working'!$C$42:$P$45,N$4,FALSE)*VLOOKUP($D127,'Model Working'!$C$47:$P$50,N$4,FALSE)*(1+Low_Case)*'Connex from Volumes'!G$17</f>
        <v>1031879.190742194</v>
      </c>
      <c r="O127" s="29">
        <f>(VLOOKUP($B127,'Model Working'!$C$16:$P$25,P$4,FALSE)/VLOOKUP($B127,'Model Working'!$C$30:$P$39,P$4)-(VLOOKUP($B127,'Model Working'!$C$16:$P$25,O$4,FALSE)/VLOOKUP($B127,'Model Working'!$C$30:$P$39,O$4)))*VLOOKUP($F127,'Model Working'!$C$42:$P$45,O$4,FALSE)*VLOOKUP($D127,'Model Working'!$C$47:$P$50,O$4,FALSE)*(1+Low_Case)*'Connex from Volumes'!H$17</f>
        <v>1053008.6677454088</v>
      </c>
      <c r="P127" s="29">
        <f>(VLOOKUP($B127,'Model Working'!$C$16:$P$25,Q$4,FALSE)/VLOOKUP($B127,'Model Working'!$C$30:$P$39,Q$4)-(VLOOKUP($B127,'Model Working'!$C$16:$P$25,P$4,FALSE)/VLOOKUP($B127,'Model Working'!$C$30:$P$39,P$4)))*VLOOKUP($F127,'Model Working'!$C$42:$P$45,P$4,FALSE)*VLOOKUP($D127,'Model Working'!$C$47:$P$50,P$4,FALSE)*(1+Low_Case)*'Connex from Volumes'!I$17</f>
        <v>1075534.7046011444</v>
      </c>
      <c r="Q127" s="29">
        <f>(VLOOKUP($B127,'Model Working'!$C$16:$P$25,R$4,FALSE)/VLOOKUP($B127,'Model Working'!$C$30:$P$39,R$4)-(VLOOKUP($B127,'Model Working'!$C$16:$P$25,Q$4,FALSE)/VLOOKUP($B127,'Model Working'!$C$30:$P$39,Q$4)))*VLOOKUP($F127,'Model Working'!$C$42:$P$45,Q$4,FALSE)*VLOOKUP($D127,'Model Working'!$C$47:$P$50,Q$4,FALSE)*(1+Low_Case)*'Connex from Volumes'!J$17</f>
        <v>1098794.9067573231</v>
      </c>
      <c r="R127" s="29">
        <f>(VLOOKUP($B127,'Model Working'!$C$16:$P$25,S$4,FALSE)/VLOOKUP($B127,'Model Working'!$C$30:$P$39,S$4)-(VLOOKUP($B127,'Model Working'!$C$16:$P$25,R$4,FALSE)/VLOOKUP($B127,'Model Working'!$C$30:$P$39,R$4)))*VLOOKUP($F127,'Model Working'!$C$42:$P$45,R$4,FALSE)*VLOOKUP($D127,'Model Working'!$C$47:$P$50,R$4,FALSE)*(1+Low_Case)*'Connex from Volumes'!K$17</f>
        <v>1110554.5317866541</v>
      </c>
      <c r="S127" s="29">
        <f>(VLOOKUP($B127,'Model Working'!$C$16:$P$25,T$4,FALSE)/VLOOKUP($B127,'Model Working'!$C$30:$P$39,T$4)-(VLOOKUP($B127,'Model Working'!$C$16:$P$25,S$4,FALSE)/VLOOKUP($B127,'Model Working'!$C$30:$P$39,S$4)))*VLOOKUP($F127,'Model Working'!$C$42:$P$45,S$4,FALSE)*VLOOKUP($D127,'Model Working'!$C$47:$P$50,S$4,FALSE)*(1+Low_Case)*'Connex from Volumes'!L$17</f>
        <v>1513425.7761925985</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Volumes'!C$17</f>
        <v>1137977.9697307509</v>
      </c>
      <c r="K128" s="29">
        <f>(VLOOKUP($B128,'Model Working'!$C$16:$P$25,L$4,FALSE)/VLOOKUP($B128,'Model Working'!$C$30:$P$39,L$4)-(VLOOKUP($B128,'Model Working'!$C$16:$P$25,K$4,FALSE)/VLOOKUP($B128,'Model Working'!$C$30:$P$39,K$4)))*VLOOKUP($F128,'Model Working'!$C$42:$P$45,K$4,FALSE)*VLOOKUP($D128,'Model Working'!$C$47:$P$50,K$4,FALSE)*(1+High_Case)*'Connex from Volumes'!D$17</f>
        <v>1176527.3386944586</v>
      </c>
      <c r="L128" s="29">
        <f>(VLOOKUP($B128,'Model Working'!$C$16:$P$25,M$4,FALSE)/VLOOKUP($B128,'Model Working'!$C$30:$P$39,M$4)-(VLOOKUP($B128,'Model Working'!$C$16:$P$25,L$4,FALSE)/VLOOKUP($B128,'Model Working'!$C$30:$P$39,L$4)))*VLOOKUP($F128,'Model Working'!$C$42:$P$45,L$4,FALSE)*VLOOKUP($D128,'Model Working'!$C$47:$P$50,L$4,FALSE)*(1+High_Case)*'Connex from Volumes'!E$17</f>
        <v>1237097.8569605583</v>
      </c>
      <c r="M128" s="29">
        <f>(VLOOKUP($B128,'Model Working'!$C$16:$P$25,N$4,FALSE)/VLOOKUP($B128,'Model Working'!$C$30:$P$39,N$4)-(VLOOKUP($B128,'Model Working'!$C$16:$P$25,M$4,FALSE)/VLOOKUP($B128,'Model Working'!$C$30:$P$39,M$4)))*VLOOKUP($F128,'Model Working'!$C$42:$P$45,M$4,FALSE)*VLOOKUP($D128,'Model Working'!$C$47:$P$50,M$4,FALSE)*(1+High_Case)*'Connex from Volumes'!F$17</f>
        <v>1229734.9579593544</v>
      </c>
      <c r="N128" s="29">
        <f>(VLOOKUP($B128,'Model Working'!$C$16:$P$25,O$4,FALSE)/VLOOKUP($B128,'Model Working'!$C$30:$P$39,O$4)-(VLOOKUP($B128,'Model Working'!$C$16:$P$25,N$4,FALSE)/VLOOKUP($B128,'Model Working'!$C$30:$P$39,N$4)))*VLOOKUP($F128,'Model Working'!$C$42:$P$45,N$4,FALSE)*VLOOKUP($D128,'Model Working'!$C$47:$P$50,N$4,FALSE)*(1+High_Case)*'Connex from Volumes'!G$17</f>
        <v>1261185.6775737926</v>
      </c>
      <c r="O128" s="29">
        <f>(VLOOKUP($B128,'Model Working'!$C$16:$P$25,P$4,FALSE)/VLOOKUP($B128,'Model Working'!$C$30:$P$39,P$4)-(VLOOKUP($B128,'Model Working'!$C$16:$P$25,O$4,FALSE)/VLOOKUP($B128,'Model Working'!$C$30:$P$39,O$4)))*VLOOKUP($F128,'Model Working'!$C$42:$P$45,O$4,FALSE)*VLOOKUP($D128,'Model Working'!$C$47:$P$50,O$4,FALSE)*(1+High_Case)*'Connex from Volumes'!H$17</f>
        <v>1287010.5939110555</v>
      </c>
      <c r="P128" s="29">
        <f>(VLOOKUP($B128,'Model Working'!$C$16:$P$25,Q$4,FALSE)/VLOOKUP($B128,'Model Working'!$C$30:$P$39,Q$4)-(VLOOKUP($B128,'Model Working'!$C$16:$P$25,P$4,FALSE)/VLOOKUP($B128,'Model Working'!$C$30:$P$39,P$4)))*VLOOKUP($F128,'Model Working'!$C$42:$P$45,P$4,FALSE)*VLOOKUP($D128,'Model Working'!$C$47:$P$50,P$4,FALSE)*(1+High_Case)*'Connex from Volumes'!I$17</f>
        <v>1314542.4167347322</v>
      </c>
      <c r="Q128" s="29">
        <f>(VLOOKUP($B128,'Model Working'!$C$16:$P$25,R$4,FALSE)/VLOOKUP($B128,'Model Working'!$C$30:$P$39,R$4)-(VLOOKUP($B128,'Model Working'!$C$16:$P$25,Q$4,FALSE)/VLOOKUP($B128,'Model Working'!$C$30:$P$39,Q$4)))*VLOOKUP($F128,'Model Working'!$C$42:$P$45,Q$4,FALSE)*VLOOKUP($D128,'Model Working'!$C$47:$P$50,Q$4,FALSE)*(1+High_Case)*'Connex from Volumes'!J$17</f>
        <v>1342971.5527033953</v>
      </c>
      <c r="R128" s="29">
        <f>(VLOOKUP($B128,'Model Working'!$C$16:$P$25,S$4,FALSE)/VLOOKUP($B128,'Model Working'!$C$30:$P$39,S$4)-(VLOOKUP($B128,'Model Working'!$C$16:$P$25,R$4,FALSE)/VLOOKUP($B128,'Model Working'!$C$30:$P$39,R$4)))*VLOOKUP($F128,'Model Working'!$C$42:$P$45,R$4,FALSE)*VLOOKUP($D128,'Model Working'!$C$47:$P$50,R$4,FALSE)*(1+High_Case)*'Connex from Volumes'!K$17</f>
        <v>1357344.427739244</v>
      </c>
      <c r="S128" s="29">
        <f>(VLOOKUP($B128,'Model Working'!$C$16:$P$25,T$4,FALSE)/VLOOKUP($B128,'Model Working'!$C$30:$P$39,T$4)-(VLOOKUP($B128,'Model Working'!$C$16:$P$25,S$4,FALSE)/VLOOKUP($B128,'Model Working'!$C$30:$P$39,S$4)))*VLOOKUP($F128,'Model Working'!$C$42:$P$45,S$4,FALSE)*VLOOKUP($D128,'Model Working'!$C$47:$P$50,S$4,FALSE)*(1+High_Case)*'Connex from Volumes'!L$17</f>
        <v>1849742.6153465093</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Volumes'!C$18</f>
        <v>2666509.3371069389</v>
      </c>
      <c r="K129" s="29">
        <f>(VLOOKUP($B129,'Model Working'!$C$16:$P$25,L$4,FALSE)/VLOOKUP($B129,'Model Working'!$C$30:$P$39,L$4)-(VLOOKUP($B129,'Model Working'!$C$16:$P$25,K$4,FALSE)/VLOOKUP($B129,'Model Working'!$C$30:$P$39,K$4)))*VLOOKUP($F129,'Model Working'!$C$42:$P$45,K$4,FALSE)*VLOOKUP($D129,'Model Working'!$C$47:$P$50,K$4,FALSE)*(1+Base_Case)*'Connex from Volumes'!D$18</f>
        <v>2756838.1967294388</v>
      </c>
      <c r="L129" s="29">
        <f>(VLOOKUP($B129,'Model Working'!$C$16:$P$25,M$4,FALSE)/VLOOKUP($B129,'Model Working'!$C$30:$P$39,M$4)-(VLOOKUP($B129,'Model Working'!$C$16:$P$25,L$4,FALSE)/VLOOKUP($B129,'Model Working'!$C$30:$P$39,L$4)))*VLOOKUP($F129,'Model Working'!$C$42:$P$45,L$4,FALSE)*VLOOKUP($D129,'Model Working'!$C$47:$P$50,L$4,FALSE)*(1+Base_Case)*'Connex from Volumes'!E$18</f>
        <v>2898767.0009822813</v>
      </c>
      <c r="M129" s="29">
        <f>(VLOOKUP($B129,'Model Working'!$C$16:$P$25,N$4,FALSE)/VLOOKUP($B129,'Model Working'!$C$30:$P$39,N$4)-(VLOOKUP($B129,'Model Working'!$C$16:$P$25,M$4,FALSE)/VLOOKUP($B129,'Model Working'!$C$30:$P$39,M$4)))*VLOOKUP($F129,'Model Working'!$C$42:$P$45,M$4,FALSE)*VLOOKUP($D129,'Model Working'!$C$47:$P$50,M$4,FALSE)*(1+Base_Case)*'Connex from Volumes'!F$18</f>
        <v>2881514.2601936958</v>
      </c>
      <c r="N129" s="29">
        <f>(VLOOKUP($B129,'Model Working'!$C$16:$P$25,O$4,FALSE)/VLOOKUP($B129,'Model Working'!$C$30:$P$39,O$4)-(VLOOKUP($B129,'Model Working'!$C$16:$P$25,N$4,FALSE)/VLOOKUP($B129,'Model Working'!$C$30:$P$39,N$4)))*VLOOKUP($F129,'Model Working'!$C$42:$P$45,N$4,FALSE)*VLOOKUP($D129,'Model Working'!$C$47:$P$50,N$4,FALSE)*(1+Base_Case)*'Connex from Volumes'!G$18</f>
        <v>2955209.5686630458</v>
      </c>
      <c r="O129" s="29">
        <f>(VLOOKUP($B129,'Model Working'!$C$16:$P$25,P$4,FALSE)/VLOOKUP($B129,'Model Working'!$C$30:$P$39,P$4)-(VLOOKUP($B129,'Model Working'!$C$16:$P$25,O$4,FALSE)/VLOOKUP($B129,'Model Working'!$C$30:$P$39,O$4)))*VLOOKUP($F129,'Model Working'!$C$42:$P$45,O$4,FALSE)*VLOOKUP($D129,'Model Working'!$C$47:$P$50,O$4,FALSE)*(1+Base_Case)*'Connex from Volumes'!H$18</f>
        <v>3015722.4980650176</v>
      </c>
      <c r="P129" s="29">
        <f>(VLOOKUP($B129,'Model Working'!$C$16:$P$25,Q$4,FALSE)/VLOOKUP($B129,'Model Working'!$C$30:$P$39,Q$4)-(VLOOKUP($B129,'Model Working'!$C$16:$P$25,P$4,FALSE)/VLOOKUP($B129,'Model Working'!$C$30:$P$39,P$4)))*VLOOKUP($F129,'Model Working'!$C$42:$P$45,P$4,FALSE)*VLOOKUP($D129,'Model Working'!$C$47:$P$50,P$4,FALSE)*(1+Base_Case)*'Connex from Volumes'!I$18</f>
        <v>3080235.0497836405</v>
      </c>
      <c r="Q129" s="29">
        <f>(VLOOKUP($B129,'Model Working'!$C$16:$P$25,R$4,FALSE)/VLOOKUP($B129,'Model Working'!$C$30:$P$39,R$4)-(VLOOKUP($B129,'Model Working'!$C$16:$P$25,Q$4,FALSE)/VLOOKUP($B129,'Model Working'!$C$30:$P$39,Q$4)))*VLOOKUP($F129,'Model Working'!$C$42:$P$45,Q$4,FALSE)*VLOOKUP($D129,'Model Working'!$C$47:$P$50,Q$4,FALSE)*(1+Base_Case)*'Connex from Volumes'!J$18</f>
        <v>3146850.1851577098</v>
      </c>
      <c r="R129" s="29">
        <f>(VLOOKUP($B129,'Model Working'!$C$16:$P$25,S$4,FALSE)/VLOOKUP($B129,'Model Working'!$C$30:$P$39,S$4)-(VLOOKUP($B129,'Model Working'!$C$16:$P$25,R$4,FALSE)/VLOOKUP($B129,'Model Working'!$C$30:$P$39,R$4)))*VLOOKUP($F129,'Model Working'!$C$42:$P$45,R$4,FALSE)*VLOOKUP($D129,'Model Working'!$C$47:$P$50,R$4,FALSE)*(1+Base_Case)*'Connex from Volumes'!K$18</f>
        <v>3180528.69783861</v>
      </c>
      <c r="S129" s="29">
        <f>(VLOOKUP($B129,'Model Working'!$C$16:$P$25,T$4,FALSE)/VLOOKUP($B129,'Model Working'!$C$30:$P$39,T$4)-(VLOOKUP($B129,'Model Working'!$C$16:$P$25,S$4,FALSE)/VLOOKUP($B129,'Model Working'!$C$30:$P$39,S$4)))*VLOOKUP($F129,'Model Working'!$C$42:$P$45,S$4,FALSE)*VLOOKUP($D129,'Model Working'!$C$47:$P$50,S$4,FALSE)*(1+Base_Case)*'Connex from Volumes'!L$18</f>
        <v>4334315.8534370288</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Volumes'!C$18</f>
        <v>2399858.4033962451</v>
      </c>
      <c r="K130" s="29">
        <f>(VLOOKUP($B130,'Model Working'!$C$16:$P$25,L$4,FALSE)/VLOOKUP($B130,'Model Working'!$C$30:$P$39,L$4)-(VLOOKUP($B130,'Model Working'!$C$16:$P$25,K$4,FALSE)/VLOOKUP($B130,'Model Working'!$C$30:$P$39,K$4)))*VLOOKUP($F130,'Model Working'!$C$42:$P$45,K$4,FALSE)*VLOOKUP($D130,'Model Working'!$C$47:$P$50,K$4,FALSE)*(1+Low_Case)*'Connex from Volumes'!D$18</f>
        <v>2481154.3770564948</v>
      </c>
      <c r="L130" s="29">
        <f>(VLOOKUP($B130,'Model Working'!$C$16:$P$25,M$4,FALSE)/VLOOKUP($B130,'Model Working'!$C$30:$P$39,M$4)-(VLOOKUP($B130,'Model Working'!$C$16:$P$25,L$4,FALSE)/VLOOKUP($B130,'Model Working'!$C$30:$P$39,L$4)))*VLOOKUP($F130,'Model Working'!$C$42:$P$45,L$4,FALSE)*VLOOKUP($D130,'Model Working'!$C$47:$P$50,L$4,FALSE)*(1+Low_Case)*'Connex from Volumes'!E$18</f>
        <v>2608890.3008840531</v>
      </c>
      <c r="M130" s="29">
        <f>(VLOOKUP($B130,'Model Working'!$C$16:$P$25,N$4,FALSE)/VLOOKUP($B130,'Model Working'!$C$30:$P$39,N$4)-(VLOOKUP($B130,'Model Working'!$C$16:$P$25,M$4,FALSE)/VLOOKUP($B130,'Model Working'!$C$30:$P$39,M$4)))*VLOOKUP($F130,'Model Working'!$C$42:$P$45,M$4,FALSE)*VLOOKUP($D130,'Model Working'!$C$47:$P$50,M$4,FALSE)*(1+Low_Case)*'Connex from Volumes'!F$18</f>
        <v>2593362.8341743266</v>
      </c>
      <c r="N130" s="29">
        <f>(VLOOKUP($B130,'Model Working'!$C$16:$P$25,O$4,FALSE)/VLOOKUP($B130,'Model Working'!$C$30:$P$39,O$4)-(VLOOKUP($B130,'Model Working'!$C$16:$P$25,N$4,FALSE)/VLOOKUP($B130,'Model Working'!$C$30:$P$39,N$4)))*VLOOKUP($F130,'Model Working'!$C$42:$P$45,N$4,FALSE)*VLOOKUP($D130,'Model Working'!$C$47:$P$50,N$4,FALSE)*(1+Low_Case)*'Connex from Volumes'!G$18</f>
        <v>2659688.6117967409</v>
      </c>
      <c r="O130" s="29">
        <f>(VLOOKUP($B130,'Model Working'!$C$16:$P$25,P$4,FALSE)/VLOOKUP($B130,'Model Working'!$C$30:$P$39,P$4)-(VLOOKUP($B130,'Model Working'!$C$16:$P$25,O$4,FALSE)/VLOOKUP($B130,'Model Working'!$C$30:$P$39,O$4)))*VLOOKUP($F130,'Model Working'!$C$42:$P$45,O$4,FALSE)*VLOOKUP($D130,'Model Working'!$C$47:$P$50,O$4,FALSE)*(1+Low_Case)*'Connex from Volumes'!H$18</f>
        <v>2714150.2482585157</v>
      </c>
      <c r="P130" s="29">
        <f>(VLOOKUP($B130,'Model Working'!$C$16:$P$25,Q$4,FALSE)/VLOOKUP($B130,'Model Working'!$C$30:$P$39,Q$4)-(VLOOKUP($B130,'Model Working'!$C$16:$P$25,P$4,FALSE)/VLOOKUP($B130,'Model Working'!$C$30:$P$39,P$4)))*VLOOKUP($F130,'Model Working'!$C$42:$P$45,P$4,FALSE)*VLOOKUP($D130,'Model Working'!$C$47:$P$50,P$4,FALSE)*(1+Low_Case)*'Connex from Volumes'!I$18</f>
        <v>2772211.5448052767</v>
      </c>
      <c r="Q130" s="29">
        <f>(VLOOKUP($B130,'Model Working'!$C$16:$P$25,R$4,FALSE)/VLOOKUP($B130,'Model Working'!$C$30:$P$39,R$4)-(VLOOKUP($B130,'Model Working'!$C$16:$P$25,Q$4,FALSE)/VLOOKUP($B130,'Model Working'!$C$30:$P$39,Q$4)))*VLOOKUP($F130,'Model Working'!$C$42:$P$45,Q$4,FALSE)*VLOOKUP($D130,'Model Working'!$C$47:$P$50,Q$4,FALSE)*(1+Low_Case)*'Connex from Volumes'!J$18</f>
        <v>2832165.1666419385</v>
      </c>
      <c r="R130" s="29">
        <f>(VLOOKUP($B130,'Model Working'!$C$16:$P$25,S$4,FALSE)/VLOOKUP($B130,'Model Working'!$C$30:$P$39,S$4)-(VLOOKUP($B130,'Model Working'!$C$16:$P$25,R$4,FALSE)/VLOOKUP($B130,'Model Working'!$C$30:$P$39,R$4)))*VLOOKUP($F130,'Model Working'!$C$42:$P$45,R$4,FALSE)*VLOOKUP($D130,'Model Working'!$C$47:$P$50,R$4,FALSE)*(1+Low_Case)*'Connex from Volumes'!K$18</f>
        <v>2862475.8280547494</v>
      </c>
      <c r="S130" s="29">
        <f>(VLOOKUP($B130,'Model Working'!$C$16:$P$25,T$4,FALSE)/VLOOKUP($B130,'Model Working'!$C$30:$P$39,T$4)-(VLOOKUP($B130,'Model Working'!$C$16:$P$25,S$4,FALSE)/VLOOKUP($B130,'Model Working'!$C$30:$P$39,S$4)))*VLOOKUP($F130,'Model Working'!$C$42:$P$45,S$4,FALSE)*VLOOKUP($D130,'Model Working'!$C$47:$P$50,S$4,FALSE)*(1+Low_Case)*'Connex from Volumes'!L$18</f>
        <v>3900884.2680933266</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Volumes'!C$18</f>
        <v>2933160.2708176333</v>
      </c>
      <c r="K131" s="29">
        <f>(VLOOKUP($B131,'Model Working'!$C$16:$P$25,L$4,FALSE)/VLOOKUP($B131,'Model Working'!$C$30:$P$39,L$4)-(VLOOKUP($B131,'Model Working'!$C$16:$P$25,K$4,FALSE)/VLOOKUP($B131,'Model Working'!$C$30:$P$39,K$4)))*VLOOKUP($F131,'Model Working'!$C$42:$P$45,K$4,FALSE)*VLOOKUP($D131,'Model Working'!$C$47:$P$50,K$4,FALSE)*(1+High_Case)*'Connex from Volumes'!D$18</f>
        <v>3032522.0164023829</v>
      </c>
      <c r="L131" s="29">
        <f>(VLOOKUP($B131,'Model Working'!$C$16:$P$25,M$4,FALSE)/VLOOKUP($B131,'Model Working'!$C$30:$P$39,M$4)-(VLOOKUP($B131,'Model Working'!$C$16:$P$25,L$4,FALSE)/VLOOKUP($B131,'Model Working'!$C$30:$P$39,L$4)))*VLOOKUP($F131,'Model Working'!$C$42:$P$45,L$4,FALSE)*VLOOKUP($D131,'Model Working'!$C$47:$P$50,L$4,FALSE)*(1+High_Case)*'Connex from Volumes'!E$18</f>
        <v>3188643.7010805095</v>
      </c>
      <c r="M131" s="29">
        <f>(VLOOKUP($B131,'Model Working'!$C$16:$P$25,N$4,FALSE)/VLOOKUP($B131,'Model Working'!$C$30:$P$39,N$4)-(VLOOKUP($B131,'Model Working'!$C$16:$P$25,M$4,FALSE)/VLOOKUP($B131,'Model Working'!$C$30:$P$39,M$4)))*VLOOKUP($F131,'Model Working'!$C$42:$P$45,M$4,FALSE)*VLOOKUP($D131,'Model Working'!$C$47:$P$50,M$4,FALSE)*(1+High_Case)*'Connex from Volumes'!F$18</f>
        <v>3169665.6862130659</v>
      </c>
      <c r="N131" s="29">
        <f>(VLOOKUP($B131,'Model Working'!$C$16:$P$25,O$4,FALSE)/VLOOKUP($B131,'Model Working'!$C$30:$P$39,O$4)-(VLOOKUP($B131,'Model Working'!$C$16:$P$25,N$4,FALSE)/VLOOKUP($B131,'Model Working'!$C$30:$P$39,N$4)))*VLOOKUP($F131,'Model Working'!$C$42:$P$45,N$4,FALSE)*VLOOKUP($D131,'Model Working'!$C$47:$P$50,N$4,FALSE)*(1+High_Case)*'Connex from Volumes'!G$18</f>
        <v>3250730.5255293502</v>
      </c>
      <c r="O131" s="29">
        <f>(VLOOKUP($B131,'Model Working'!$C$16:$P$25,P$4,FALSE)/VLOOKUP($B131,'Model Working'!$C$30:$P$39,P$4)-(VLOOKUP($B131,'Model Working'!$C$16:$P$25,O$4,FALSE)/VLOOKUP($B131,'Model Working'!$C$30:$P$39,O$4)))*VLOOKUP($F131,'Model Working'!$C$42:$P$45,O$4,FALSE)*VLOOKUP($D131,'Model Working'!$C$47:$P$50,O$4,FALSE)*(1+High_Case)*'Connex from Volumes'!H$18</f>
        <v>3317294.74787152</v>
      </c>
      <c r="P131" s="29">
        <f>(VLOOKUP($B131,'Model Working'!$C$16:$P$25,Q$4,FALSE)/VLOOKUP($B131,'Model Working'!$C$30:$P$39,Q$4)-(VLOOKUP($B131,'Model Working'!$C$16:$P$25,P$4,FALSE)/VLOOKUP($B131,'Model Working'!$C$30:$P$39,P$4)))*VLOOKUP($F131,'Model Working'!$C$42:$P$45,P$4,FALSE)*VLOOKUP($D131,'Model Working'!$C$47:$P$50,P$4,FALSE)*(1+High_Case)*'Connex from Volumes'!I$18</f>
        <v>3388258.5547620049</v>
      </c>
      <c r="Q131" s="29">
        <f>(VLOOKUP($B131,'Model Working'!$C$16:$P$25,R$4,FALSE)/VLOOKUP($B131,'Model Working'!$C$30:$P$39,R$4)-(VLOOKUP($B131,'Model Working'!$C$16:$P$25,Q$4,FALSE)/VLOOKUP($B131,'Model Working'!$C$30:$P$39,Q$4)))*VLOOKUP($F131,'Model Working'!$C$42:$P$45,Q$4,FALSE)*VLOOKUP($D131,'Model Working'!$C$47:$P$50,Q$4,FALSE)*(1+High_Case)*'Connex from Volumes'!J$18</f>
        <v>3461535.2036734805</v>
      </c>
      <c r="R131" s="29">
        <f>(VLOOKUP($B131,'Model Working'!$C$16:$P$25,S$4,FALSE)/VLOOKUP($B131,'Model Working'!$C$30:$P$39,S$4)-(VLOOKUP($B131,'Model Working'!$C$16:$P$25,R$4,FALSE)/VLOOKUP($B131,'Model Working'!$C$30:$P$39,R$4)))*VLOOKUP($F131,'Model Working'!$C$42:$P$45,R$4,FALSE)*VLOOKUP($D131,'Model Working'!$C$47:$P$50,R$4,FALSE)*(1+High_Case)*'Connex from Volumes'!K$18</f>
        <v>3498581.5676224711</v>
      </c>
      <c r="S131" s="29">
        <f>(VLOOKUP($B131,'Model Working'!$C$16:$P$25,T$4,FALSE)/VLOOKUP($B131,'Model Working'!$C$30:$P$39,T$4)-(VLOOKUP($B131,'Model Working'!$C$16:$P$25,S$4,FALSE)/VLOOKUP($B131,'Model Working'!$C$30:$P$39,S$4)))*VLOOKUP($F131,'Model Working'!$C$42:$P$45,S$4,FALSE)*VLOOKUP($D131,'Model Working'!$C$47:$P$50,S$4,FALSE)*(1+High_Case)*'Connex from Volumes'!L$18</f>
        <v>4767747.4387807325</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3701034.7641348941</v>
      </c>
      <c r="K132" s="29">
        <f t="shared" si="29"/>
        <v>3826408.5046334919</v>
      </c>
      <c r="L132" s="29">
        <f t="shared" si="29"/>
        <v>4023401.4164009709</v>
      </c>
      <c r="M132" s="29">
        <f t="shared" si="29"/>
        <v>3999455.1310658362</v>
      </c>
      <c r="N132" s="29">
        <f t="shared" si="29"/>
        <v>4101742.0028210389</v>
      </c>
      <c r="O132" s="29">
        <f t="shared" si="29"/>
        <v>4185732.1288932497</v>
      </c>
      <c r="P132" s="29">
        <f t="shared" si="29"/>
        <v>4275273.6104515791</v>
      </c>
      <c r="Q132" s="29">
        <f t="shared" si="29"/>
        <v>4367733.414888069</v>
      </c>
      <c r="R132" s="29">
        <f t="shared" si="29"/>
        <v>4414478.1776015591</v>
      </c>
      <c r="S132" s="29">
        <f t="shared" si="29"/>
        <v>6015900.0492065828</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3330931.2877214048</v>
      </c>
      <c r="K133" s="29">
        <f t="shared" si="29"/>
        <v>3443767.6541701425</v>
      </c>
      <c r="L133" s="29">
        <f t="shared" si="29"/>
        <v>3621061.2747608735</v>
      </c>
      <c r="M133" s="29">
        <f t="shared" si="29"/>
        <v>3599509.617959253</v>
      </c>
      <c r="N133" s="29">
        <f t="shared" si="29"/>
        <v>3691567.8025389351</v>
      </c>
      <c r="O133" s="29">
        <f t="shared" si="29"/>
        <v>3767158.9160039248</v>
      </c>
      <c r="P133" s="29">
        <f t="shared" si="29"/>
        <v>3847746.2494064211</v>
      </c>
      <c r="Q133" s="29">
        <f t="shared" si="29"/>
        <v>3930960.0733992616</v>
      </c>
      <c r="R133" s="29">
        <f t="shared" si="29"/>
        <v>3973030.3598414036</v>
      </c>
      <c r="S133" s="29">
        <f t="shared" si="29"/>
        <v>5414310.0442859251</v>
      </c>
      <c r="T133" s="88" t="s">
        <v>115</v>
      </c>
    </row>
    <row r="134" spans="1:20" ht="1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4071138.2405483844</v>
      </c>
      <c r="K134" s="86">
        <f t="shared" si="29"/>
        <v>4209049.3550968412</v>
      </c>
      <c r="L134" s="86">
        <f t="shared" si="29"/>
        <v>4425741.5580410678</v>
      </c>
      <c r="M134" s="86">
        <f t="shared" si="29"/>
        <v>4399400.6441724207</v>
      </c>
      <c r="N134" s="86">
        <f t="shared" si="29"/>
        <v>4511916.2031031428</v>
      </c>
      <c r="O134" s="86">
        <f t="shared" si="29"/>
        <v>4604305.3417825755</v>
      </c>
      <c r="P134" s="86">
        <f t="shared" si="29"/>
        <v>4702800.9714967366</v>
      </c>
      <c r="Q134" s="86">
        <f t="shared" si="29"/>
        <v>4804506.7563768756</v>
      </c>
      <c r="R134" s="86">
        <f t="shared" si="29"/>
        <v>4855925.9953617156</v>
      </c>
      <c r="S134" s="86">
        <f t="shared" si="29"/>
        <v>6617490.0541272415</v>
      </c>
      <c r="T134" s="89" t="s">
        <v>115</v>
      </c>
    </row>
    <row r="135" spans="1:20" ht="15.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3701034.7641348941</v>
      </c>
      <c r="K135" s="86">
        <f t="shared" ref="K135:T135" si="30">K132</f>
        <v>3826408.5046334919</v>
      </c>
      <c r="L135" s="86">
        <f t="shared" si="30"/>
        <v>4023401.4164009709</v>
      </c>
      <c r="M135" s="86">
        <f t="shared" si="30"/>
        <v>3999455.1310658362</v>
      </c>
      <c r="N135" s="86">
        <f t="shared" si="30"/>
        <v>4101742.0028210389</v>
      </c>
      <c r="O135" s="86">
        <f t="shared" si="30"/>
        <v>4185732.1288932497</v>
      </c>
      <c r="P135" s="86">
        <f t="shared" si="30"/>
        <v>4275273.6104515791</v>
      </c>
      <c r="Q135" s="86">
        <f t="shared" si="30"/>
        <v>4367733.414888069</v>
      </c>
      <c r="R135" s="86">
        <f t="shared" si="30"/>
        <v>4414478.1776015591</v>
      </c>
      <c r="S135" s="86">
        <f t="shared" si="30"/>
        <v>6015900.0492065828</v>
      </c>
      <c r="T135" s="86" t="str">
        <f t="shared" si="30"/>
        <v>N/A</v>
      </c>
    </row>
    <row r="136" spans="1:20" ht="1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Volumes'!C$19</f>
        <v>677840.3020672542</v>
      </c>
      <c r="K136" s="29">
        <f>'Output Volume Summary'!K136*'Connex from Volumes'!D$19</f>
        <v>700802.35985563486</v>
      </c>
      <c r="L136" s="29">
        <f>'Output Volume Summary'!L136*'Connex from Volumes'!E$19</f>
        <v>723235.43568062934</v>
      </c>
      <c r="M136" s="29">
        <f>'Output Volume Summary'!M136*'Connex from Volumes'!F$19</f>
        <v>732495.65240973397</v>
      </c>
      <c r="N136" s="29">
        <f>'Output Volume Summary'!N136*'Connex from Volumes'!G$19</f>
        <v>751229.37648062059</v>
      </c>
      <c r="O136" s="29">
        <f>'Output Volume Summary'!O136*'Connex from Volumes'!H$19</f>
        <v>766612.07241721533</v>
      </c>
      <c r="P136" s="29">
        <f>'Output Volume Summary'!P136*'Connex from Volumes'!I$19</f>
        <v>783011.49278884078</v>
      </c>
      <c r="Q136" s="29">
        <f>'Output Volume Summary'!Q136*'Connex from Volumes'!J$19</f>
        <v>799945.40067202132</v>
      </c>
      <c r="R136" s="29">
        <f>'Output Volume Summary'!R136*'Connex from Volumes'!K$19</f>
        <v>808506.65072695876</v>
      </c>
      <c r="S136" s="29">
        <f>'Output Volume Summary'!S136*'Connex from Volumes'!L$19</f>
        <v>1101805.2427058942</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Volumes'!C$19</f>
        <v>610056.27186052885</v>
      </c>
      <c r="K137" s="29">
        <f>'Output Volume Summary'!K137*'Connex from Volumes'!D$19</f>
        <v>630722.12387007137</v>
      </c>
      <c r="L137" s="29">
        <f>'Output Volume Summary'!L137*'Connex from Volumes'!E$19</f>
        <v>650911.89211256627</v>
      </c>
      <c r="M137" s="29">
        <f>'Output Volume Summary'!M137*'Connex from Volumes'!F$19</f>
        <v>659246.0871687606</v>
      </c>
      <c r="N137" s="29">
        <f>'Output Volume Summary'!N137*'Connex from Volumes'!G$19</f>
        <v>676106.43883255858</v>
      </c>
      <c r="O137" s="29">
        <f>'Output Volume Summary'!O137*'Connex from Volumes'!H$19</f>
        <v>689950.86517549388</v>
      </c>
      <c r="P137" s="29">
        <f>'Output Volume Summary'!P137*'Connex from Volumes'!I$19</f>
        <v>704710.34350995673</v>
      </c>
      <c r="Q137" s="29">
        <f>'Output Volume Summary'!Q137*'Connex from Volumes'!J$19</f>
        <v>719950.86060481926</v>
      </c>
      <c r="R137" s="29">
        <f>'Output Volume Summary'!R137*'Connex from Volumes'!K$19</f>
        <v>727655.98565426283</v>
      </c>
      <c r="S137" s="29">
        <f>'Output Volume Summary'!S137*'Connex from Volumes'!L$19</f>
        <v>991624.71843530482</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Volumes'!C$19</f>
        <v>745624.33227397967</v>
      </c>
      <c r="K138" s="29">
        <f>'Output Volume Summary'!K138*'Connex from Volumes'!D$19</f>
        <v>770882.59584119834</v>
      </c>
      <c r="L138" s="29">
        <f>'Output Volume Summary'!L138*'Connex from Volumes'!E$19</f>
        <v>795558.97924869217</v>
      </c>
      <c r="M138" s="29">
        <f>'Output Volume Summary'!M138*'Connex from Volumes'!F$19</f>
        <v>805745.21765070746</v>
      </c>
      <c r="N138" s="29">
        <f>'Output Volume Summary'!N138*'Connex from Volumes'!G$19</f>
        <v>826352.31412868283</v>
      </c>
      <c r="O138" s="29">
        <f>'Output Volume Summary'!O138*'Connex from Volumes'!H$19</f>
        <v>843273.27965893701</v>
      </c>
      <c r="P138" s="29">
        <f>'Output Volume Summary'!P138*'Connex from Volumes'!I$19</f>
        <v>861312.64206772507</v>
      </c>
      <c r="Q138" s="29">
        <f>'Output Volume Summary'!Q138*'Connex from Volumes'!J$19</f>
        <v>879939.94073922362</v>
      </c>
      <c r="R138" s="29">
        <f>'Output Volume Summary'!R138*'Connex from Volumes'!K$19</f>
        <v>889357.31579965469</v>
      </c>
      <c r="S138" s="29">
        <f>'Output Volume Summary'!S138*'Connex from Volumes'!L$19</f>
        <v>1211985.7669764839</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Volumes'!C$20</f>
        <v>4410781.1111703217</v>
      </c>
      <c r="K139" s="29">
        <f>'Output Volume Summary'!K139*'Connex from Volumes'!D$20</f>
        <v>4560197.7369709825</v>
      </c>
      <c r="L139" s="29">
        <f>'Output Volume Summary'!L139*'Connex from Volumes'!E$20</f>
        <v>4706172.2191795064</v>
      </c>
      <c r="M139" s="29">
        <f>'Output Volume Summary'!M139*'Connex from Volumes'!F$20</f>
        <v>4766429.4640047438</v>
      </c>
      <c r="N139" s="29">
        <f>'Output Volume Summary'!N139*'Connex from Volumes'!G$20</f>
        <v>4888331.8590404773</v>
      </c>
      <c r="O139" s="29">
        <f>'Output Volume Summary'!O139*'Connex from Volumes'!H$20</f>
        <v>4988428.7468606355</v>
      </c>
      <c r="P139" s="29">
        <f>'Output Volume Summary'!P139*'Connex from Volumes'!I$20</f>
        <v>5095141.5719740223</v>
      </c>
      <c r="Q139" s="29">
        <f>'Output Volume Summary'!Q139*'Connex from Volumes'!J$20</f>
        <v>5205332.3658846794</v>
      </c>
      <c r="R139" s="29">
        <f>'Output Volume Summary'!R139*'Connex from Volumes'!K$20</f>
        <v>5261041.357980839</v>
      </c>
      <c r="S139" s="29">
        <f>'Output Volume Summary'!S139*'Connex from Volumes'!L$20</f>
        <v>7169567.4304025164</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Volumes'!C$20</f>
        <v>3969703.0000532898</v>
      </c>
      <c r="K140" s="29">
        <f>'Output Volume Summary'!K140*'Connex from Volumes'!D$20</f>
        <v>4104177.9632738852</v>
      </c>
      <c r="L140" s="29">
        <f>'Output Volume Summary'!L140*'Connex from Volumes'!E$20</f>
        <v>4235554.9972615559</v>
      </c>
      <c r="M140" s="29">
        <f>'Output Volume Summary'!M140*'Connex from Volumes'!F$20</f>
        <v>4289786.51760427</v>
      </c>
      <c r="N140" s="29">
        <f>'Output Volume Summary'!N140*'Connex from Volumes'!G$20</f>
        <v>4399498.6731364289</v>
      </c>
      <c r="O140" s="29">
        <f>'Output Volume Summary'!O140*'Connex from Volumes'!H$20</f>
        <v>4489585.8721745722</v>
      </c>
      <c r="P140" s="29">
        <f>'Output Volume Summary'!P140*'Connex from Volumes'!I$20</f>
        <v>4585627.4147766195</v>
      </c>
      <c r="Q140" s="29">
        <f>'Output Volume Summary'!Q140*'Connex from Volumes'!J$20</f>
        <v>4684799.1292962125</v>
      </c>
      <c r="R140" s="29">
        <f>'Output Volume Summary'!R140*'Connex from Volumes'!K$20</f>
        <v>4734937.2221827554</v>
      </c>
      <c r="S140" s="29">
        <f>'Output Volume Summary'!S140*'Connex from Volumes'!L$20</f>
        <v>6452610.6873622648</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Volumes'!C$20</f>
        <v>4851859.2222873541</v>
      </c>
      <c r="K141" s="29">
        <f>'Output Volume Summary'!K141*'Connex from Volumes'!D$20</f>
        <v>5016217.5106680822</v>
      </c>
      <c r="L141" s="29">
        <f>'Output Volume Summary'!L141*'Connex from Volumes'!E$20</f>
        <v>5176789.4410974579</v>
      </c>
      <c r="M141" s="29">
        <f>'Output Volume Summary'!M141*'Connex from Volumes'!F$20</f>
        <v>5243072.4104052186</v>
      </c>
      <c r="N141" s="29">
        <f>'Output Volume Summary'!N141*'Connex from Volumes'!G$20</f>
        <v>5377165.0449445248</v>
      </c>
      <c r="O141" s="29">
        <f>'Output Volume Summary'!O141*'Connex from Volumes'!H$20</f>
        <v>5487271.6215466997</v>
      </c>
      <c r="P141" s="29">
        <f>'Output Volume Summary'!P141*'Connex from Volumes'!I$20</f>
        <v>5604655.7291714251</v>
      </c>
      <c r="Q141" s="29">
        <f>'Output Volume Summary'!Q141*'Connex from Volumes'!J$20</f>
        <v>5725865.6024731481</v>
      </c>
      <c r="R141" s="29">
        <f>'Output Volume Summary'!R141*'Connex from Volumes'!K$20</f>
        <v>5787145.4937789226</v>
      </c>
      <c r="S141" s="29">
        <f>'Output Volume Summary'!S141*'Connex from Volumes'!L$20</f>
        <v>7886524.1734427689</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5088621.4132375754</v>
      </c>
      <c r="K142" s="29">
        <f t="shared" si="31"/>
        <v>5261000.0968266176</v>
      </c>
      <c r="L142" s="29">
        <f t="shared" si="31"/>
        <v>5429407.6548601361</v>
      </c>
      <c r="M142" s="29">
        <f t="shared" si="31"/>
        <v>5498925.116414478</v>
      </c>
      <c r="N142" s="29">
        <f t="shared" si="31"/>
        <v>5639561.2355210977</v>
      </c>
      <c r="O142" s="29">
        <f t="shared" si="31"/>
        <v>5755040.8192778509</v>
      </c>
      <c r="P142" s="29">
        <f t="shared" si="31"/>
        <v>5878153.0647628633</v>
      </c>
      <c r="Q142" s="29">
        <f t="shared" si="31"/>
        <v>6005277.7665567007</v>
      </c>
      <c r="R142" s="29">
        <f t="shared" si="31"/>
        <v>6069548.0087077981</v>
      </c>
      <c r="S142" s="29">
        <f t="shared" si="31"/>
        <v>8271372.6731084101</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4579759.271913819</v>
      </c>
      <c r="K143" s="29">
        <f t="shared" si="31"/>
        <v>4734900.0871439567</v>
      </c>
      <c r="L143" s="29">
        <f t="shared" si="31"/>
        <v>4886466.889374122</v>
      </c>
      <c r="M143" s="29">
        <f t="shared" si="31"/>
        <v>4949032.6047730306</v>
      </c>
      <c r="N143" s="29">
        <f t="shared" si="31"/>
        <v>5075605.1119689876</v>
      </c>
      <c r="O143" s="29">
        <f t="shared" si="31"/>
        <v>5179536.7373500662</v>
      </c>
      <c r="P143" s="29">
        <f t="shared" si="31"/>
        <v>5290337.7582865767</v>
      </c>
      <c r="Q143" s="29">
        <f t="shared" si="31"/>
        <v>5404749.9899010314</v>
      </c>
      <c r="R143" s="29">
        <f t="shared" si="31"/>
        <v>5462593.2078370182</v>
      </c>
      <c r="S143" s="29">
        <f t="shared" si="31"/>
        <v>7444235.40579757</v>
      </c>
      <c r="T143" s="88" t="s">
        <v>115</v>
      </c>
    </row>
    <row r="144" spans="1:20" ht="1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5597483.5545613337</v>
      </c>
      <c r="K144" s="86">
        <f t="shared" si="31"/>
        <v>5787100.1065092804</v>
      </c>
      <c r="L144" s="86">
        <f t="shared" si="31"/>
        <v>5972348.4203461502</v>
      </c>
      <c r="M144" s="86">
        <f t="shared" si="31"/>
        <v>6048817.6280559264</v>
      </c>
      <c r="N144" s="86">
        <f t="shared" si="31"/>
        <v>6203517.3590732077</v>
      </c>
      <c r="O144" s="86">
        <f t="shared" si="31"/>
        <v>6330544.9012056366</v>
      </c>
      <c r="P144" s="86">
        <f t="shared" si="31"/>
        <v>6465968.3712391499</v>
      </c>
      <c r="Q144" s="86">
        <f t="shared" si="31"/>
        <v>6605805.5432123719</v>
      </c>
      <c r="R144" s="86">
        <f t="shared" si="31"/>
        <v>6676502.8095785771</v>
      </c>
      <c r="S144" s="86">
        <f t="shared" si="31"/>
        <v>9098509.940419253</v>
      </c>
      <c r="T144" s="89" t="s">
        <v>115</v>
      </c>
    </row>
    <row r="145" spans="1:20" ht="15.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J142</f>
        <v>5088621.4132375754</v>
      </c>
      <c r="K145" s="92">
        <f t="shared" ref="K145:T145" si="32">K142</f>
        <v>5261000.0968266176</v>
      </c>
      <c r="L145" s="92">
        <f t="shared" si="32"/>
        <v>5429407.6548601361</v>
      </c>
      <c r="M145" s="92">
        <f t="shared" si="32"/>
        <v>5498925.116414478</v>
      </c>
      <c r="N145" s="92">
        <f t="shared" si="32"/>
        <v>5639561.2355210977</v>
      </c>
      <c r="O145" s="92">
        <f t="shared" si="32"/>
        <v>5755040.8192778509</v>
      </c>
      <c r="P145" s="92">
        <f t="shared" si="32"/>
        <v>5878153.0647628633</v>
      </c>
      <c r="Q145" s="92">
        <f t="shared" si="32"/>
        <v>6005277.7665567007</v>
      </c>
      <c r="R145" s="92">
        <f t="shared" si="32"/>
        <v>6069548.0087077981</v>
      </c>
      <c r="S145" s="92">
        <f t="shared" si="32"/>
        <v>8271372.6731084101</v>
      </c>
      <c r="T145" s="86" t="str">
        <f t="shared" si="32"/>
        <v>N/A</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Volumes'!C$17</f>
        <v>713020.93018434232</v>
      </c>
      <c r="K146" s="29">
        <f>(VLOOKUP($B146,'Model Working'!$C$16:$P$25,L$4,FALSE)/VLOOKUP($B146,'Model Working'!$C$30:$P$39,L$4)-(VLOOKUP($B146,'Model Working'!$C$16:$P$25,K$4,FALSE)/VLOOKUP($B146,'Model Working'!$C$30:$P$39,K$4)))*VLOOKUP($F146,'Model Working'!$C$42:$P$45,K$4,FALSE)*VLOOKUP($D146,'Model Working'!$C$47:$P$50,K$4,FALSE)*(1+Base_Case)*'Connex from Volumes'!D$17</f>
        <v>737174.74304157204</v>
      </c>
      <c r="L146" s="29">
        <f>(VLOOKUP($B146,'Model Working'!$C$16:$P$25,M$4,FALSE)/VLOOKUP($B146,'Model Working'!$C$30:$P$39,M$4)-(VLOOKUP($B146,'Model Working'!$C$16:$P$25,L$4,FALSE)/VLOOKUP($B146,'Model Working'!$C$30:$P$39,L$4)))*VLOOKUP($F146,'Model Working'!$C$42:$P$45,L$4,FALSE)*VLOOKUP($D146,'Model Working'!$C$47:$P$50,L$4,FALSE)*(1+Base_Case)*'Connex from Volumes'!E$17</f>
        <v>775126.310140952</v>
      </c>
      <c r="M146" s="29">
        <f>(VLOOKUP($B146,'Model Working'!$C$16:$P$25,N$4,FALSE)/VLOOKUP($B146,'Model Working'!$C$30:$P$39,N$4)-(VLOOKUP($B146,'Model Working'!$C$16:$P$25,M$4,FALSE)/VLOOKUP($B146,'Model Working'!$C$30:$P$39,M$4)))*VLOOKUP($F146,'Model Working'!$C$42:$P$45,M$4,FALSE)*VLOOKUP($D146,'Model Working'!$C$47:$P$50,M$4,FALSE)*(1+Base_Case)*'Connex from Volumes'!F$17</f>
        <v>770512.95097729634</v>
      </c>
      <c r="N146" s="29">
        <f>(VLOOKUP($B146,'Model Working'!$C$16:$P$25,O$4,FALSE)/VLOOKUP($B146,'Model Working'!$C$30:$P$39,O$4)-(VLOOKUP($B146,'Model Working'!$C$16:$P$25,N$4,FALSE)/VLOOKUP($B146,'Model Working'!$C$30:$P$39,N$4)))*VLOOKUP($F146,'Model Working'!$C$42:$P$45,N$4,FALSE)*VLOOKUP($D146,'Model Working'!$C$47:$P$50,N$4,FALSE)*(1+Base_Case)*'Connex from Volumes'!G$17</f>
        <v>790218.97512796614</v>
      </c>
      <c r="O146" s="29">
        <f>(VLOOKUP($B146,'Model Working'!$C$16:$P$25,P$4,FALSE)/VLOOKUP($B146,'Model Working'!$C$30:$P$39,P$4)-(VLOOKUP($B146,'Model Working'!$C$16:$P$25,O$4,FALSE)/VLOOKUP($B146,'Model Working'!$C$30:$P$39,O$4)))*VLOOKUP($F146,'Model Working'!$C$42:$P$45,O$4,FALSE)*VLOOKUP($D146,'Model Working'!$C$47:$P$50,O$4,FALSE)*(1+Base_Case)*'Connex from Volumes'!H$17</f>
        <v>806400.04924232676</v>
      </c>
      <c r="P146" s="29">
        <f>(VLOOKUP($B146,'Model Working'!$C$16:$P$25,Q$4,FALSE)/VLOOKUP($B146,'Model Working'!$C$30:$P$39,Q$4)-(VLOOKUP($B146,'Model Working'!$C$16:$P$25,P$4,FALSE)/VLOOKUP($B146,'Model Working'!$C$30:$P$39,P$4)))*VLOOKUP($F146,'Model Working'!$C$42:$P$45,P$4,FALSE)*VLOOKUP($D146,'Model Working'!$C$47:$P$50,P$4,FALSE)*(1+Base_Case)*'Connex from Volumes'!I$17</f>
        <v>823650.61686454411</v>
      </c>
      <c r="Q146" s="29">
        <f>(VLOOKUP($B146,'Model Working'!$C$16:$P$25,R$4,FALSE)/VLOOKUP($B146,'Model Working'!$C$30:$P$39,R$4)-(VLOOKUP($B146,'Model Working'!$C$16:$P$25,Q$4,FALSE)/VLOOKUP($B146,'Model Working'!$C$30:$P$39,Q$4)))*VLOOKUP($F146,'Model Working'!$C$42:$P$45,Q$4,FALSE)*VLOOKUP($D146,'Model Working'!$C$47:$P$50,Q$4,FALSE)*(1+Base_Case)*'Connex from Volumes'!J$17</f>
        <v>841463.41246504884</v>
      </c>
      <c r="R146" s="29">
        <f>(VLOOKUP($B146,'Model Working'!$C$16:$P$25,S$4,FALSE)/VLOOKUP($B146,'Model Working'!$C$30:$P$39,S$4)-(VLOOKUP($B146,'Model Working'!$C$16:$P$25,R$4,FALSE)/VLOOKUP($B146,'Model Working'!$C$30:$P$39,R$4)))*VLOOKUP($F146,'Model Working'!$C$42:$P$45,R$4,FALSE)*VLOOKUP($D146,'Model Working'!$C$47:$P$50,R$4,FALSE)*(1+Base_Case)*'Connex from Volumes'!K$17</f>
        <v>850469.00044660491</v>
      </c>
      <c r="S146" s="29">
        <f>(VLOOKUP($B146,'Model Working'!$C$16:$P$25,T$4,FALSE)/VLOOKUP($B146,'Model Working'!$C$30:$P$39,T$4)-(VLOOKUP($B146,'Model Working'!$C$16:$P$25,S$4,FALSE)/VLOOKUP($B146,'Model Working'!$C$30:$P$39,S$4)))*VLOOKUP($F146,'Model Working'!$C$42:$P$45,S$4,FALSE)*VLOOKUP($D146,'Model Working'!$C$47:$P$50,S$4,FALSE)*(1+Base_Case)*'Connex from Volumes'!L$17</f>
        <v>891530.84565361589</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Volumes'!C$17</f>
        <v>641718.83716590807</v>
      </c>
      <c r="K147" s="29">
        <f>(VLOOKUP($B147,'Model Working'!$C$16:$P$25,L$4,FALSE)/VLOOKUP($B147,'Model Working'!$C$30:$P$39,L$4)-(VLOOKUP($B147,'Model Working'!$C$16:$P$25,K$4,FALSE)/VLOOKUP($B147,'Model Working'!$C$30:$P$39,K$4)))*VLOOKUP($F147,'Model Working'!$C$42:$P$45,K$4,FALSE)*VLOOKUP($D147,'Model Working'!$C$47:$P$50,K$4,FALSE)*(1+Low_Case)*'Connex from Volumes'!D$17</f>
        <v>663457.26873741485</v>
      </c>
      <c r="L147" s="29">
        <f>(VLOOKUP($B147,'Model Working'!$C$16:$P$25,M$4,FALSE)/VLOOKUP($B147,'Model Working'!$C$30:$P$39,M$4)-(VLOOKUP($B147,'Model Working'!$C$16:$P$25,L$4,FALSE)/VLOOKUP($B147,'Model Working'!$C$30:$P$39,L$4)))*VLOOKUP($F147,'Model Working'!$C$42:$P$45,L$4,FALSE)*VLOOKUP($D147,'Model Working'!$C$47:$P$50,L$4,FALSE)*(1+Low_Case)*'Connex from Volumes'!E$17</f>
        <v>697613.67912685685</v>
      </c>
      <c r="M147" s="29">
        <f>(VLOOKUP($B147,'Model Working'!$C$16:$P$25,N$4,FALSE)/VLOOKUP($B147,'Model Working'!$C$30:$P$39,N$4)-(VLOOKUP($B147,'Model Working'!$C$16:$P$25,M$4,FALSE)/VLOOKUP($B147,'Model Working'!$C$30:$P$39,M$4)))*VLOOKUP($F147,'Model Working'!$C$42:$P$45,M$4,FALSE)*VLOOKUP($D147,'Model Working'!$C$47:$P$50,M$4,FALSE)*(1+Low_Case)*'Connex from Volumes'!F$17</f>
        <v>693461.65587956668</v>
      </c>
      <c r="N147" s="29">
        <f>(VLOOKUP($B147,'Model Working'!$C$16:$P$25,O$4,FALSE)/VLOOKUP($B147,'Model Working'!$C$30:$P$39,O$4)-(VLOOKUP($B147,'Model Working'!$C$16:$P$25,N$4,FALSE)/VLOOKUP($B147,'Model Working'!$C$30:$P$39,N$4)))*VLOOKUP($F147,'Model Working'!$C$42:$P$45,N$4,FALSE)*VLOOKUP($D147,'Model Working'!$C$47:$P$50,N$4,FALSE)*(1+Low_Case)*'Connex from Volumes'!G$17</f>
        <v>711197.07761516958</v>
      </c>
      <c r="O147" s="29">
        <f>(VLOOKUP($B147,'Model Working'!$C$16:$P$25,P$4,FALSE)/VLOOKUP($B147,'Model Working'!$C$30:$P$39,P$4)-(VLOOKUP($B147,'Model Working'!$C$16:$P$25,O$4,FALSE)/VLOOKUP($B147,'Model Working'!$C$30:$P$39,O$4)))*VLOOKUP($F147,'Model Working'!$C$42:$P$45,O$4,FALSE)*VLOOKUP($D147,'Model Working'!$C$47:$P$50,O$4,FALSE)*(1+Low_Case)*'Connex from Volumes'!H$17</f>
        <v>725760.04431809415</v>
      </c>
      <c r="P147" s="29">
        <f>(VLOOKUP($B147,'Model Working'!$C$16:$P$25,Q$4,FALSE)/VLOOKUP($B147,'Model Working'!$C$30:$P$39,Q$4)-(VLOOKUP($B147,'Model Working'!$C$16:$P$25,P$4,FALSE)/VLOOKUP($B147,'Model Working'!$C$30:$P$39,P$4)))*VLOOKUP($F147,'Model Working'!$C$42:$P$45,P$4,FALSE)*VLOOKUP($D147,'Model Working'!$C$47:$P$50,P$4,FALSE)*(1+Low_Case)*'Connex from Volumes'!I$17</f>
        <v>741285.55517808977</v>
      </c>
      <c r="Q147" s="29">
        <f>(VLOOKUP($B147,'Model Working'!$C$16:$P$25,R$4,FALSE)/VLOOKUP($B147,'Model Working'!$C$30:$P$39,R$4)-(VLOOKUP($B147,'Model Working'!$C$16:$P$25,Q$4,FALSE)/VLOOKUP($B147,'Model Working'!$C$30:$P$39,Q$4)))*VLOOKUP($F147,'Model Working'!$C$42:$P$45,Q$4,FALSE)*VLOOKUP($D147,'Model Working'!$C$47:$P$50,Q$4,FALSE)*(1+Low_Case)*'Connex from Volumes'!J$17</f>
        <v>757317.07121854392</v>
      </c>
      <c r="R147" s="29">
        <f>(VLOOKUP($B147,'Model Working'!$C$16:$P$25,S$4,FALSE)/VLOOKUP($B147,'Model Working'!$C$30:$P$39,S$4)-(VLOOKUP($B147,'Model Working'!$C$16:$P$25,R$4,FALSE)/VLOOKUP($B147,'Model Working'!$C$30:$P$39,R$4)))*VLOOKUP($F147,'Model Working'!$C$42:$P$45,R$4,FALSE)*VLOOKUP($D147,'Model Working'!$C$47:$P$50,R$4,FALSE)*(1+Low_Case)*'Connex from Volumes'!K$17</f>
        <v>765422.10040194448</v>
      </c>
      <c r="S147" s="29">
        <f>(VLOOKUP($B147,'Model Working'!$C$16:$P$25,T$4,FALSE)/VLOOKUP($B147,'Model Working'!$C$30:$P$39,T$4)-(VLOOKUP($B147,'Model Working'!$C$16:$P$25,S$4,FALSE)/VLOOKUP($B147,'Model Working'!$C$30:$P$39,S$4)))*VLOOKUP($F147,'Model Working'!$C$42:$P$45,S$4,FALSE)*VLOOKUP($D147,'Model Working'!$C$47:$P$50,S$4,FALSE)*(1+Low_Case)*'Connex from Volumes'!L$17</f>
        <v>802377.76108825428</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Volumes'!C$17</f>
        <v>784323.02320277656</v>
      </c>
      <c r="K148" s="29">
        <f>(VLOOKUP($B148,'Model Working'!$C$16:$P$25,L$4,FALSE)/VLOOKUP($B148,'Model Working'!$C$30:$P$39,L$4)-(VLOOKUP($B148,'Model Working'!$C$16:$P$25,K$4,FALSE)/VLOOKUP($B148,'Model Working'!$C$30:$P$39,K$4)))*VLOOKUP($F148,'Model Working'!$C$42:$P$45,K$4,FALSE)*VLOOKUP($D148,'Model Working'!$C$47:$P$50,K$4,FALSE)*(1+High_Case)*'Connex from Volumes'!D$17</f>
        <v>810892.21734572935</v>
      </c>
      <c r="L148" s="29">
        <f>(VLOOKUP($B148,'Model Working'!$C$16:$P$25,M$4,FALSE)/VLOOKUP($B148,'Model Working'!$C$30:$P$39,M$4)-(VLOOKUP($B148,'Model Working'!$C$16:$P$25,L$4,FALSE)/VLOOKUP($B148,'Model Working'!$C$30:$P$39,L$4)))*VLOOKUP($F148,'Model Working'!$C$42:$P$45,L$4,FALSE)*VLOOKUP($D148,'Model Working'!$C$47:$P$50,L$4,FALSE)*(1+High_Case)*'Connex from Volumes'!E$17</f>
        <v>852638.94115504727</v>
      </c>
      <c r="M148" s="29">
        <f>(VLOOKUP($B148,'Model Working'!$C$16:$P$25,N$4,FALSE)/VLOOKUP($B148,'Model Working'!$C$30:$P$39,N$4)-(VLOOKUP($B148,'Model Working'!$C$16:$P$25,M$4,FALSE)/VLOOKUP($B148,'Model Working'!$C$30:$P$39,M$4)))*VLOOKUP($F148,'Model Working'!$C$42:$P$45,M$4,FALSE)*VLOOKUP($D148,'Model Working'!$C$47:$P$50,M$4,FALSE)*(1+High_Case)*'Connex from Volumes'!F$17</f>
        <v>847564.24607502599</v>
      </c>
      <c r="N148" s="29">
        <f>(VLOOKUP($B148,'Model Working'!$C$16:$P$25,O$4,FALSE)/VLOOKUP($B148,'Model Working'!$C$30:$P$39,O$4)-(VLOOKUP($B148,'Model Working'!$C$16:$P$25,N$4,FALSE)/VLOOKUP($B148,'Model Working'!$C$30:$P$39,N$4)))*VLOOKUP($F148,'Model Working'!$C$42:$P$45,N$4,FALSE)*VLOOKUP($D148,'Model Working'!$C$47:$P$50,N$4,FALSE)*(1+High_Case)*'Connex from Volumes'!G$17</f>
        <v>869240.87264076283</v>
      </c>
      <c r="O148" s="29">
        <f>(VLOOKUP($B148,'Model Working'!$C$16:$P$25,P$4,FALSE)/VLOOKUP($B148,'Model Working'!$C$30:$P$39,P$4)-(VLOOKUP($B148,'Model Working'!$C$16:$P$25,O$4,FALSE)/VLOOKUP($B148,'Model Working'!$C$30:$P$39,O$4)))*VLOOKUP($F148,'Model Working'!$C$42:$P$45,O$4,FALSE)*VLOOKUP($D148,'Model Working'!$C$47:$P$50,O$4,FALSE)*(1+High_Case)*'Connex from Volumes'!H$17</f>
        <v>887040.0541665596</v>
      </c>
      <c r="P148" s="29">
        <f>(VLOOKUP($B148,'Model Working'!$C$16:$P$25,Q$4,FALSE)/VLOOKUP($B148,'Model Working'!$C$30:$P$39,Q$4)-(VLOOKUP($B148,'Model Working'!$C$16:$P$25,P$4,FALSE)/VLOOKUP($B148,'Model Working'!$C$30:$P$39,P$4)))*VLOOKUP($F148,'Model Working'!$C$42:$P$45,P$4,FALSE)*VLOOKUP($D148,'Model Working'!$C$47:$P$50,P$4,FALSE)*(1+High_Case)*'Connex from Volumes'!I$17</f>
        <v>906015.67855099868</v>
      </c>
      <c r="Q148" s="29">
        <f>(VLOOKUP($B148,'Model Working'!$C$16:$P$25,R$4,FALSE)/VLOOKUP($B148,'Model Working'!$C$30:$P$39,R$4)-(VLOOKUP($B148,'Model Working'!$C$16:$P$25,Q$4,FALSE)/VLOOKUP($B148,'Model Working'!$C$30:$P$39,Q$4)))*VLOOKUP($F148,'Model Working'!$C$42:$P$45,Q$4,FALSE)*VLOOKUP($D148,'Model Working'!$C$47:$P$50,Q$4,FALSE)*(1+High_Case)*'Connex from Volumes'!J$17</f>
        <v>925609.75371155376</v>
      </c>
      <c r="R148" s="29">
        <f>(VLOOKUP($B148,'Model Working'!$C$16:$P$25,S$4,FALSE)/VLOOKUP($B148,'Model Working'!$C$30:$P$39,S$4)-(VLOOKUP($B148,'Model Working'!$C$16:$P$25,R$4,FALSE)/VLOOKUP($B148,'Model Working'!$C$30:$P$39,R$4)))*VLOOKUP($F148,'Model Working'!$C$42:$P$45,R$4,FALSE)*VLOOKUP($D148,'Model Working'!$C$47:$P$50,R$4,FALSE)*(1+High_Case)*'Connex from Volumes'!K$17</f>
        <v>935515.90049126558</v>
      </c>
      <c r="S148" s="29">
        <f>(VLOOKUP($B148,'Model Working'!$C$16:$P$25,T$4,FALSE)/VLOOKUP($B148,'Model Working'!$C$30:$P$39,T$4)-(VLOOKUP($B148,'Model Working'!$C$16:$P$25,S$4,FALSE)/VLOOKUP($B148,'Model Working'!$C$30:$P$39,S$4)))*VLOOKUP($F148,'Model Working'!$C$42:$P$45,S$4,FALSE)*VLOOKUP($D148,'Model Working'!$C$47:$P$50,S$4,FALSE)*(1+High_Case)*'Connex from Volumes'!L$17</f>
        <v>980683.9302189775</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Volumes'!C$18</f>
        <v>1837825.2657852236</v>
      </c>
      <c r="K149" s="29">
        <f>(VLOOKUP($B149,'Model Working'!$C$16:$P$25,L$4,FALSE)/VLOOKUP($B149,'Model Working'!$C$30:$P$39,L$4)-(VLOOKUP($B149,'Model Working'!$C$16:$P$25,K$4,FALSE)/VLOOKUP($B149,'Model Working'!$C$30:$P$39,K$4)))*VLOOKUP($F149,'Model Working'!$C$42:$P$45,K$4,FALSE)*VLOOKUP($D149,'Model Working'!$C$47:$P$50,K$4,FALSE)*(1+Base_Case)*'Connex from Volumes'!D$18</f>
        <v>1900082.1865218815</v>
      </c>
      <c r="L149" s="29">
        <f>(VLOOKUP($B149,'Model Working'!$C$16:$P$25,M$4,FALSE)/VLOOKUP($B149,'Model Working'!$C$30:$P$39,M$4)-(VLOOKUP($B149,'Model Working'!$C$16:$P$25,L$4,FALSE)/VLOOKUP($B149,'Model Working'!$C$30:$P$39,L$4)))*VLOOKUP($F149,'Model Working'!$C$42:$P$45,L$4,FALSE)*VLOOKUP($D149,'Model Working'!$C$47:$P$50,L$4,FALSE)*(1+Base_Case)*'Connex from Volumes'!E$18</f>
        <v>1997903.0862160202</v>
      </c>
      <c r="M149" s="29">
        <f>(VLOOKUP($B149,'Model Working'!$C$16:$P$25,N$4,FALSE)/VLOOKUP($B149,'Model Working'!$C$30:$P$39,N$4)-(VLOOKUP($B149,'Model Working'!$C$16:$P$25,M$4,FALSE)/VLOOKUP($B149,'Model Working'!$C$30:$P$39,M$4)))*VLOOKUP($F149,'Model Working'!$C$42:$P$45,M$4,FALSE)*VLOOKUP($D149,'Model Working'!$C$47:$P$50,M$4,FALSE)*(1+Base_Case)*'Connex from Volumes'!F$18</f>
        <v>1986012.063565512</v>
      </c>
      <c r="N149" s="29">
        <f>(VLOOKUP($B149,'Model Working'!$C$16:$P$25,O$4,FALSE)/VLOOKUP($B149,'Model Working'!$C$30:$P$39,O$4)-(VLOOKUP($B149,'Model Working'!$C$16:$P$25,N$4,FALSE)/VLOOKUP($B149,'Model Working'!$C$30:$P$39,N$4)))*VLOOKUP($F149,'Model Working'!$C$42:$P$45,N$4,FALSE)*VLOOKUP($D149,'Model Working'!$C$47:$P$50,N$4,FALSE)*(1+Base_Case)*'Connex from Volumes'!G$18</f>
        <v>2036804.7227135568</v>
      </c>
      <c r="O149" s="29">
        <f>(VLOOKUP($B149,'Model Working'!$C$16:$P$25,P$4,FALSE)/VLOOKUP($B149,'Model Working'!$C$30:$P$39,P$4)-(VLOOKUP($B149,'Model Working'!$C$16:$P$25,O$4,FALSE)/VLOOKUP($B149,'Model Working'!$C$30:$P$39,O$4)))*VLOOKUP($F149,'Model Working'!$C$42:$P$45,O$4,FALSE)*VLOOKUP($D149,'Model Working'!$C$47:$P$50,O$4,FALSE)*(1+Base_Case)*'Connex from Volumes'!H$18</f>
        <v>2078511.7548300289</v>
      </c>
      <c r="P149" s="29">
        <f>(VLOOKUP($B149,'Model Working'!$C$16:$P$25,Q$4,FALSE)/VLOOKUP($B149,'Model Working'!$C$30:$P$39,Q$4)-(VLOOKUP($B149,'Model Working'!$C$16:$P$25,P$4,FALSE)/VLOOKUP($B149,'Model Working'!$C$30:$P$39,P$4)))*VLOOKUP($F149,'Model Working'!$C$42:$P$45,P$4,FALSE)*VLOOKUP($D149,'Model Working'!$C$47:$P$50,P$4,FALSE)*(1+Base_Case)*'Connex from Volumes'!I$18</f>
        <v>2122975.4271896202</v>
      </c>
      <c r="Q149" s="29">
        <f>(VLOOKUP($B149,'Model Working'!$C$16:$P$25,R$4,FALSE)/VLOOKUP($B149,'Model Working'!$C$30:$P$39,R$4)-(VLOOKUP($B149,'Model Working'!$C$16:$P$25,Q$4,FALSE)/VLOOKUP($B149,'Model Working'!$C$30:$P$39,Q$4)))*VLOOKUP($F149,'Model Working'!$C$42:$P$45,Q$4,FALSE)*VLOOKUP($D149,'Model Working'!$C$47:$P$50,Q$4,FALSE)*(1+Base_Case)*'Connex from Volumes'!J$18</f>
        <v>2168888.2530591385</v>
      </c>
      <c r="R149" s="29">
        <f>(VLOOKUP($B149,'Model Working'!$C$16:$P$25,S$4,FALSE)/VLOOKUP($B149,'Model Working'!$C$30:$P$39,S$4)-(VLOOKUP($B149,'Model Working'!$C$16:$P$25,R$4,FALSE)/VLOOKUP($B149,'Model Working'!$C$30:$P$39,R$4)))*VLOOKUP($F149,'Model Working'!$C$42:$P$45,R$4,FALSE)*VLOOKUP($D149,'Model Working'!$C$47:$P$50,R$4,FALSE)*(1+Base_Case)*'Connex from Volumes'!K$18</f>
        <v>2192100.3306084983</v>
      </c>
      <c r="S149" s="29">
        <f>(VLOOKUP($B149,'Model Working'!$C$16:$P$25,T$4,FALSE)/VLOOKUP($B149,'Model Working'!$C$30:$P$39,T$4)-(VLOOKUP($B149,'Model Working'!$C$16:$P$25,S$4,FALSE)/VLOOKUP($B149,'Model Working'!$C$30:$P$39,S$4)))*VLOOKUP($F149,'Model Working'!$C$42:$P$45,S$4,FALSE)*VLOOKUP($D149,'Model Working'!$C$47:$P$50,S$4,FALSE)*(1+Base_Case)*'Connex from Volumes'!L$18</f>
        <v>2297938.0324017629</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Volumes'!C$18</f>
        <v>1654042.7392067013</v>
      </c>
      <c r="K150" s="29">
        <f>(VLOOKUP($B150,'Model Working'!$C$16:$P$25,L$4,FALSE)/VLOOKUP($B150,'Model Working'!$C$30:$P$39,L$4)-(VLOOKUP($B150,'Model Working'!$C$16:$P$25,K$4,FALSE)/VLOOKUP($B150,'Model Working'!$C$30:$P$39,K$4)))*VLOOKUP($F150,'Model Working'!$C$42:$P$45,K$4,FALSE)*VLOOKUP($D150,'Model Working'!$C$47:$P$50,K$4,FALSE)*(1+Low_Case)*'Connex from Volumes'!D$18</f>
        <v>1710073.9678696934</v>
      </c>
      <c r="L150" s="29">
        <f>(VLOOKUP($B150,'Model Working'!$C$16:$P$25,M$4,FALSE)/VLOOKUP($B150,'Model Working'!$C$30:$P$39,M$4)-(VLOOKUP($B150,'Model Working'!$C$16:$P$25,L$4,FALSE)/VLOOKUP($B150,'Model Working'!$C$30:$P$39,L$4)))*VLOOKUP($F150,'Model Working'!$C$42:$P$45,L$4,FALSE)*VLOOKUP($D150,'Model Working'!$C$47:$P$50,L$4,FALSE)*(1+Low_Case)*'Connex from Volumes'!E$18</f>
        <v>1798112.7775944183</v>
      </c>
      <c r="M150" s="29">
        <f>(VLOOKUP($B150,'Model Working'!$C$16:$P$25,N$4,FALSE)/VLOOKUP($B150,'Model Working'!$C$30:$P$39,N$4)-(VLOOKUP($B150,'Model Working'!$C$16:$P$25,M$4,FALSE)/VLOOKUP($B150,'Model Working'!$C$30:$P$39,M$4)))*VLOOKUP($F150,'Model Working'!$C$42:$P$45,M$4,FALSE)*VLOOKUP($D150,'Model Working'!$C$47:$P$50,M$4,FALSE)*(1+Low_Case)*'Connex from Volumes'!F$18</f>
        <v>1787410.8572089609</v>
      </c>
      <c r="N150" s="29">
        <f>(VLOOKUP($B150,'Model Working'!$C$16:$P$25,O$4,FALSE)/VLOOKUP($B150,'Model Working'!$C$30:$P$39,O$4)-(VLOOKUP($B150,'Model Working'!$C$16:$P$25,N$4,FALSE)/VLOOKUP($B150,'Model Working'!$C$30:$P$39,N$4)))*VLOOKUP($F150,'Model Working'!$C$42:$P$45,N$4,FALSE)*VLOOKUP($D150,'Model Working'!$C$47:$P$50,N$4,FALSE)*(1+Low_Case)*'Connex from Volumes'!G$18</f>
        <v>1833124.2504422013</v>
      </c>
      <c r="O150" s="29">
        <f>(VLOOKUP($B150,'Model Working'!$C$16:$P$25,P$4,FALSE)/VLOOKUP($B150,'Model Working'!$C$30:$P$39,P$4)-(VLOOKUP($B150,'Model Working'!$C$16:$P$25,O$4,FALSE)/VLOOKUP($B150,'Model Working'!$C$30:$P$39,O$4)))*VLOOKUP($F150,'Model Working'!$C$42:$P$45,O$4,FALSE)*VLOOKUP($D150,'Model Working'!$C$47:$P$50,O$4,FALSE)*(1+Low_Case)*'Connex from Volumes'!H$18</f>
        <v>1870660.5793470261</v>
      </c>
      <c r="P150" s="29">
        <f>(VLOOKUP($B150,'Model Working'!$C$16:$P$25,Q$4,FALSE)/VLOOKUP($B150,'Model Working'!$C$30:$P$39,Q$4)-(VLOOKUP($B150,'Model Working'!$C$16:$P$25,P$4,FALSE)/VLOOKUP($B150,'Model Working'!$C$30:$P$39,P$4)))*VLOOKUP($F150,'Model Working'!$C$42:$P$45,P$4,FALSE)*VLOOKUP($D150,'Model Working'!$C$47:$P$50,P$4,FALSE)*(1+Low_Case)*'Connex from Volumes'!I$18</f>
        <v>1910677.8844706586</v>
      </c>
      <c r="Q150" s="29">
        <f>(VLOOKUP($B150,'Model Working'!$C$16:$P$25,R$4,FALSE)/VLOOKUP($B150,'Model Working'!$C$30:$P$39,R$4)-(VLOOKUP($B150,'Model Working'!$C$16:$P$25,Q$4,FALSE)/VLOOKUP($B150,'Model Working'!$C$30:$P$39,Q$4)))*VLOOKUP($F150,'Model Working'!$C$42:$P$45,Q$4,FALSE)*VLOOKUP($D150,'Model Working'!$C$47:$P$50,Q$4,FALSE)*(1+Low_Case)*'Connex from Volumes'!J$18</f>
        <v>1951999.4277532245</v>
      </c>
      <c r="R150" s="29">
        <f>(VLOOKUP($B150,'Model Working'!$C$16:$P$25,S$4,FALSE)/VLOOKUP($B150,'Model Working'!$C$30:$P$39,S$4)-(VLOOKUP($B150,'Model Working'!$C$16:$P$25,R$4,FALSE)/VLOOKUP($B150,'Model Working'!$C$30:$P$39,R$4)))*VLOOKUP($F150,'Model Working'!$C$42:$P$45,R$4,FALSE)*VLOOKUP($D150,'Model Working'!$C$47:$P$50,R$4,FALSE)*(1+Low_Case)*'Connex from Volumes'!K$18</f>
        <v>1972890.2975476484</v>
      </c>
      <c r="S150" s="29">
        <f>(VLOOKUP($B150,'Model Working'!$C$16:$P$25,T$4,FALSE)/VLOOKUP($B150,'Model Working'!$C$30:$P$39,T$4)-(VLOOKUP($B150,'Model Working'!$C$16:$P$25,S$4,FALSE)/VLOOKUP($B150,'Model Working'!$C$30:$P$39,S$4)))*VLOOKUP($F150,'Model Working'!$C$42:$P$45,S$4,FALSE)*VLOOKUP($D150,'Model Working'!$C$47:$P$50,S$4,FALSE)*(1+Low_Case)*'Connex from Volumes'!L$18</f>
        <v>2068144.2291615866</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Volumes'!C$18</f>
        <v>2021607.7923637461</v>
      </c>
      <c r="K151" s="29">
        <f>(VLOOKUP($B151,'Model Working'!$C$16:$P$25,L$4,FALSE)/VLOOKUP($B151,'Model Working'!$C$30:$P$39,L$4)-(VLOOKUP($B151,'Model Working'!$C$16:$P$25,K$4,FALSE)/VLOOKUP($B151,'Model Working'!$C$30:$P$39,K$4)))*VLOOKUP($F151,'Model Working'!$C$42:$P$45,K$4,FALSE)*VLOOKUP($D151,'Model Working'!$C$47:$P$50,K$4,FALSE)*(1+High_Case)*'Connex from Volumes'!D$18</f>
        <v>2090090.4051740698</v>
      </c>
      <c r="L151" s="29">
        <f>(VLOOKUP($B151,'Model Working'!$C$16:$P$25,M$4,FALSE)/VLOOKUP($B151,'Model Working'!$C$30:$P$39,M$4)-(VLOOKUP($B151,'Model Working'!$C$16:$P$25,L$4,FALSE)/VLOOKUP($B151,'Model Working'!$C$30:$P$39,L$4)))*VLOOKUP($F151,'Model Working'!$C$42:$P$45,L$4,FALSE)*VLOOKUP($D151,'Model Working'!$C$47:$P$50,L$4,FALSE)*(1+High_Case)*'Connex from Volumes'!E$18</f>
        <v>2197693.3948376225</v>
      </c>
      <c r="M151" s="29">
        <f>(VLOOKUP($B151,'Model Working'!$C$16:$P$25,N$4,FALSE)/VLOOKUP($B151,'Model Working'!$C$30:$P$39,N$4)-(VLOOKUP($B151,'Model Working'!$C$16:$P$25,M$4,FALSE)/VLOOKUP($B151,'Model Working'!$C$30:$P$39,M$4)))*VLOOKUP($F151,'Model Working'!$C$42:$P$45,M$4,FALSE)*VLOOKUP($D151,'Model Working'!$C$47:$P$50,M$4,FALSE)*(1+High_Case)*'Connex from Volumes'!F$18</f>
        <v>2184613.2699220637</v>
      </c>
      <c r="N151" s="29">
        <f>(VLOOKUP($B151,'Model Working'!$C$16:$P$25,O$4,FALSE)/VLOOKUP($B151,'Model Working'!$C$30:$P$39,O$4)-(VLOOKUP($B151,'Model Working'!$C$16:$P$25,N$4,FALSE)/VLOOKUP($B151,'Model Working'!$C$30:$P$39,N$4)))*VLOOKUP($F151,'Model Working'!$C$42:$P$45,N$4,FALSE)*VLOOKUP($D151,'Model Working'!$C$47:$P$50,N$4,FALSE)*(1+High_Case)*'Connex from Volumes'!G$18</f>
        <v>2240485.1949849129</v>
      </c>
      <c r="O151" s="29">
        <f>(VLOOKUP($B151,'Model Working'!$C$16:$P$25,P$4,FALSE)/VLOOKUP($B151,'Model Working'!$C$30:$P$39,P$4)-(VLOOKUP($B151,'Model Working'!$C$16:$P$25,O$4,FALSE)/VLOOKUP($B151,'Model Working'!$C$30:$P$39,O$4)))*VLOOKUP($F151,'Model Working'!$C$42:$P$45,O$4,FALSE)*VLOOKUP($D151,'Model Working'!$C$47:$P$50,O$4,FALSE)*(1+High_Case)*'Connex from Volumes'!H$18</f>
        <v>2286362.9303130321</v>
      </c>
      <c r="P151" s="29">
        <f>(VLOOKUP($B151,'Model Working'!$C$16:$P$25,Q$4,FALSE)/VLOOKUP($B151,'Model Working'!$C$30:$P$39,Q$4)-(VLOOKUP($B151,'Model Working'!$C$16:$P$25,P$4,FALSE)/VLOOKUP($B151,'Model Working'!$C$30:$P$39,P$4)))*VLOOKUP($F151,'Model Working'!$C$42:$P$45,P$4,FALSE)*VLOOKUP($D151,'Model Working'!$C$47:$P$50,P$4,FALSE)*(1+High_Case)*'Connex from Volumes'!I$18</f>
        <v>2335272.9699085825</v>
      </c>
      <c r="Q151" s="29">
        <f>(VLOOKUP($B151,'Model Working'!$C$16:$P$25,R$4,FALSE)/VLOOKUP($B151,'Model Working'!$C$30:$P$39,R$4)-(VLOOKUP($B151,'Model Working'!$C$16:$P$25,Q$4,FALSE)/VLOOKUP($B151,'Model Working'!$C$30:$P$39,Q$4)))*VLOOKUP($F151,'Model Working'!$C$42:$P$45,Q$4,FALSE)*VLOOKUP($D151,'Model Working'!$C$47:$P$50,Q$4,FALSE)*(1+High_Case)*'Connex from Volumes'!J$18</f>
        <v>2385777.0783650526</v>
      </c>
      <c r="R151" s="29">
        <f>(VLOOKUP($B151,'Model Working'!$C$16:$P$25,S$4,FALSE)/VLOOKUP($B151,'Model Working'!$C$30:$P$39,S$4)-(VLOOKUP($B151,'Model Working'!$C$16:$P$25,R$4,FALSE)/VLOOKUP($B151,'Model Working'!$C$30:$P$39,R$4)))*VLOOKUP($F151,'Model Working'!$C$42:$P$45,R$4,FALSE)*VLOOKUP($D151,'Model Working'!$C$47:$P$50,R$4,FALSE)*(1+High_Case)*'Connex from Volumes'!K$18</f>
        <v>2411310.3636693484</v>
      </c>
      <c r="S151" s="29">
        <f>(VLOOKUP($B151,'Model Working'!$C$16:$P$25,T$4,FALSE)/VLOOKUP($B151,'Model Working'!$C$30:$P$39,T$4)-(VLOOKUP($B151,'Model Working'!$C$16:$P$25,S$4,FALSE)/VLOOKUP($B151,'Model Working'!$C$30:$P$39,S$4)))*VLOOKUP($F151,'Model Working'!$C$42:$P$45,S$4,FALSE)*VLOOKUP($D151,'Model Working'!$C$47:$P$50,S$4,FALSE)*(1+High_Case)*'Connex from Volumes'!L$18</f>
        <v>2527731.8356419397</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2550846.1959695658</v>
      </c>
      <c r="K152" s="29">
        <f t="shared" si="33"/>
        <v>2637256.9295634534</v>
      </c>
      <c r="L152" s="29">
        <f t="shared" si="33"/>
        <v>2773029.3963569719</v>
      </c>
      <c r="M152" s="29">
        <f t="shared" si="33"/>
        <v>2756525.0145428083</v>
      </c>
      <c r="N152" s="29">
        <f t="shared" si="33"/>
        <v>2827023.6978415232</v>
      </c>
      <c r="O152" s="29">
        <f t="shared" si="33"/>
        <v>2884911.8040723559</v>
      </c>
      <c r="P152" s="29">
        <f t="shared" si="33"/>
        <v>2946626.0440541646</v>
      </c>
      <c r="Q152" s="29">
        <f t="shared" si="33"/>
        <v>3010351.6655241875</v>
      </c>
      <c r="R152" s="29">
        <f t="shared" si="33"/>
        <v>3042569.3310551033</v>
      </c>
      <c r="S152" s="29">
        <f t="shared" si="33"/>
        <v>3189468.8780553788</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2295761.5763726095</v>
      </c>
      <c r="K153" s="29">
        <f t="shared" si="33"/>
        <v>2373531.2366071083</v>
      </c>
      <c r="L153" s="29">
        <f t="shared" si="33"/>
        <v>2495726.4567212751</v>
      </c>
      <c r="M153" s="29">
        <f t="shared" si="33"/>
        <v>2480872.5130885276</v>
      </c>
      <c r="N153" s="29">
        <f t="shared" si="33"/>
        <v>2544321.3280573711</v>
      </c>
      <c r="O153" s="29">
        <f t="shared" si="33"/>
        <v>2596420.6236651205</v>
      </c>
      <c r="P153" s="29">
        <f t="shared" si="33"/>
        <v>2651963.4396487484</v>
      </c>
      <c r="Q153" s="29">
        <f t="shared" si="33"/>
        <v>2709316.4989717687</v>
      </c>
      <c r="R153" s="29">
        <f t="shared" si="33"/>
        <v>2738312.3979495931</v>
      </c>
      <c r="S153" s="29">
        <f t="shared" si="33"/>
        <v>2870521.990249841</v>
      </c>
      <c r="T153" s="88" t="s">
        <v>115</v>
      </c>
    </row>
    <row r="154" spans="1:20" ht="1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2805930.8155665225</v>
      </c>
      <c r="K154" s="86">
        <f t="shared" si="33"/>
        <v>2900982.622519799</v>
      </c>
      <c r="L154" s="86">
        <f t="shared" si="33"/>
        <v>3050332.3359926697</v>
      </c>
      <c r="M154" s="86">
        <f t="shared" si="33"/>
        <v>3032177.5159970894</v>
      </c>
      <c r="N154" s="86">
        <f t="shared" si="33"/>
        <v>3109726.0676256758</v>
      </c>
      <c r="O154" s="86">
        <f t="shared" si="33"/>
        <v>3173402.9844795917</v>
      </c>
      <c r="P154" s="86">
        <f t="shared" si="33"/>
        <v>3241288.6484595812</v>
      </c>
      <c r="Q154" s="86">
        <f t="shared" si="33"/>
        <v>3311386.8320766063</v>
      </c>
      <c r="R154" s="86">
        <f t="shared" si="33"/>
        <v>3346826.264160614</v>
      </c>
      <c r="S154" s="86">
        <f t="shared" si="33"/>
        <v>3508415.765860917</v>
      </c>
      <c r="T154" s="89" t="s">
        <v>115</v>
      </c>
    </row>
    <row r="155" spans="1:20" ht="15.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2550846.1959695658</v>
      </c>
      <c r="K155" s="86">
        <f t="shared" ref="K155:T155" si="34">K152</f>
        <v>2637256.9295634534</v>
      </c>
      <c r="L155" s="86">
        <f t="shared" si="34"/>
        <v>2773029.3963569719</v>
      </c>
      <c r="M155" s="86">
        <f t="shared" si="34"/>
        <v>2756525.0145428083</v>
      </c>
      <c r="N155" s="86">
        <f t="shared" si="34"/>
        <v>2827023.6978415232</v>
      </c>
      <c r="O155" s="86">
        <f t="shared" si="34"/>
        <v>2884911.8040723559</v>
      </c>
      <c r="P155" s="86">
        <f t="shared" si="34"/>
        <v>2946626.0440541646</v>
      </c>
      <c r="Q155" s="86">
        <f t="shared" si="34"/>
        <v>3010351.6655241875</v>
      </c>
      <c r="R155" s="86">
        <f t="shared" si="34"/>
        <v>3042569.3310551033</v>
      </c>
      <c r="S155" s="86">
        <f t="shared" si="34"/>
        <v>3189468.8780553788</v>
      </c>
      <c r="T155" s="86" t="str">
        <f t="shared" si="34"/>
        <v>N/A</v>
      </c>
    </row>
    <row r="156" spans="1:20" ht="1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Volumes'!C$19</f>
        <v>467184.57571886125</v>
      </c>
      <c r="K156" s="29">
        <f>'Output Volume Summary'!K156*'Connex from Volumes'!D$19</f>
        <v>483010.60316630278</v>
      </c>
      <c r="L156" s="29">
        <f>'Output Volume Summary'!L156*'Connex from Volumes'!E$19</f>
        <v>498472.04294704506</v>
      </c>
      <c r="M156" s="29">
        <f>'Output Volume Summary'!M156*'Connex from Volumes'!F$19</f>
        <v>504854.4170998598</v>
      </c>
      <c r="N156" s="29">
        <f>'Output Volume Summary'!N156*'Connex from Volumes'!G$19</f>
        <v>517766.17065743951</v>
      </c>
      <c r="O156" s="29">
        <f>'Output Volume Summary'!O156*'Connex from Volumes'!H$19</f>
        <v>528368.31138679874</v>
      </c>
      <c r="P156" s="29">
        <f>'Output Volume Summary'!P156*'Connex from Volumes'!I$19</f>
        <v>539671.20415519411</v>
      </c>
      <c r="Q156" s="29">
        <f>'Output Volume Summary'!Q156*'Connex from Volumes'!J$19</f>
        <v>551342.47915246105</v>
      </c>
      <c r="R156" s="29">
        <f>'Output Volume Summary'!R156*'Connex from Volumes'!K$19</f>
        <v>557243.10790283233</v>
      </c>
      <c r="S156" s="29">
        <f>'Output Volume Summary'!S156*'Connex from Volumes'!L$19</f>
        <v>584147.59263697802</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Volumes'!C$19</f>
        <v>420466.11814697512</v>
      </c>
      <c r="K157" s="29">
        <f>'Output Volume Summary'!K157*'Connex from Volumes'!D$19</f>
        <v>434709.54284967249</v>
      </c>
      <c r="L157" s="29">
        <f>'Output Volume Summary'!L157*'Connex from Volumes'!E$19</f>
        <v>448624.83865234058</v>
      </c>
      <c r="M157" s="29">
        <f>'Output Volume Summary'!M157*'Connex from Volumes'!F$19</f>
        <v>454368.97538987384</v>
      </c>
      <c r="N157" s="29">
        <f>'Output Volume Summary'!N157*'Connex from Volumes'!G$19</f>
        <v>465989.55359169561</v>
      </c>
      <c r="O157" s="29">
        <f>'Output Volume Summary'!O157*'Connex from Volumes'!H$19</f>
        <v>475531.48024811887</v>
      </c>
      <c r="P157" s="29">
        <f>'Output Volume Summary'!P157*'Connex from Volumes'!I$19</f>
        <v>485704.08373967471</v>
      </c>
      <c r="Q157" s="29">
        <f>'Output Volume Summary'!Q157*'Connex from Volumes'!J$19</f>
        <v>496208.23123721493</v>
      </c>
      <c r="R157" s="29">
        <f>'Output Volume Summary'!R157*'Connex from Volumes'!K$19</f>
        <v>501518.79711254913</v>
      </c>
      <c r="S157" s="29">
        <f>'Output Volume Summary'!S157*'Connex from Volumes'!L$19</f>
        <v>525732.83337328013</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Volumes'!C$19</f>
        <v>513903.03329074744</v>
      </c>
      <c r="K158" s="29">
        <f>'Output Volume Summary'!K158*'Connex from Volumes'!D$19</f>
        <v>531311.66348293307</v>
      </c>
      <c r="L158" s="29">
        <f>'Output Volume Summary'!L158*'Connex from Volumes'!E$19</f>
        <v>548319.24724174966</v>
      </c>
      <c r="M158" s="29">
        <f>'Output Volume Summary'!M158*'Connex from Volumes'!F$19</f>
        <v>555339.85880984587</v>
      </c>
      <c r="N158" s="29">
        <f>'Output Volume Summary'!N158*'Connex from Volumes'!G$19</f>
        <v>569542.78772318352</v>
      </c>
      <c r="O158" s="29">
        <f>'Output Volume Summary'!O158*'Connex from Volumes'!H$19</f>
        <v>581205.14252547862</v>
      </c>
      <c r="P158" s="29">
        <f>'Output Volume Summary'!P158*'Connex from Volumes'!I$19</f>
        <v>593638.32457071356</v>
      </c>
      <c r="Q158" s="29">
        <f>'Output Volume Summary'!Q158*'Connex from Volumes'!J$19</f>
        <v>606476.72706770722</v>
      </c>
      <c r="R158" s="29">
        <f>'Output Volume Summary'!R158*'Connex from Volumes'!K$19</f>
        <v>612967.41869311559</v>
      </c>
      <c r="S158" s="29">
        <f>'Output Volume Summary'!S158*'Connex from Volumes'!L$19</f>
        <v>642562.35190067592</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Volumes'!C$20</f>
        <v>3040021.2199339247</v>
      </c>
      <c r="K159" s="29">
        <f>'Output Volume Summary'!K159*'Connex from Volumes'!D$20</f>
        <v>3143002.9144675019</v>
      </c>
      <c r="L159" s="29">
        <f>'Output Volume Summary'!L159*'Connex from Volumes'!E$20</f>
        <v>3243612.1971088713</v>
      </c>
      <c r="M159" s="29">
        <f>'Output Volume Summary'!M159*'Connex from Volumes'!F$20</f>
        <v>3285143.0049876627</v>
      </c>
      <c r="N159" s="29">
        <f>'Output Volume Summary'!N159*'Connex from Volumes'!G$20</f>
        <v>3369161.2000258919</v>
      </c>
      <c r="O159" s="29">
        <f>'Output Volume Summary'!O159*'Connex from Volumes'!H$20</f>
        <v>3438150.4913448184</v>
      </c>
      <c r="P159" s="29">
        <f>'Output Volume Summary'!P159*'Connex from Volumes'!I$20</f>
        <v>3511699.6529576308</v>
      </c>
      <c r="Q159" s="29">
        <f>'Output Volume Summary'!Q159*'Connex from Volumes'!J$20</f>
        <v>3587645.9180944469</v>
      </c>
      <c r="R159" s="29">
        <f>'Output Volume Summary'!R159*'Connex from Volumes'!K$20</f>
        <v>3626041.9558584914</v>
      </c>
      <c r="S159" s="29">
        <f>'Output Volume Summary'!S159*'Connex from Volumes'!L$20</f>
        <v>3801112.3857358908</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Volumes'!C$20</f>
        <v>2736019.097940532</v>
      </c>
      <c r="K160" s="29">
        <f>'Output Volume Summary'!K160*'Connex from Volumes'!D$20</f>
        <v>2828702.6230207519</v>
      </c>
      <c r="L160" s="29">
        <f>'Output Volume Summary'!L160*'Connex from Volumes'!E$20</f>
        <v>2919250.9773979844</v>
      </c>
      <c r="M160" s="29">
        <f>'Output Volume Summary'!M160*'Connex from Volumes'!F$20</f>
        <v>2956628.7044888968</v>
      </c>
      <c r="N160" s="29">
        <f>'Output Volume Summary'!N160*'Connex from Volumes'!G$20</f>
        <v>3032245.0800233032</v>
      </c>
      <c r="O160" s="29">
        <f>'Output Volume Summary'!O160*'Connex from Volumes'!H$20</f>
        <v>3094335.4422103367</v>
      </c>
      <c r="P160" s="29">
        <f>'Output Volume Summary'!P160*'Connex from Volumes'!I$20</f>
        <v>3160529.6876618681</v>
      </c>
      <c r="Q160" s="29">
        <f>'Output Volume Summary'!Q160*'Connex from Volumes'!J$20</f>
        <v>3228881.3262850028</v>
      </c>
      <c r="R160" s="29">
        <f>'Output Volume Summary'!R160*'Connex from Volumes'!K$20</f>
        <v>3263437.7602726431</v>
      </c>
      <c r="S160" s="29">
        <f>'Output Volume Summary'!S160*'Connex from Volumes'!L$20</f>
        <v>3421001.1471623019</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Volumes'!C$20</f>
        <v>3344023.341927317</v>
      </c>
      <c r="K161" s="29">
        <f>'Output Volume Summary'!K161*'Connex from Volumes'!D$20</f>
        <v>3457303.205914252</v>
      </c>
      <c r="L161" s="29">
        <f>'Output Volume Summary'!L161*'Connex from Volumes'!E$20</f>
        <v>3567973.4168197592</v>
      </c>
      <c r="M161" s="29">
        <f>'Output Volume Summary'!M161*'Connex from Volumes'!F$20</f>
        <v>3613657.3054864295</v>
      </c>
      <c r="N161" s="29">
        <f>'Output Volume Summary'!N161*'Connex from Volumes'!G$20</f>
        <v>3706077.320028482</v>
      </c>
      <c r="O161" s="29">
        <f>'Output Volume Summary'!O161*'Connex from Volumes'!H$20</f>
        <v>3781965.540479301</v>
      </c>
      <c r="P161" s="29">
        <f>'Output Volume Summary'!P161*'Connex from Volumes'!I$20</f>
        <v>3862869.6182533945</v>
      </c>
      <c r="Q161" s="29">
        <f>'Output Volume Summary'!Q161*'Connex from Volumes'!J$20</f>
        <v>3946410.5099038924</v>
      </c>
      <c r="R161" s="29">
        <f>'Output Volume Summary'!R161*'Connex from Volumes'!K$20</f>
        <v>3988646.1514443415</v>
      </c>
      <c r="S161" s="29">
        <f>'Output Volume Summary'!S161*'Connex from Volumes'!L$20</f>
        <v>4181223.6243094811</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3507205.7956527858</v>
      </c>
      <c r="K162" s="29">
        <f t="shared" si="35"/>
        <v>3626013.5176338046</v>
      </c>
      <c r="L162" s="29">
        <f t="shared" si="35"/>
        <v>3742084.2400559164</v>
      </c>
      <c r="M162" s="29">
        <f t="shared" si="35"/>
        <v>3789997.4220875222</v>
      </c>
      <c r="N162" s="29">
        <f t="shared" si="35"/>
        <v>3886927.3706833315</v>
      </c>
      <c r="O162" s="29">
        <f t="shared" si="35"/>
        <v>3966518.8027316174</v>
      </c>
      <c r="P162" s="29">
        <f t="shared" si="35"/>
        <v>4051370.8571128249</v>
      </c>
      <c r="Q162" s="29">
        <f t="shared" si="35"/>
        <v>4138988.3972469079</v>
      </c>
      <c r="R162" s="29">
        <f t="shared" si="35"/>
        <v>4183285.0637613237</v>
      </c>
      <c r="S162" s="29">
        <f t="shared" si="35"/>
        <v>4385259.9783728691</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3156485.2160875071</v>
      </c>
      <c r="K163" s="29">
        <f t="shared" si="35"/>
        <v>3263412.1658704244</v>
      </c>
      <c r="L163" s="29">
        <f t="shared" si="35"/>
        <v>3367875.8160503251</v>
      </c>
      <c r="M163" s="29">
        <f t="shared" si="35"/>
        <v>3410997.6798787704</v>
      </c>
      <c r="N163" s="29">
        <f t="shared" si="35"/>
        <v>3498234.6336149988</v>
      </c>
      <c r="O163" s="29">
        <f t="shared" si="35"/>
        <v>3569866.9224584554</v>
      </c>
      <c r="P163" s="29">
        <f t="shared" si="35"/>
        <v>3646233.7714015427</v>
      </c>
      <c r="Q163" s="29">
        <f t="shared" si="35"/>
        <v>3725089.5575222177</v>
      </c>
      <c r="R163" s="29">
        <f t="shared" si="35"/>
        <v>3764956.5573851923</v>
      </c>
      <c r="S163" s="29">
        <f t="shared" si="35"/>
        <v>3946733.9805355822</v>
      </c>
      <c r="T163" s="88" t="s">
        <v>115</v>
      </c>
    </row>
    <row r="164" spans="1:20" ht="1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3857926.3752180645</v>
      </c>
      <c r="K164" s="86">
        <f t="shared" si="35"/>
        <v>3988614.8693971848</v>
      </c>
      <c r="L164" s="86">
        <f t="shared" si="35"/>
        <v>4116292.6640615091</v>
      </c>
      <c r="M164" s="86">
        <f t="shared" si="35"/>
        <v>4168997.1642962755</v>
      </c>
      <c r="N164" s="86">
        <f t="shared" si="35"/>
        <v>4275620.1077516656</v>
      </c>
      <c r="O164" s="86">
        <f t="shared" si="35"/>
        <v>4363170.6830047797</v>
      </c>
      <c r="P164" s="86">
        <f t="shared" si="35"/>
        <v>4456507.9428241085</v>
      </c>
      <c r="Q164" s="86">
        <f t="shared" si="35"/>
        <v>4552887.2369716</v>
      </c>
      <c r="R164" s="86">
        <f t="shared" si="35"/>
        <v>4601613.570137457</v>
      </c>
      <c r="S164" s="86">
        <f t="shared" si="35"/>
        <v>4823785.9762101574</v>
      </c>
      <c r="T164" s="89" t="s">
        <v>115</v>
      </c>
    </row>
    <row r="165" spans="1:20" ht="15.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J162</f>
        <v>3507205.7956527858</v>
      </c>
      <c r="K165" s="92">
        <f t="shared" ref="K165:T165" si="36">K162</f>
        <v>3626013.5176338046</v>
      </c>
      <c r="L165" s="92">
        <f t="shared" si="36"/>
        <v>3742084.2400559164</v>
      </c>
      <c r="M165" s="92">
        <f t="shared" si="36"/>
        <v>3789997.4220875222</v>
      </c>
      <c r="N165" s="92">
        <f t="shared" si="36"/>
        <v>3886927.3706833315</v>
      </c>
      <c r="O165" s="92">
        <f t="shared" si="36"/>
        <v>3966518.8027316174</v>
      </c>
      <c r="P165" s="92">
        <f t="shared" si="36"/>
        <v>4051370.8571128249</v>
      </c>
      <c r="Q165" s="92">
        <f t="shared" si="36"/>
        <v>4138988.3972469079</v>
      </c>
      <c r="R165" s="92">
        <f t="shared" si="36"/>
        <v>4183285.0637613237</v>
      </c>
      <c r="S165" s="92">
        <f t="shared" si="36"/>
        <v>4385259.9783728691</v>
      </c>
      <c r="T165" s="86" t="str">
        <f t="shared" si="36"/>
        <v>N/A</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Volumes'!C$17</f>
        <v>1883163.4137485044</v>
      </c>
      <c r="K166" s="29">
        <f>(VLOOKUP($B166,'Model Working'!$C$16:$P$25,L$4,FALSE)/VLOOKUP($B166,'Model Working'!$C$30:$P$39,L$4)-(VLOOKUP($B166,'Model Working'!$C$16:$P$25,K$4,FALSE)/VLOOKUP($B166,'Model Working'!$C$30:$P$39,K$4)))*VLOOKUP($F166,'Model Working'!$C$42:$P$45,K$4,FALSE)*VLOOKUP($D166,'Model Working'!$C$47:$P$50,K$4,FALSE)*(1+Base_Case)*'Connex from Volumes'!D$17</f>
        <v>1955264.0760782824</v>
      </c>
      <c r="L166" s="29">
        <f>(VLOOKUP($B166,'Model Working'!$C$16:$P$25,M$4,FALSE)/VLOOKUP($B166,'Model Working'!$C$30:$P$39,M$4)-(VLOOKUP($B166,'Model Working'!$C$16:$P$25,L$4,FALSE)/VLOOKUP($B166,'Model Working'!$C$30:$P$39,L$4)))*VLOOKUP($F166,'Model Working'!$C$42:$P$45,L$4,FALSE)*VLOOKUP($D166,'Model Working'!$C$47:$P$50,L$4,FALSE)*(1+Base_Case)*'Connex from Volumes'!E$17</f>
        <v>2064761.9780706025</v>
      </c>
      <c r="M166" s="29">
        <f>(VLOOKUP($B166,'Model Working'!$C$16:$P$25,N$4,FALSE)/VLOOKUP($B166,'Model Working'!$C$30:$P$39,N$4)-(VLOOKUP($B166,'Model Working'!$C$16:$P$25,M$4,FALSE)/VLOOKUP($B166,'Model Working'!$C$30:$P$39,M$4)))*VLOOKUP($F166,'Model Working'!$C$42:$P$45,M$4,FALSE)*VLOOKUP($D166,'Model Working'!$C$47:$P$50,M$4,FALSE)*(1+Base_Case)*'Connex from Volumes'!F$17</f>
        <v>2061358.0165383609</v>
      </c>
      <c r="N166" s="29">
        <f>(VLOOKUP($B166,'Model Working'!$C$16:$P$25,O$4,FALSE)/VLOOKUP($B166,'Model Working'!$C$30:$P$39,O$4)-(VLOOKUP($B166,'Model Working'!$C$16:$P$25,N$4,FALSE)/VLOOKUP($B166,'Model Working'!$C$30:$P$39,N$4)))*VLOOKUP($F166,'Model Working'!$C$42:$P$45,N$4,FALSE)*VLOOKUP($D166,'Model Working'!$C$47:$P$50,N$4,FALSE)*(1+Base_Case)*'Connex from Volumes'!G$17</f>
        <v>2123295.6119657755</v>
      </c>
      <c r="O166" s="29">
        <f>(VLOOKUP($B166,'Model Working'!$C$16:$P$25,P$4,FALSE)/VLOOKUP($B166,'Model Working'!$C$30:$P$39,P$4)-(VLOOKUP($B166,'Model Working'!$C$16:$P$25,O$4,FALSE)/VLOOKUP($B166,'Model Working'!$C$30:$P$39,O$4)))*VLOOKUP($F166,'Model Working'!$C$42:$P$45,O$4,FALSE)*VLOOKUP($D166,'Model Working'!$C$47:$P$50,O$4,FALSE)*(1+Base_Case)*'Connex from Volumes'!H$17</f>
        <v>2176290.0046291403</v>
      </c>
      <c r="P166" s="29">
        <f>(VLOOKUP($B166,'Model Working'!$C$16:$P$25,Q$4,FALSE)/VLOOKUP($B166,'Model Working'!$C$30:$P$39,Q$4)-(VLOOKUP($B166,'Model Working'!$C$16:$P$25,P$4,FALSE)/VLOOKUP($B166,'Model Working'!$C$30:$P$39,P$4)))*VLOOKUP($F166,'Model Working'!$C$42:$P$45,P$4,FALSE)*VLOOKUP($D166,'Model Working'!$C$47:$P$50,P$4,FALSE)*(1+Base_Case)*'Connex from Volumes'!I$17</f>
        <v>2232678.9948674371</v>
      </c>
      <c r="Q166" s="29">
        <f>(VLOOKUP($B166,'Model Working'!$C$16:$P$25,R$4,FALSE)/VLOOKUP($B166,'Model Working'!$C$30:$P$39,R$4)-(VLOOKUP($B166,'Model Working'!$C$16:$P$25,Q$4,FALSE)/VLOOKUP($B166,'Model Working'!$C$30:$P$39,Q$4)))*VLOOKUP($F166,'Model Working'!$C$42:$P$45,Q$4,FALSE)*VLOOKUP($D166,'Model Working'!$C$47:$P$50,Q$4,FALSE)*(1+Base_Case)*'Connex from Volumes'!J$17</f>
        <v>2291128.7328351736</v>
      </c>
      <c r="R166" s="29">
        <f>(VLOOKUP($B166,'Model Working'!$C$16:$P$25,S$4,FALSE)/VLOOKUP($B166,'Model Working'!$C$30:$P$39,S$4)-(VLOOKUP($B166,'Model Working'!$C$16:$P$25,R$4,FALSE)/VLOOKUP($B166,'Model Working'!$C$30:$P$39,R$4)))*VLOOKUP($F166,'Model Working'!$C$42:$P$45,R$4,FALSE)*VLOOKUP($D166,'Model Working'!$C$47:$P$50,R$4,FALSE)*(1+Base_Case)*'Connex from Volumes'!K$17</f>
        <v>2326043.5211100327</v>
      </c>
      <c r="S166" s="29">
        <f>(VLOOKUP($B166,'Model Working'!$C$16:$P$25,T$4,FALSE)/VLOOKUP($B166,'Model Working'!$C$30:$P$39,T$4)-(VLOOKUP($B166,'Model Working'!$C$16:$P$25,S$4,FALSE)/VLOOKUP($B166,'Model Working'!$C$30:$P$39,S$4)))*VLOOKUP($F166,'Model Working'!$C$42:$P$45,S$4,FALSE)*VLOOKUP($D166,'Model Working'!$C$47:$P$50,S$4,FALSE)*(1+Base_Case)*'Connex from Volumes'!L$17</f>
        <v>2375892.5022618244</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Volumes'!C$17</f>
        <v>1694847.072373654</v>
      </c>
      <c r="K167" s="29">
        <f>(VLOOKUP($B167,'Model Working'!$C$16:$P$25,L$4,FALSE)/VLOOKUP($B167,'Model Working'!$C$30:$P$39,L$4)-(VLOOKUP($B167,'Model Working'!$C$16:$P$25,K$4,FALSE)/VLOOKUP($B167,'Model Working'!$C$30:$P$39,K$4)))*VLOOKUP($F167,'Model Working'!$C$42:$P$45,K$4,FALSE)*VLOOKUP($D167,'Model Working'!$C$47:$P$50,K$4,FALSE)*(1+Low_Case)*'Connex from Volumes'!D$17</f>
        <v>1759737.6684704544</v>
      </c>
      <c r="L167" s="29">
        <f>(VLOOKUP($B167,'Model Working'!$C$16:$P$25,M$4,FALSE)/VLOOKUP($B167,'Model Working'!$C$30:$P$39,M$4)-(VLOOKUP($B167,'Model Working'!$C$16:$P$25,L$4,FALSE)/VLOOKUP($B167,'Model Working'!$C$30:$P$39,L$4)))*VLOOKUP($F167,'Model Working'!$C$42:$P$45,L$4,FALSE)*VLOOKUP($D167,'Model Working'!$C$47:$P$50,L$4,FALSE)*(1+Low_Case)*'Connex from Volumes'!E$17</f>
        <v>1858285.7802635424</v>
      </c>
      <c r="M167" s="29">
        <f>(VLOOKUP($B167,'Model Working'!$C$16:$P$25,N$4,FALSE)/VLOOKUP($B167,'Model Working'!$C$30:$P$39,N$4)-(VLOOKUP($B167,'Model Working'!$C$16:$P$25,M$4,FALSE)/VLOOKUP($B167,'Model Working'!$C$30:$P$39,M$4)))*VLOOKUP($F167,'Model Working'!$C$42:$P$45,M$4,FALSE)*VLOOKUP($D167,'Model Working'!$C$47:$P$50,M$4,FALSE)*(1+Low_Case)*'Connex from Volumes'!F$17</f>
        <v>1855222.2148845249</v>
      </c>
      <c r="N167" s="29">
        <f>(VLOOKUP($B167,'Model Working'!$C$16:$P$25,O$4,FALSE)/VLOOKUP($B167,'Model Working'!$C$30:$P$39,O$4)-(VLOOKUP($B167,'Model Working'!$C$16:$P$25,N$4,FALSE)/VLOOKUP($B167,'Model Working'!$C$30:$P$39,N$4)))*VLOOKUP($F167,'Model Working'!$C$42:$P$45,N$4,FALSE)*VLOOKUP($D167,'Model Working'!$C$47:$P$50,N$4,FALSE)*(1+Low_Case)*'Connex from Volumes'!G$17</f>
        <v>1910966.050769198</v>
      </c>
      <c r="O167" s="29">
        <f>(VLOOKUP($B167,'Model Working'!$C$16:$P$25,P$4,FALSE)/VLOOKUP($B167,'Model Working'!$C$30:$P$39,P$4)-(VLOOKUP($B167,'Model Working'!$C$16:$P$25,O$4,FALSE)/VLOOKUP($B167,'Model Working'!$C$30:$P$39,O$4)))*VLOOKUP($F167,'Model Working'!$C$42:$P$45,O$4,FALSE)*VLOOKUP($D167,'Model Working'!$C$47:$P$50,O$4,FALSE)*(1+Low_Case)*'Connex from Volumes'!H$17</f>
        <v>1958661.0041662261</v>
      </c>
      <c r="P167" s="29">
        <f>(VLOOKUP($B167,'Model Working'!$C$16:$P$25,Q$4,FALSE)/VLOOKUP($B167,'Model Working'!$C$30:$P$39,Q$4)-(VLOOKUP($B167,'Model Working'!$C$16:$P$25,P$4,FALSE)/VLOOKUP($B167,'Model Working'!$C$30:$P$39,P$4)))*VLOOKUP($F167,'Model Working'!$C$42:$P$45,P$4,FALSE)*VLOOKUP($D167,'Model Working'!$C$47:$P$50,P$4,FALSE)*(1+Low_Case)*'Connex from Volumes'!I$17</f>
        <v>2009411.0953806932</v>
      </c>
      <c r="Q167" s="29">
        <f>(VLOOKUP($B167,'Model Working'!$C$16:$P$25,R$4,FALSE)/VLOOKUP($B167,'Model Working'!$C$30:$P$39,R$4)-(VLOOKUP($B167,'Model Working'!$C$16:$P$25,Q$4,FALSE)/VLOOKUP($B167,'Model Working'!$C$30:$P$39,Q$4)))*VLOOKUP($F167,'Model Working'!$C$42:$P$45,Q$4,FALSE)*VLOOKUP($D167,'Model Working'!$C$47:$P$50,Q$4,FALSE)*(1+Low_Case)*'Connex from Volumes'!J$17</f>
        <v>2062015.8595516561</v>
      </c>
      <c r="R167" s="29">
        <f>(VLOOKUP($B167,'Model Working'!$C$16:$P$25,S$4,FALSE)/VLOOKUP($B167,'Model Working'!$C$30:$P$39,S$4)-(VLOOKUP($B167,'Model Working'!$C$16:$P$25,R$4,FALSE)/VLOOKUP($B167,'Model Working'!$C$30:$P$39,R$4)))*VLOOKUP($F167,'Model Working'!$C$42:$P$45,R$4,FALSE)*VLOOKUP($D167,'Model Working'!$C$47:$P$50,R$4,FALSE)*(1+Low_Case)*'Connex from Volumes'!K$17</f>
        <v>2093439.1689990291</v>
      </c>
      <c r="S167" s="29">
        <f>(VLOOKUP($B167,'Model Working'!$C$16:$P$25,T$4,FALSE)/VLOOKUP($B167,'Model Working'!$C$30:$P$39,T$4)-(VLOOKUP($B167,'Model Working'!$C$16:$P$25,S$4,FALSE)/VLOOKUP($B167,'Model Working'!$C$30:$P$39,S$4)))*VLOOKUP($F167,'Model Working'!$C$42:$P$45,S$4,FALSE)*VLOOKUP($D167,'Model Working'!$C$47:$P$50,S$4,FALSE)*(1+Low_Case)*'Connex from Volumes'!L$17</f>
        <v>2138303.252035642</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Volumes'!C$17</f>
        <v>2071479.755123355</v>
      </c>
      <c r="K168" s="29">
        <f>(VLOOKUP($B168,'Model Working'!$C$16:$P$25,L$4,FALSE)/VLOOKUP($B168,'Model Working'!$C$30:$P$39,L$4)-(VLOOKUP($B168,'Model Working'!$C$16:$P$25,K$4,FALSE)/VLOOKUP($B168,'Model Working'!$C$30:$P$39,K$4)))*VLOOKUP($F168,'Model Working'!$C$42:$P$45,K$4,FALSE)*VLOOKUP($D168,'Model Working'!$C$47:$P$50,K$4,FALSE)*(1+High_Case)*'Connex from Volumes'!D$17</f>
        <v>2150790.4836861109</v>
      </c>
      <c r="L168" s="29">
        <f>(VLOOKUP($B168,'Model Working'!$C$16:$P$25,M$4,FALSE)/VLOOKUP($B168,'Model Working'!$C$30:$P$39,M$4)-(VLOOKUP($B168,'Model Working'!$C$16:$P$25,L$4,FALSE)/VLOOKUP($B168,'Model Working'!$C$30:$P$39,L$4)))*VLOOKUP($F168,'Model Working'!$C$42:$P$45,L$4,FALSE)*VLOOKUP($D168,'Model Working'!$C$47:$P$50,L$4,FALSE)*(1+High_Case)*'Connex from Volumes'!E$17</f>
        <v>2271238.1758776633</v>
      </c>
      <c r="M168" s="29">
        <f>(VLOOKUP($B168,'Model Working'!$C$16:$P$25,N$4,FALSE)/VLOOKUP($B168,'Model Working'!$C$30:$P$39,N$4)-(VLOOKUP($B168,'Model Working'!$C$16:$P$25,M$4,FALSE)/VLOOKUP($B168,'Model Working'!$C$30:$P$39,M$4)))*VLOOKUP($F168,'Model Working'!$C$42:$P$45,M$4,FALSE)*VLOOKUP($D168,'Model Working'!$C$47:$P$50,M$4,FALSE)*(1+High_Case)*'Connex from Volumes'!F$17</f>
        <v>2267493.818192197</v>
      </c>
      <c r="N168" s="29">
        <f>(VLOOKUP($B168,'Model Working'!$C$16:$P$25,O$4,FALSE)/VLOOKUP($B168,'Model Working'!$C$30:$P$39,O$4)-(VLOOKUP($B168,'Model Working'!$C$16:$P$25,N$4,FALSE)/VLOOKUP($B168,'Model Working'!$C$30:$P$39,N$4)))*VLOOKUP($F168,'Model Working'!$C$42:$P$45,N$4,FALSE)*VLOOKUP($D168,'Model Working'!$C$47:$P$50,N$4,FALSE)*(1+High_Case)*'Connex from Volumes'!G$17</f>
        <v>2335625.1731623537</v>
      </c>
      <c r="O168" s="29">
        <f>(VLOOKUP($B168,'Model Working'!$C$16:$P$25,P$4,FALSE)/VLOOKUP($B168,'Model Working'!$C$30:$P$39,P$4)-(VLOOKUP($B168,'Model Working'!$C$16:$P$25,O$4,FALSE)/VLOOKUP($B168,'Model Working'!$C$30:$P$39,O$4)))*VLOOKUP($F168,'Model Working'!$C$42:$P$45,O$4,FALSE)*VLOOKUP($D168,'Model Working'!$C$47:$P$50,O$4,FALSE)*(1+High_Case)*'Connex from Volumes'!H$17</f>
        <v>2393919.0050920541</v>
      </c>
      <c r="P168" s="29">
        <f>(VLOOKUP($B168,'Model Working'!$C$16:$P$25,Q$4,FALSE)/VLOOKUP($B168,'Model Working'!$C$30:$P$39,Q$4)-(VLOOKUP($B168,'Model Working'!$C$16:$P$25,P$4,FALSE)/VLOOKUP($B168,'Model Working'!$C$30:$P$39,P$4)))*VLOOKUP($F168,'Model Working'!$C$42:$P$45,P$4,FALSE)*VLOOKUP($D168,'Model Working'!$C$47:$P$50,P$4,FALSE)*(1+High_Case)*'Connex from Volumes'!I$17</f>
        <v>2455946.8943541809</v>
      </c>
      <c r="Q168" s="29">
        <f>(VLOOKUP($B168,'Model Working'!$C$16:$P$25,R$4,FALSE)/VLOOKUP($B168,'Model Working'!$C$30:$P$39,R$4)-(VLOOKUP($B168,'Model Working'!$C$16:$P$25,Q$4,FALSE)/VLOOKUP($B168,'Model Working'!$C$30:$P$39,Q$4)))*VLOOKUP($F168,'Model Working'!$C$42:$P$45,Q$4,FALSE)*VLOOKUP($D168,'Model Working'!$C$47:$P$50,Q$4,FALSE)*(1+High_Case)*'Connex from Volumes'!J$17</f>
        <v>2520241.6061186907</v>
      </c>
      <c r="R168" s="29">
        <f>(VLOOKUP($B168,'Model Working'!$C$16:$P$25,S$4,FALSE)/VLOOKUP($B168,'Model Working'!$C$30:$P$39,S$4)-(VLOOKUP($B168,'Model Working'!$C$16:$P$25,R$4,FALSE)/VLOOKUP($B168,'Model Working'!$C$30:$P$39,R$4)))*VLOOKUP($F168,'Model Working'!$C$42:$P$45,R$4,FALSE)*VLOOKUP($D168,'Model Working'!$C$47:$P$50,R$4,FALSE)*(1+High_Case)*'Connex from Volumes'!K$17</f>
        <v>2558647.873221036</v>
      </c>
      <c r="S168" s="29">
        <f>(VLOOKUP($B168,'Model Working'!$C$16:$P$25,T$4,FALSE)/VLOOKUP($B168,'Model Working'!$C$30:$P$39,T$4)-(VLOOKUP($B168,'Model Working'!$C$16:$P$25,S$4,FALSE)/VLOOKUP($B168,'Model Working'!$C$30:$P$39,S$4)))*VLOOKUP($F168,'Model Working'!$C$42:$P$45,S$4,FALSE)*VLOOKUP($D168,'Model Working'!$C$47:$P$50,S$4,FALSE)*(1+High_Case)*'Connex from Volumes'!L$17</f>
        <v>2613481.7524880073</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Volumes'!C$18</f>
        <v>4853890.1943517653</v>
      </c>
      <c r="K169" s="29">
        <f>(VLOOKUP($B169,'Model Working'!$C$16:$P$25,L$4,FALSE)/VLOOKUP($B169,'Model Working'!$C$30:$P$39,L$4)-(VLOOKUP($B169,'Model Working'!$C$16:$P$25,K$4,FALSE)/VLOOKUP($B169,'Model Working'!$C$30:$P$39,K$4)))*VLOOKUP($F169,'Model Working'!$C$42:$P$45,K$4,FALSE)*VLOOKUP($D169,'Model Working'!$C$47:$P$50,K$4,FALSE)*(1+Base_Case)*'Connex from Volumes'!D$18</f>
        <v>5039731.0488064261</v>
      </c>
      <c r="L169" s="29">
        <f>(VLOOKUP($B169,'Model Working'!$C$16:$P$25,M$4,FALSE)/VLOOKUP($B169,'Model Working'!$C$30:$P$39,M$4)-(VLOOKUP($B169,'Model Working'!$C$16:$P$25,L$4,FALSE)/VLOOKUP($B169,'Model Working'!$C$30:$P$39,L$4)))*VLOOKUP($F169,'Model Working'!$C$42:$P$45,L$4,FALSE)*VLOOKUP($D169,'Model Working'!$C$47:$P$50,L$4,FALSE)*(1+Base_Case)*'Connex from Volumes'!E$18</f>
        <v>5321964.0132439965</v>
      </c>
      <c r="M169" s="29">
        <f>(VLOOKUP($B169,'Model Working'!$C$16:$P$25,N$4,FALSE)/VLOOKUP($B169,'Model Working'!$C$30:$P$39,N$4)-(VLOOKUP($B169,'Model Working'!$C$16:$P$25,M$4,FALSE)/VLOOKUP($B169,'Model Working'!$C$30:$P$39,M$4)))*VLOOKUP($F169,'Model Working'!$C$42:$P$45,M$4,FALSE)*VLOOKUP($D169,'Model Working'!$C$47:$P$50,M$4,FALSE)*(1+Base_Case)*'Connex from Volumes'!F$18</f>
        <v>5313190.2364263954</v>
      </c>
      <c r="N169" s="29">
        <f>(VLOOKUP($B169,'Model Working'!$C$16:$P$25,O$4,FALSE)/VLOOKUP($B169,'Model Working'!$C$30:$P$39,O$4)-(VLOOKUP($B169,'Model Working'!$C$16:$P$25,N$4,FALSE)/VLOOKUP($B169,'Model Working'!$C$30:$P$39,N$4)))*VLOOKUP($F169,'Model Working'!$C$42:$P$45,N$4,FALSE)*VLOOKUP($D169,'Model Working'!$C$47:$P$50,N$4,FALSE)*(1+Base_Case)*'Connex from Volumes'!G$18</f>
        <v>5472835.5889815548</v>
      </c>
      <c r="O169" s="29">
        <f>(VLOOKUP($B169,'Model Working'!$C$16:$P$25,P$4,FALSE)/VLOOKUP($B169,'Model Working'!$C$30:$P$39,P$4)-(VLOOKUP($B169,'Model Working'!$C$16:$P$25,O$4,FALSE)/VLOOKUP($B169,'Model Working'!$C$30:$P$39,O$4)))*VLOOKUP($F169,'Model Working'!$C$42:$P$45,O$4,FALSE)*VLOOKUP($D169,'Model Working'!$C$47:$P$50,O$4,FALSE)*(1+Base_Case)*'Connex from Volumes'!H$18</f>
        <v>5609429.6630944908</v>
      </c>
      <c r="P169" s="29">
        <f>(VLOOKUP($B169,'Model Working'!$C$16:$P$25,Q$4,FALSE)/VLOOKUP($B169,'Model Working'!$C$30:$P$39,Q$4)-(VLOOKUP($B169,'Model Working'!$C$16:$P$25,P$4,FALSE)/VLOOKUP($B169,'Model Working'!$C$30:$P$39,P$4)))*VLOOKUP($F169,'Model Working'!$C$42:$P$45,P$4,FALSE)*VLOOKUP($D169,'Model Working'!$C$47:$P$50,P$4,FALSE)*(1+Base_Case)*'Connex from Volumes'!I$18</f>
        <v>5754773.3782435898</v>
      </c>
      <c r="Q169" s="29">
        <f>(VLOOKUP($B169,'Model Working'!$C$16:$P$25,R$4,FALSE)/VLOOKUP($B169,'Model Working'!$C$30:$P$39,R$4)-(VLOOKUP($B169,'Model Working'!$C$16:$P$25,Q$4,FALSE)/VLOOKUP($B169,'Model Working'!$C$30:$P$39,Q$4)))*VLOOKUP($F169,'Model Working'!$C$42:$P$45,Q$4,FALSE)*VLOOKUP($D169,'Model Working'!$C$47:$P$50,Q$4,FALSE)*(1+Base_Case)*'Connex from Volumes'!J$18</f>
        <v>5905428.71060229</v>
      </c>
      <c r="R169" s="29">
        <f>(VLOOKUP($B169,'Model Working'!$C$16:$P$25,S$4,FALSE)/VLOOKUP($B169,'Model Working'!$C$30:$P$39,S$4)-(VLOOKUP($B169,'Model Working'!$C$16:$P$25,R$4,FALSE)/VLOOKUP($B169,'Model Working'!$C$30:$P$39,R$4)))*VLOOKUP($F169,'Model Working'!$C$42:$P$45,R$4,FALSE)*VLOOKUP($D169,'Model Working'!$C$47:$P$50,R$4,FALSE)*(1+Base_Case)*'Connex from Volumes'!K$18</f>
        <v>5995422.2540239226</v>
      </c>
      <c r="S169" s="29">
        <f>(VLOOKUP($B169,'Model Working'!$C$16:$P$25,T$4,FALSE)/VLOOKUP($B169,'Model Working'!$C$30:$P$39,T$4)-(VLOOKUP($B169,'Model Working'!$C$16:$P$25,S$4,FALSE)/VLOOKUP($B169,'Model Working'!$C$30:$P$39,S$4)))*VLOOKUP($F169,'Model Working'!$C$42:$P$45,S$4,FALSE)*VLOOKUP($D169,'Model Working'!$C$47:$P$50,S$4,FALSE)*(1+Base_Case)*'Connex from Volumes'!L$18</f>
        <v>6123908.9690081924</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Volumes'!C$18</f>
        <v>4368501.1749165896</v>
      </c>
      <c r="K170" s="29">
        <f>(VLOOKUP($B170,'Model Working'!$C$16:$P$25,L$4,FALSE)/VLOOKUP($B170,'Model Working'!$C$30:$P$39,L$4)-(VLOOKUP($B170,'Model Working'!$C$16:$P$25,K$4,FALSE)/VLOOKUP($B170,'Model Working'!$C$30:$P$39,K$4)))*VLOOKUP($F170,'Model Working'!$C$42:$P$45,K$4,FALSE)*VLOOKUP($D170,'Model Working'!$C$47:$P$50,K$4,FALSE)*(1+Low_Case)*'Connex from Volumes'!D$18</f>
        <v>4535757.943925783</v>
      </c>
      <c r="L170" s="29">
        <f>(VLOOKUP($B170,'Model Working'!$C$16:$P$25,M$4,FALSE)/VLOOKUP($B170,'Model Working'!$C$30:$P$39,M$4)-(VLOOKUP($B170,'Model Working'!$C$16:$P$25,L$4,FALSE)/VLOOKUP($B170,'Model Working'!$C$30:$P$39,L$4)))*VLOOKUP($F170,'Model Working'!$C$42:$P$45,L$4,FALSE)*VLOOKUP($D170,'Model Working'!$C$47:$P$50,L$4,FALSE)*(1+Low_Case)*'Connex from Volumes'!E$18</f>
        <v>4789767.6119195968</v>
      </c>
      <c r="M170" s="29">
        <f>(VLOOKUP($B170,'Model Working'!$C$16:$P$25,N$4,FALSE)/VLOOKUP($B170,'Model Working'!$C$30:$P$39,N$4)-(VLOOKUP($B170,'Model Working'!$C$16:$P$25,M$4,FALSE)/VLOOKUP($B170,'Model Working'!$C$30:$P$39,M$4)))*VLOOKUP($F170,'Model Working'!$C$42:$P$45,M$4,FALSE)*VLOOKUP($D170,'Model Working'!$C$47:$P$50,M$4,FALSE)*(1+Low_Case)*'Connex from Volumes'!F$18</f>
        <v>4781871.2127837567</v>
      </c>
      <c r="N170" s="29">
        <f>(VLOOKUP($B170,'Model Working'!$C$16:$P$25,O$4,FALSE)/VLOOKUP($B170,'Model Working'!$C$30:$P$39,O$4)-(VLOOKUP($B170,'Model Working'!$C$16:$P$25,N$4,FALSE)/VLOOKUP($B170,'Model Working'!$C$30:$P$39,N$4)))*VLOOKUP($F170,'Model Working'!$C$42:$P$45,N$4,FALSE)*VLOOKUP($D170,'Model Working'!$C$47:$P$50,N$4,FALSE)*(1+Low_Case)*'Connex from Volumes'!G$18</f>
        <v>4925552.0300833993</v>
      </c>
      <c r="O170" s="29">
        <f>(VLOOKUP($B170,'Model Working'!$C$16:$P$25,P$4,FALSE)/VLOOKUP($B170,'Model Working'!$C$30:$P$39,P$4)-(VLOOKUP($B170,'Model Working'!$C$16:$P$25,O$4,FALSE)/VLOOKUP($B170,'Model Working'!$C$30:$P$39,O$4)))*VLOOKUP($F170,'Model Working'!$C$42:$P$45,O$4,FALSE)*VLOOKUP($D170,'Model Working'!$C$47:$P$50,O$4,FALSE)*(1+Low_Case)*'Connex from Volumes'!H$18</f>
        <v>5048486.6967850421</v>
      </c>
      <c r="P170" s="29">
        <f>(VLOOKUP($B170,'Model Working'!$C$16:$P$25,Q$4,FALSE)/VLOOKUP($B170,'Model Working'!$C$30:$P$39,Q$4)-(VLOOKUP($B170,'Model Working'!$C$16:$P$25,P$4,FALSE)/VLOOKUP($B170,'Model Working'!$C$30:$P$39,P$4)))*VLOOKUP($F170,'Model Working'!$C$42:$P$45,P$4,FALSE)*VLOOKUP($D170,'Model Working'!$C$47:$P$50,P$4,FALSE)*(1+Low_Case)*'Connex from Volumes'!I$18</f>
        <v>5179296.0404192312</v>
      </c>
      <c r="Q170" s="29">
        <f>(VLOOKUP($B170,'Model Working'!$C$16:$P$25,R$4,FALSE)/VLOOKUP($B170,'Model Working'!$C$30:$P$39,R$4)-(VLOOKUP($B170,'Model Working'!$C$16:$P$25,Q$4,FALSE)/VLOOKUP($B170,'Model Working'!$C$30:$P$39,Q$4)))*VLOOKUP($F170,'Model Working'!$C$42:$P$45,Q$4,FALSE)*VLOOKUP($D170,'Model Working'!$C$47:$P$50,Q$4,FALSE)*(1+Low_Case)*'Connex from Volumes'!J$18</f>
        <v>5314885.8395420611</v>
      </c>
      <c r="R170" s="29">
        <f>(VLOOKUP($B170,'Model Working'!$C$16:$P$25,S$4,FALSE)/VLOOKUP($B170,'Model Working'!$C$30:$P$39,S$4)-(VLOOKUP($B170,'Model Working'!$C$16:$P$25,R$4,FALSE)/VLOOKUP($B170,'Model Working'!$C$30:$P$39,R$4)))*VLOOKUP($F170,'Model Working'!$C$42:$P$45,R$4,FALSE)*VLOOKUP($D170,'Model Working'!$C$47:$P$50,R$4,FALSE)*(1+Low_Case)*'Connex from Volumes'!K$18</f>
        <v>5395880.0286215302</v>
      </c>
      <c r="S170" s="29">
        <f>(VLOOKUP($B170,'Model Working'!$C$16:$P$25,T$4,FALSE)/VLOOKUP($B170,'Model Working'!$C$30:$P$39,T$4)-(VLOOKUP($B170,'Model Working'!$C$16:$P$25,S$4,FALSE)/VLOOKUP($B170,'Model Working'!$C$30:$P$39,S$4)))*VLOOKUP($F170,'Model Working'!$C$42:$P$45,S$4,FALSE)*VLOOKUP($D170,'Model Working'!$C$47:$P$50,S$4,FALSE)*(1+Low_Case)*'Connex from Volumes'!L$18</f>
        <v>5511518.0721073737</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Volumes'!C$18</f>
        <v>5339279.2137869429</v>
      </c>
      <c r="K171" s="29">
        <f>(VLOOKUP($B171,'Model Working'!$C$16:$P$25,L$4,FALSE)/VLOOKUP($B171,'Model Working'!$C$30:$P$39,L$4)-(VLOOKUP($B171,'Model Working'!$C$16:$P$25,K$4,FALSE)/VLOOKUP($B171,'Model Working'!$C$30:$P$39,K$4)))*VLOOKUP($F171,'Model Working'!$C$42:$P$45,K$4,FALSE)*VLOOKUP($D171,'Model Working'!$C$47:$P$50,K$4,FALSE)*(1+High_Case)*'Connex from Volumes'!D$18</f>
        <v>5543704.1536870692</v>
      </c>
      <c r="L171" s="29">
        <f>(VLOOKUP($B171,'Model Working'!$C$16:$P$25,M$4,FALSE)/VLOOKUP($B171,'Model Working'!$C$30:$P$39,M$4)-(VLOOKUP($B171,'Model Working'!$C$16:$P$25,L$4,FALSE)/VLOOKUP($B171,'Model Working'!$C$30:$P$39,L$4)))*VLOOKUP($F171,'Model Working'!$C$42:$P$45,L$4,FALSE)*VLOOKUP($D171,'Model Working'!$C$47:$P$50,L$4,FALSE)*(1+High_Case)*'Connex from Volumes'!E$18</f>
        <v>5854160.4145683963</v>
      </c>
      <c r="M171" s="29">
        <f>(VLOOKUP($B171,'Model Working'!$C$16:$P$25,N$4,FALSE)/VLOOKUP($B171,'Model Working'!$C$30:$P$39,N$4)-(VLOOKUP($B171,'Model Working'!$C$16:$P$25,M$4,FALSE)/VLOOKUP($B171,'Model Working'!$C$30:$P$39,M$4)))*VLOOKUP($F171,'Model Working'!$C$42:$P$45,M$4,FALSE)*VLOOKUP($D171,'Model Working'!$C$47:$P$50,M$4,FALSE)*(1+High_Case)*'Connex from Volumes'!F$18</f>
        <v>5844509.2600690359</v>
      </c>
      <c r="N171" s="29">
        <f>(VLOOKUP($B171,'Model Working'!$C$16:$P$25,O$4,FALSE)/VLOOKUP($B171,'Model Working'!$C$30:$P$39,O$4)-(VLOOKUP($B171,'Model Working'!$C$16:$P$25,N$4,FALSE)/VLOOKUP($B171,'Model Working'!$C$30:$P$39,N$4)))*VLOOKUP($F171,'Model Working'!$C$42:$P$45,N$4,FALSE)*VLOOKUP($D171,'Model Working'!$C$47:$P$50,N$4,FALSE)*(1+High_Case)*'Connex from Volumes'!G$18</f>
        <v>6020119.1478797114</v>
      </c>
      <c r="O171" s="29">
        <f>(VLOOKUP($B171,'Model Working'!$C$16:$P$25,P$4,FALSE)/VLOOKUP($B171,'Model Working'!$C$30:$P$39,P$4)-(VLOOKUP($B171,'Model Working'!$C$16:$P$25,O$4,FALSE)/VLOOKUP($B171,'Model Working'!$C$30:$P$39,O$4)))*VLOOKUP($F171,'Model Working'!$C$42:$P$45,O$4,FALSE)*VLOOKUP($D171,'Model Working'!$C$47:$P$50,O$4,FALSE)*(1+High_Case)*'Connex from Volumes'!H$18</f>
        <v>6170372.6294039404</v>
      </c>
      <c r="P171" s="29">
        <f>(VLOOKUP($B171,'Model Working'!$C$16:$P$25,Q$4,FALSE)/VLOOKUP($B171,'Model Working'!$C$30:$P$39,Q$4)-(VLOOKUP($B171,'Model Working'!$C$16:$P$25,P$4,FALSE)/VLOOKUP($B171,'Model Working'!$C$30:$P$39,P$4)))*VLOOKUP($F171,'Model Working'!$C$42:$P$45,P$4,FALSE)*VLOOKUP($D171,'Model Working'!$C$47:$P$50,P$4,FALSE)*(1+High_Case)*'Connex from Volumes'!I$18</f>
        <v>6330250.7160679502</v>
      </c>
      <c r="Q171" s="29">
        <f>(VLOOKUP($B171,'Model Working'!$C$16:$P$25,R$4,FALSE)/VLOOKUP($B171,'Model Working'!$C$30:$P$39,R$4)-(VLOOKUP($B171,'Model Working'!$C$16:$P$25,Q$4,FALSE)/VLOOKUP($B171,'Model Working'!$C$30:$P$39,Q$4)))*VLOOKUP($F171,'Model Working'!$C$42:$P$45,Q$4,FALSE)*VLOOKUP($D171,'Model Working'!$C$47:$P$50,Q$4,FALSE)*(1+High_Case)*'Connex from Volumes'!J$18</f>
        <v>6495971.5816625189</v>
      </c>
      <c r="R171" s="29">
        <f>(VLOOKUP($B171,'Model Working'!$C$16:$P$25,S$4,FALSE)/VLOOKUP($B171,'Model Working'!$C$30:$P$39,S$4)-(VLOOKUP($B171,'Model Working'!$C$16:$P$25,R$4,FALSE)/VLOOKUP($B171,'Model Working'!$C$30:$P$39,R$4)))*VLOOKUP($F171,'Model Working'!$C$42:$P$45,R$4,FALSE)*VLOOKUP($D171,'Model Working'!$C$47:$P$50,R$4,FALSE)*(1+High_Case)*'Connex from Volumes'!K$18</f>
        <v>6594964.4794263151</v>
      </c>
      <c r="S171" s="29">
        <f>(VLOOKUP($B171,'Model Working'!$C$16:$P$25,T$4,FALSE)/VLOOKUP($B171,'Model Working'!$C$30:$P$39,T$4)-(VLOOKUP($B171,'Model Working'!$C$16:$P$25,S$4,FALSE)/VLOOKUP($B171,'Model Working'!$C$30:$P$39,S$4)))*VLOOKUP($F171,'Model Working'!$C$42:$P$45,S$4,FALSE)*VLOOKUP($D171,'Model Working'!$C$47:$P$50,S$4,FALSE)*(1+High_Case)*'Connex from Volumes'!L$18</f>
        <v>6736299.865909013</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6737053.6081002699</v>
      </c>
      <c r="K172" s="29">
        <f t="shared" si="37"/>
        <v>6994995.1248847088</v>
      </c>
      <c r="L172" s="29">
        <f t="shared" si="37"/>
        <v>7386725.9913145993</v>
      </c>
      <c r="M172" s="29">
        <f t="shared" si="37"/>
        <v>7374548.2529647565</v>
      </c>
      <c r="N172" s="29">
        <f t="shared" si="37"/>
        <v>7596131.2009473303</v>
      </c>
      <c r="O172" s="29">
        <f t="shared" si="37"/>
        <v>7785719.6677236315</v>
      </c>
      <c r="P172" s="29">
        <f t="shared" si="37"/>
        <v>7987452.3731110264</v>
      </c>
      <c r="Q172" s="29">
        <f t="shared" si="37"/>
        <v>8196557.4434374636</v>
      </c>
      <c r="R172" s="29">
        <f t="shared" si="37"/>
        <v>8321465.7751339553</v>
      </c>
      <c r="S172" s="29">
        <f t="shared" si="37"/>
        <v>8499801.4712700173</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6063348.2472902434</v>
      </c>
      <c r="K173" s="29">
        <f t="shared" si="37"/>
        <v>6295495.6123962374</v>
      </c>
      <c r="L173" s="29">
        <f t="shared" si="37"/>
        <v>6648053.392183139</v>
      </c>
      <c r="M173" s="29">
        <f t="shared" si="37"/>
        <v>6637093.4276682818</v>
      </c>
      <c r="N173" s="29">
        <f t="shared" si="37"/>
        <v>6836518.080852597</v>
      </c>
      <c r="O173" s="29">
        <f t="shared" si="37"/>
        <v>7007147.700951268</v>
      </c>
      <c r="P173" s="29">
        <f t="shared" si="37"/>
        <v>7188707.1357999239</v>
      </c>
      <c r="Q173" s="29">
        <f t="shared" si="37"/>
        <v>7376901.6990937172</v>
      </c>
      <c r="R173" s="29">
        <f t="shared" si="37"/>
        <v>7489319.1976205595</v>
      </c>
      <c r="S173" s="29">
        <f t="shared" si="37"/>
        <v>7649821.3241430158</v>
      </c>
      <c r="T173" s="88" t="s">
        <v>115</v>
      </c>
    </row>
    <row r="174" spans="1:20" ht="1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7410758.9689102974</v>
      </c>
      <c r="K174" s="86">
        <f t="shared" si="37"/>
        <v>7694494.6373731801</v>
      </c>
      <c r="L174" s="86">
        <f t="shared" si="37"/>
        <v>8125398.5904460596</v>
      </c>
      <c r="M174" s="86">
        <f t="shared" si="37"/>
        <v>8112003.0782612329</v>
      </c>
      <c r="N174" s="86">
        <f t="shared" si="37"/>
        <v>8355744.3210420646</v>
      </c>
      <c r="O174" s="86">
        <f t="shared" si="37"/>
        <v>8564291.6344959941</v>
      </c>
      <c r="P174" s="86">
        <f t="shared" si="37"/>
        <v>8786197.6104221307</v>
      </c>
      <c r="Q174" s="86">
        <f t="shared" si="37"/>
        <v>9016213.1877812091</v>
      </c>
      <c r="R174" s="86">
        <f t="shared" si="37"/>
        <v>9153612.3526473511</v>
      </c>
      <c r="S174" s="86">
        <f t="shared" si="37"/>
        <v>9349781.6183970198</v>
      </c>
      <c r="T174" s="89" t="s">
        <v>115</v>
      </c>
    </row>
    <row r="175" spans="1:20" ht="15.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6737053.6081002699</v>
      </c>
      <c r="K175" s="86">
        <f t="shared" ref="K175:T175" si="38">K172</f>
        <v>6994995.1248847088</v>
      </c>
      <c r="L175" s="86">
        <f t="shared" si="38"/>
        <v>7386725.9913145993</v>
      </c>
      <c r="M175" s="86">
        <f t="shared" si="38"/>
        <v>7374548.2529647565</v>
      </c>
      <c r="N175" s="86">
        <f t="shared" si="38"/>
        <v>7596131.2009473303</v>
      </c>
      <c r="O175" s="86">
        <f t="shared" si="38"/>
        <v>7785719.6677236315</v>
      </c>
      <c r="P175" s="86">
        <f t="shared" si="38"/>
        <v>7987452.3731110264</v>
      </c>
      <c r="Q175" s="86">
        <f t="shared" si="38"/>
        <v>8196557.4434374636</v>
      </c>
      <c r="R175" s="86">
        <f t="shared" si="38"/>
        <v>8321465.7751339553</v>
      </c>
      <c r="S175" s="86">
        <f t="shared" si="38"/>
        <v>8499801.4712700173</v>
      </c>
      <c r="T175" s="86" t="str">
        <f t="shared" si="38"/>
        <v>N/A</v>
      </c>
    </row>
    <row r="176" spans="1:20" ht="1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Volumes'!C$19</f>
        <v>1233883.6957197322</v>
      </c>
      <c r="K176" s="29">
        <f>'Output Volume Summary'!K176*'Connex from Volumes'!D$19</f>
        <v>1281125.3907578816</v>
      </c>
      <c r="L176" s="29">
        <f>'Output Volume Summary'!L176*'Connex from Volumes'!E$19</f>
        <v>1327817.296281785</v>
      </c>
      <c r="M176" s="29">
        <f>'Output Volume Summary'!M176*'Connex from Volumes'!F$19</f>
        <v>1350640.1139054466</v>
      </c>
      <c r="N176" s="29">
        <f>'Output Volume Summary'!N176*'Connex from Volumes'!G$19</f>
        <v>1391222.7784750862</v>
      </c>
      <c r="O176" s="29">
        <f>'Output Volume Summary'!O176*'Connex from Volumes'!H$19</f>
        <v>1425945.6902492354</v>
      </c>
      <c r="P176" s="29">
        <f>'Output Volume Summary'!P176*'Connex from Volumes'!I$19</f>
        <v>1462892.8054943418</v>
      </c>
      <c r="Q176" s="29">
        <f>'Output Volume Summary'!Q176*'Connex from Volumes'!J$19</f>
        <v>1501190.1609818945</v>
      </c>
      <c r="R176" s="29">
        <f>'Output Volume Summary'!R176*'Connex from Volumes'!K$19</f>
        <v>1524066.9796782082</v>
      </c>
      <c r="S176" s="29">
        <f>'Output Volume Summary'!S176*'Connex from Volumes'!L$19</f>
        <v>1556728.9593249997</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Volumes'!C$19</f>
        <v>1110495.3261477591</v>
      </c>
      <c r="K177" s="29">
        <f>'Output Volume Summary'!K177*'Connex from Volumes'!D$19</f>
        <v>1153012.8516820935</v>
      </c>
      <c r="L177" s="29">
        <f>'Output Volume Summary'!L177*'Connex from Volumes'!E$19</f>
        <v>1195035.5666536067</v>
      </c>
      <c r="M177" s="29">
        <f>'Output Volume Summary'!M177*'Connex from Volumes'!F$19</f>
        <v>1215576.1025149021</v>
      </c>
      <c r="N177" s="29">
        <f>'Output Volume Summary'!N177*'Connex from Volumes'!G$19</f>
        <v>1252100.5006275775</v>
      </c>
      <c r="O177" s="29">
        <f>'Output Volume Summary'!O177*'Connex from Volumes'!H$19</f>
        <v>1283351.1212243119</v>
      </c>
      <c r="P177" s="29">
        <f>'Output Volume Summary'!P177*'Connex from Volumes'!I$19</f>
        <v>1316603.5249449078</v>
      </c>
      <c r="Q177" s="29">
        <f>'Output Volume Summary'!Q177*'Connex from Volumes'!J$19</f>
        <v>1351071.1448837051</v>
      </c>
      <c r="R177" s="29">
        <f>'Output Volume Summary'!R177*'Connex from Volumes'!K$19</f>
        <v>1371660.2817103872</v>
      </c>
      <c r="S177" s="29">
        <f>'Output Volume Summary'!S177*'Connex from Volumes'!L$19</f>
        <v>1401056.0633924999</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Volumes'!C$19</f>
        <v>1357272.0652917058</v>
      </c>
      <c r="K178" s="29">
        <f>'Output Volume Summary'!K178*'Connex from Volumes'!D$19</f>
        <v>1409237.9298336699</v>
      </c>
      <c r="L178" s="29">
        <f>'Output Volume Summary'!L178*'Connex from Volumes'!E$19</f>
        <v>1460599.0259099635</v>
      </c>
      <c r="M178" s="29">
        <f>'Output Volume Summary'!M178*'Connex from Volumes'!F$19</f>
        <v>1485704.1252959913</v>
      </c>
      <c r="N178" s="29">
        <f>'Output Volume Summary'!N178*'Connex from Volumes'!G$19</f>
        <v>1530345.0563225949</v>
      </c>
      <c r="O178" s="29">
        <f>'Output Volume Summary'!O178*'Connex from Volumes'!H$19</f>
        <v>1568540.2592741593</v>
      </c>
      <c r="P178" s="29">
        <f>'Output Volume Summary'!P178*'Connex from Volumes'!I$19</f>
        <v>1609182.0860437762</v>
      </c>
      <c r="Q178" s="29">
        <f>'Output Volume Summary'!Q178*'Connex from Volumes'!J$19</f>
        <v>1651309.1770800843</v>
      </c>
      <c r="R178" s="29">
        <f>'Output Volume Summary'!R178*'Connex from Volumes'!K$19</f>
        <v>1676473.6776460293</v>
      </c>
      <c r="S178" s="29">
        <f>'Output Volume Summary'!S178*'Connex from Volumes'!L$19</f>
        <v>1712401.8552574997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Volumes'!C$20</f>
        <v>8029016.3949585259</v>
      </c>
      <c r="K179" s="29">
        <f>'Output Volume Summary'!K179*'Connex from Volumes'!D$20</f>
        <v>8336423.2804718977</v>
      </c>
      <c r="L179" s="29">
        <f>'Output Volume Summary'!L179*'Connex from Volumes'!E$20</f>
        <v>8640252.6253799666</v>
      </c>
      <c r="M179" s="29">
        <f>'Output Volume Summary'!M179*'Connex from Volumes'!F$20</f>
        <v>8788763.2001733556</v>
      </c>
      <c r="N179" s="29">
        <f>'Output Volume Summary'!N179*'Connex from Volumes'!G$20</f>
        <v>9052839.0448506568</v>
      </c>
      <c r="O179" s="29">
        <f>'Output Volume Summary'!O179*'Connex from Volumes'!H$20</f>
        <v>9278784.8360807784</v>
      </c>
      <c r="P179" s="29">
        <f>'Output Volume Summary'!P179*'Connex from Volumes'!I$20</f>
        <v>9519203.7629848626</v>
      </c>
      <c r="Q179" s="29">
        <f>'Output Volume Summary'!Q179*'Connex from Volumes'!J$20</f>
        <v>9768408.8510817215</v>
      </c>
      <c r="R179" s="29">
        <f>'Output Volume Summary'!R179*'Connex from Volumes'!K$20</f>
        <v>9917270.8167713266</v>
      </c>
      <c r="S179" s="29">
        <f>'Output Volume Summary'!S179*'Connex from Volumes'!L$20</f>
        <v>10129805.896848647</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Volumes'!C$20</f>
        <v>7226114.7554626735</v>
      </c>
      <c r="K180" s="29">
        <f>'Output Volume Summary'!K180*'Connex from Volumes'!D$20</f>
        <v>7502780.9524247069</v>
      </c>
      <c r="L180" s="29">
        <f>'Output Volume Summary'!L180*'Connex from Volumes'!E$20</f>
        <v>7776227.3628419712</v>
      </c>
      <c r="M180" s="29">
        <f>'Output Volume Summary'!M180*'Connex from Volumes'!F$20</f>
        <v>7909886.8801560197</v>
      </c>
      <c r="N180" s="29">
        <f>'Output Volume Summary'!N180*'Connex from Volumes'!G$20</f>
        <v>8147555.1403655913</v>
      </c>
      <c r="O180" s="29">
        <f>'Output Volume Summary'!O180*'Connex from Volumes'!H$20</f>
        <v>8350906.352472702</v>
      </c>
      <c r="P180" s="29">
        <f>'Output Volume Summary'!P180*'Connex from Volumes'!I$20</f>
        <v>8567283.3866863754</v>
      </c>
      <c r="Q180" s="29">
        <f>'Output Volume Summary'!Q180*'Connex from Volumes'!J$20</f>
        <v>8791567.9659735505</v>
      </c>
      <c r="R180" s="29">
        <f>'Output Volume Summary'!R180*'Connex from Volumes'!K$20</f>
        <v>8925543.7350941934</v>
      </c>
      <c r="S180" s="29">
        <f>'Output Volume Summary'!S180*'Connex from Volumes'!L$20</f>
        <v>9116825.3071637824</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Volumes'!C$20</f>
        <v>8831918.0344543792</v>
      </c>
      <c r="K181" s="29">
        <f>'Output Volume Summary'!K181*'Connex from Volumes'!D$20</f>
        <v>9170065.6085190885</v>
      </c>
      <c r="L181" s="29">
        <f>'Output Volume Summary'!L181*'Connex from Volumes'!E$20</f>
        <v>9504277.8879179657</v>
      </c>
      <c r="M181" s="29">
        <f>'Output Volume Summary'!M181*'Connex from Volumes'!F$20</f>
        <v>9667639.5201906934</v>
      </c>
      <c r="N181" s="29">
        <f>'Output Volume Summary'!N181*'Connex from Volumes'!G$20</f>
        <v>9958122.9493357241</v>
      </c>
      <c r="O181" s="29">
        <f>'Output Volume Summary'!O181*'Connex from Volumes'!H$20</f>
        <v>10206663.319688858</v>
      </c>
      <c r="P181" s="29">
        <f>'Output Volume Summary'!P181*'Connex from Volumes'!I$20</f>
        <v>10471124.139283348</v>
      </c>
      <c r="Q181" s="29">
        <f>'Output Volume Summary'!Q181*'Connex from Volumes'!J$20</f>
        <v>10745249.736189896</v>
      </c>
      <c r="R181" s="29">
        <f>'Output Volume Summary'!R181*'Connex from Volumes'!K$20</f>
        <v>10908997.89844846</v>
      </c>
      <c r="S181" s="29">
        <f>'Output Volume Summary'!S181*'Connex from Volumes'!L$20</f>
        <v>11142786.486533513</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9262900.0906782579</v>
      </c>
      <c r="K182" s="29">
        <f t="shared" si="39"/>
        <v>9617548.6712297797</v>
      </c>
      <c r="L182" s="29">
        <f t="shared" si="39"/>
        <v>9968069.9216617513</v>
      </c>
      <c r="M182" s="29">
        <f t="shared" si="39"/>
        <v>10139403.314078802</v>
      </c>
      <c r="N182" s="29">
        <f t="shared" si="39"/>
        <v>10444061.823325742</v>
      </c>
      <c r="O182" s="29">
        <f t="shared" si="39"/>
        <v>10704730.526330013</v>
      </c>
      <c r="P182" s="29">
        <f t="shared" si="39"/>
        <v>10982096.568479205</v>
      </c>
      <c r="Q182" s="29">
        <f t="shared" si="39"/>
        <v>11269599.012063615</v>
      </c>
      <c r="R182" s="29">
        <f t="shared" si="39"/>
        <v>11441337.796449535</v>
      </c>
      <c r="S182" s="29">
        <f t="shared" si="39"/>
        <v>11686534.856173646</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8336610.0816104328</v>
      </c>
      <c r="K183" s="29">
        <f t="shared" si="39"/>
        <v>8655793.8041067999</v>
      </c>
      <c r="L183" s="29">
        <f t="shared" si="39"/>
        <v>8971262.9294955786</v>
      </c>
      <c r="M183" s="29">
        <f t="shared" si="39"/>
        <v>9125462.9826709218</v>
      </c>
      <c r="N183" s="29">
        <f t="shared" si="39"/>
        <v>9399655.6409931686</v>
      </c>
      <c r="O183" s="29">
        <f t="shared" si="39"/>
        <v>9634257.4736970142</v>
      </c>
      <c r="P183" s="29">
        <f t="shared" si="39"/>
        <v>9883886.9116312824</v>
      </c>
      <c r="Q183" s="29">
        <f t="shared" si="39"/>
        <v>10142639.110857256</v>
      </c>
      <c r="R183" s="29">
        <f t="shared" si="39"/>
        <v>10297204.01680458</v>
      </c>
      <c r="S183" s="29">
        <f t="shared" si="39"/>
        <v>10517881.370556282</v>
      </c>
      <c r="T183" s="88" t="s">
        <v>115</v>
      </c>
    </row>
    <row r="184" spans="1:20" ht="1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10189190.099746086</v>
      </c>
      <c r="K184" s="86">
        <f t="shared" si="39"/>
        <v>10579303.538352758</v>
      </c>
      <c r="L184" s="86">
        <f t="shared" si="39"/>
        <v>10964876.91382793</v>
      </c>
      <c r="M184" s="86">
        <f t="shared" si="39"/>
        <v>11153343.645486685</v>
      </c>
      <c r="N184" s="86">
        <f t="shared" si="39"/>
        <v>11488468.005658319</v>
      </c>
      <c r="O184" s="86">
        <f t="shared" si="39"/>
        <v>11775203.578963017</v>
      </c>
      <c r="P184" s="86">
        <f t="shared" si="39"/>
        <v>12080306.225327125</v>
      </c>
      <c r="Q184" s="86">
        <f t="shared" si="39"/>
        <v>12396558.91326998</v>
      </c>
      <c r="R184" s="86">
        <f t="shared" si="39"/>
        <v>12585471.57609449</v>
      </c>
      <c r="S184" s="86">
        <f t="shared" si="39"/>
        <v>12855188.341791013</v>
      </c>
      <c r="T184" s="89" t="s">
        <v>115</v>
      </c>
    </row>
    <row r="185" spans="1:20" ht="15.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J182</f>
        <v>9262900.0906782579</v>
      </c>
      <c r="K185" s="92">
        <f t="shared" ref="K185:T185" si="40">K182</f>
        <v>9617548.6712297797</v>
      </c>
      <c r="L185" s="92">
        <f t="shared" si="40"/>
        <v>9968069.9216617513</v>
      </c>
      <c r="M185" s="92">
        <f t="shared" si="40"/>
        <v>10139403.314078802</v>
      </c>
      <c r="N185" s="92">
        <f t="shared" si="40"/>
        <v>10444061.823325742</v>
      </c>
      <c r="O185" s="92">
        <f t="shared" si="40"/>
        <v>10704730.526330013</v>
      </c>
      <c r="P185" s="92">
        <f t="shared" si="40"/>
        <v>10982096.568479205</v>
      </c>
      <c r="Q185" s="92">
        <f t="shared" si="40"/>
        <v>11269599.012063615</v>
      </c>
      <c r="R185" s="92">
        <f t="shared" si="40"/>
        <v>11441337.796449535</v>
      </c>
      <c r="S185" s="92">
        <f t="shared" si="40"/>
        <v>11686534.856173646</v>
      </c>
      <c r="T185" s="86" t="str">
        <f t="shared" si="40"/>
        <v>N/A</v>
      </c>
    </row>
    <row r="186" spans="1:20" ht="15" thickBot="1"/>
    <row r="187" spans="1:20" ht="20.5"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0.5" thickTop="1" thickBot="1">
      <c r="G188" s="244" t="s">
        <v>140</v>
      </c>
      <c r="J188" s="211">
        <f>J15</f>
        <v>20049205.711301759</v>
      </c>
      <c r="K188" s="211">
        <f t="shared" ref="K188:S188" si="42">K15</f>
        <v>20724659.470853642</v>
      </c>
      <c r="L188" s="211">
        <f t="shared" si="42"/>
        <v>22077950.680345513</v>
      </c>
      <c r="M188" s="211">
        <f t="shared" si="42"/>
        <v>22235365.80134394</v>
      </c>
      <c r="N188" s="211">
        <f t="shared" si="42"/>
        <v>23104610.461409222</v>
      </c>
      <c r="O188" s="211">
        <f t="shared" si="42"/>
        <v>23888973.302381918</v>
      </c>
      <c r="P188" s="211">
        <f t="shared" si="42"/>
        <v>24722629.943268951</v>
      </c>
      <c r="Q188" s="211">
        <f t="shared" si="42"/>
        <v>25591787.085103698</v>
      </c>
      <c r="R188" s="211">
        <f t="shared" si="42"/>
        <v>26208774.589360047</v>
      </c>
      <c r="S188" s="211">
        <f t="shared" si="42"/>
        <v>27253538.745687187</v>
      </c>
    </row>
    <row r="189" spans="1:20" ht="20.5" thickTop="1" thickBot="1">
      <c r="G189" s="244" t="s">
        <v>141</v>
      </c>
      <c r="J189" s="211">
        <f>J25</f>
        <v>58288890.814146198</v>
      </c>
      <c r="K189" s="211">
        <f t="shared" ref="K189:S189" si="43">K25</f>
        <v>60252631.972147815</v>
      </c>
      <c r="L189" s="211">
        <f t="shared" si="43"/>
        <v>72998323.554738998</v>
      </c>
      <c r="M189" s="211">
        <f t="shared" si="43"/>
        <v>64644696.057786383</v>
      </c>
      <c r="N189" s="211">
        <f t="shared" si="43"/>
        <v>67171843.906479657</v>
      </c>
      <c r="O189" s="211">
        <f t="shared" si="43"/>
        <v>69452215.540871069</v>
      </c>
      <c r="P189" s="211">
        <f t="shared" si="43"/>
        <v>71875898.634199828</v>
      </c>
      <c r="Q189" s="211">
        <f t="shared" si="43"/>
        <v>74402792.041861475</v>
      </c>
      <c r="R189" s="211">
        <f t="shared" si="43"/>
        <v>76196554.73686032</v>
      </c>
      <c r="S189" s="211">
        <f t="shared" si="43"/>
        <v>79233988.972988591</v>
      </c>
    </row>
    <row r="190" spans="1:20" ht="20.5" thickTop="1" thickBot="1">
      <c r="G190" s="244" t="s">
        <v>142</v>
      </c>
      <c r="J190" s="211">
        <f>J175+J155+J35+J55+J75+J95+J115</f>
        <v>28582490.05622749</v>
      </c>
      <c r="K190" s="211">
        <f t="shared" ref="K190:S190" si="44">K175+K155+K35+K55+K75+K95+K115</f>
        <v>29737889.702866808</v>
      </c>
      <c r="L190" s="211">
        <f t="shared" si="44"/>
        <v>31468727.692852315</v>
      </c>
      <c r="M190" s="211">
        <f t="shared" si="44"/>
        <v>31483220.26505883</v>
      </c>
      <c r="N190" s="211">
        <f t="shared" si="44"/>
        <v>32498630.818979207</v>
      </c>
      <c r="O190" s="211">
        <f t="shared" si="44"/>
        <v>33382041.622620825</v>
      </c>
      <c r="P190" s="211">
        <f t="shared" si="44"/>
        <v>34322339.849388175</v>
      </c>
      <c r="Q190" s="211">
        <f t="shared" si="44"/>
        <v>35299441.329183497</v>
      </c>
      <c r="R190" s="211">
        <f t="shared" si="44"/>
        <v>35918443.651786461</v>
      </c>
      <c r="S190" s="211">
        <f t="shared" si="44"/>
        <v>37245410.01593817</v>
      </c>
    </row>
    <row r="191" spans="1:20" ht="20.5" thickTop="1" thickBot="1">
      <c r="G191" s="244" t="s">
        <v>143</v>
      </c>
      <c r="J191" s="211">
        <f>J45+J65+J85+J105+J125+J145+J165+J185</f>
        <v>44387217.674266398</v>
      </c>
      <c r="K191" s="211">
        <f t="shared" ref="K191:S191" si="45">K45+K65+K85+K105+K125+K145+K165+K185</f>
        <v>46148176.783986695</v>
      </c>
      <c r="L191" s="211">
        <f t="shared" si="45"/>
        <v>47895106.038273439</v>
      </c>
      <c r="M191" s="211">
        <f t="shared" si="45"/>
        <v>48785789.198573738</v>
      </c>
      <c r="N191" s="211">
        <f t="shared" si="45"/>
        <v>50322532.141095862</v>
      </c>
      <c r="O191" s="211">
        <f t="shared" si="45"/>
        <v>51652629.640809119</v>
      </c>
      <c r="P191" s="211">
        <f t="shared" si="45"/>
        <v>53068575.376518361</v>
      </c>
      <c r="Q191" s="211">
        <f t="shared" si="45"/>
        <v>54539135.044439763</v>
      </c>
      <c r="R191" s="211">
        <f t="shared" si="45"/>
        <v>55454483.07277251</v>
      </c>
      <c r="S191" s="211">
        <f t="shared" si="45"/>
        <v>59480778.428641155</v>
      </c>
    </row>
    <row r="192" spans="1:20" ht="15" thickTop="1"/>
  </sheetData>
  <sheetProtection sort="0" autoFilter="0"/>
  <autoFilter ref="A5:S5" xr:uid="{968E87AB-C1CD-4F5B-8CD0-5A9A320F22F8}"/>
  <hyperlinks>
    <hyperlink ref="A2" location="'Table of Contents'!A1" display="'Return to Table of Contents'" xr:uid="{7288B78B-B881-41E3-A1A7-4495789C469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A4B0-A103-4E4B-A6F6-DD7D8DE29E7E}">
  <sheetPr>
    <tabColor rgb="FFB32317"/>
  </sheetPr>
  <dimension ref="A1:BU192"/>
  <sheetViews>
    <sheetView zoomScaleNormal="100" workbookViewId="0"/>
  </sheetViews>
  <sheetFormatPr defaultColWidth="0" defaultRowHeight="14.5" zeroHeight="1"/>
  <cols>
    <col min="1" max="1" width="15.6640625" style="23" customWidth="1"/>
    <col min="2" max="2" width="15" style="23" customWidth="1"/>
    <col min="3" max="3" width="15.5" style="23" customWidth="1"/>
    <col min="4" max="4" width="38.08203125" style="23" customWidth="1"/>
    <col min="5" max="5" width="19.08203125" style="23" customWidth="1"/>
    <col min="6" max="6" width="8.6640625" style="23" customWidth="1"/>
    <col min="7" max="7" width="14" style="23" customWidth="1"/>
    <col min="8" max="8" width="12.1640625" style="23" hidden="1" customWidth="1"/>
    <col min="9" max="9" width="0" style="23" hidden="1" customWidth="1"/>
    <col min="10" max="19" width="10.08203125" style="23" customWidth="1"/>
    <col min="20" max="20" width="0" style="23" hidden="1" customWidth="1"/>
    <col min="21" max="21" width="8.58203125" style="23" customWidth="1"/>
    <col min="22" max="73" width="0" style="23" hidden="1" customWidth="1"/>
    <col min="74" max="16384" width="8.58203125" style="23" hidden="1"/>
  </cols>
  <sheetData>
    <row r="1" spans="1:73" s="24" customFormat="1" ht="20" thickBot="1">
      <c r="A1" s="240" t="str" cm="1">
        <f t="array" aca="1" ref="A1" ca="1">RIGHT(CELL("filename",A2),LEN(CELL("filename",A2))-FIND("]", CELL("filename",A2)))&amp;" - Output sheet - FY June 30"</f>
        <v>Connex Real Net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0.5"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Volumes'!P5</f>
        <v>10573347.181024095</v>
      </c>
      <c r="K6" s="29">
        <f>(VLOOKUP($B6,'Model Working'!$C$16:$P$25,L$4,FALSE)/VLOOKUP($B6,'Model Working'!$C$30:$P$39,L$4)-(VLOOKUP($B6,'Model Working'!$C$16:$P$25,K$4,FALSE)/VLOOKUP($B6,'Model Working'!$C$30:$P$39,K$4)))*VLOOKUP($F6,'Model Working'!$C$42:$P$45,K$4,FALSE)*VLOOKUP($D6,'Model Working'!$C$47:$P$50,K$4,FALSE)*(1+Base_Case)*'Connex from Volumes'!Q5</f>
        <v>10929561.148166154</v>
      </c>
      <c r="L6" s="29">
        <f>(VLOOKUP($B6,'Model Working'!$C$16:$P$25,M$4,FALSE)/VLOOKUP($B6,'Model Working'!$C$30:$P$39,M$4)-(VLOOKUP($B6,'Model Working'!$C$16:$P$25,L$4,FALSE)/VLOOKUP($B6,'Model Working'!$C$30:$P$39,L$4)))*VLOOKUP($F6,'Model Working'!$C$42:$P$45,L$4,FALSE)*VLOOKUP($D6,'Model Working'!$C$47:$P$50,L$4,FALSE)*(1+Base_Case)*'Connex from Volumes'!R5</f>
        <v>11643246.168960748</v>
      </c>
      <c r="M6" s="29">
        <f>(VLOOKUP($B6,'Model Working'!$C$16:$P$25,N$4,FALSE)/VLOOKUP($B6,'Model Working'!$C$30:$P$39,N$4)-(VLOOKUP($B6,'Model Working'!$C$16:$P$25,M$4,FALSE)/VLOOKUP($B6,'Model Working'!$C$30:$P$39,M$4)))*VLOOKUP($F6,'Model Working'!$C$42:$P$45,M$4,FALSE)*VLOOKUP($D6,'Model Working'!$C$47:$P$50,M$4,FALSE)*(1+Base_Case)*'Connex from Volumes'!S5</f>
        <v>11726262.162203865</v>
      </c>
      <c r="N6" s="29">
        <f>(VLOOKUP($B6,'Model Working'!$C$16:$P$25,O$4,FALSE)/VLOOKUP($B6,'Model Working'!$C$30:$P$39,O$4)-(VLOOKUP($B6,'Model Working'!$C$16:$P$25,N$4,FALSE)/VLOOKUP($B6,'Model Working'!$C$30:$P$39,N$4)))*VLOOKUP($F6,'Model Working'!$C$42:$P$45,N$4,FALSE)*VLOOKUP($D6,'Model Working'!$C$47:$P$50,N$4,FALSE)*(1+Base_Case)*'Connex from Volumes'!T5</f>
        <v>12184675.613014068</v>
      </c>
      <c r="O6" s="29">
        <f>(VLOOKUP($B6,'Model Working'!$C$16:$P$25,P$4,FALSE)/VLOOKUP($B6,'Model Working'!$C$30:$P$39,P$4)-(VLOOKUP($B6,'Model Working'!$C$16:$P$25,O$4,FALSE)/VLOOKUP($B6,'Model Working'!$C$30:$P$39,O$4)))*VLOOKUP($F6,'Model Working'!$C$42:$P$45,O$4,FALSE)*VLOOKUP($D6,'Model Working'!$C$47:$P$50,O$4,FALSE)*(1+Base_Case)*'Connex from Volumes'!U5</f>
        <v>12598324.949198203</v>
      </c>
      <c r="P6" s="29">
        <f>(VLOOKUP($B6,'Model Working'!$C$16:$P$25,Q$4,FALSE)/VLOOKUP($B6,'Model Working'!$C$30:$P$39,Q$4)-(VLOOKUP($B6,'Model Working'!$C$16:$P$25,P$4,FALSE)/VLOOKUP($B6,'Model Working'!$C$30:$P$39,P$4)))*VLOOKUP($F6,'Model Working'!$C$42:$P$45,P$4,FALSE)*VLOOKUP($D6,'Model Working'!$C$47:$P$50,P$4,FALSE)*(1+Base_Case)*'Connex from Volumes'!V5</f>
        <v>13037970.350656467</v>
      </c>
      <c r="Q6" s="29">
        <f>(VLOOKUP($B6,'Model Working'!$C$16:$P$25,R$4,FALSE)/VLOOKUP($B6,'Model Working'!$C$30:$P$39,R$4)-(VLOOKUP($B6,'Model Working'!$C$16:$P$25,Q$4,FALSE)/VLOOKUP($B6,'Model Working'!$C$30:$P$39,Q$4)))*VLOOKUP($F6,'Model Working'!$C$42:$P$45,Q$4,FALSE)*VLOOKUP($D6,'Model Working'!$C$47:$P$50,Q$4,FALSE)*(1+Base_Case)*'Connex from Volumes'!W5</f>
        <v>13496337.646988058</v>
      </c>
      <c r="R6" s="29">
        <f>(VLOOKUP($B6,'Model Working'!$C$16:$P$25,S$4,FALSE)/VLOOKUP($B6,'Model Working'!$C$30:$P$39,S$4)-(VLOOKUP($B6,'Model Working'!$C$16:$P$25,R$4,FALSE)/VLOOKUP($B6,'Model Working'!$C$30:$P$39,R$4)))*VLOOKUP($F6,'Model Working'!$C$42:$P$45,R$4,FALSE)*VLOOKUP($D6,'Model Working'!$C$47:$P$50,R$4,FALSE)*(1+Base_Case)*'Connex from Volumes'!X5</f>
        <v>13821718.272175549</v>
      </c>
      <c r="S6" s="29">
        <f>(VLOOKUP($B6,'Model Working'!$C$16:$P$25,T$4,FALSE)/VLOOKUP($B6,'Model Working'!$C$30:$P$39,T$4)-(VLOOKUP($B6,'Model Working'!$C$16:$P$25,S$4,FALSE)/VLOOKUP($B6,'Model Working'!$C$30:$P$39,S$4)))*VLOOKUP($F6,'Model Working'!$C$42:$P$45,S$4,FALSE)*VLOOKUP($D6,'Model Working'!$C$47:$P$50,S$4,FALSE)*(1+Base_Case)*'Connex from Volumes'!Y5</f>
        <v>14372695.418412797</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Volumes'!P5</f>
        <v>9516012.4629216865</v>
      </c>
      <c r="K7" s="29">
        <f>(VLOOKUP($B7,'Model Working'!$C$16:$P$25,L$4,FALSE)/VLOOKUP($B7,'Model Working'!$C$30:$P$39,L$4)-(VLOOKUP($B7,'Model Working'!$C$16:$P$25,K$4,FALSE)/VLOOKUP($B7,'Model Working'!$C$30:$P$39,K$4)))*VLOOKUP($F7,'Model Working'!$C$42:$P$45,K$4,FALSE)*VLOOKUP($D7,'Model Working'!$C$47:$P$50,K$4,FALSE)*(1+Low_Case)*'Connex from Volumes'!Q5</f>
        <v>9836605.0333495382</v>
      </c>
      <c r="L7" s="29">
        <f>(VLOOKUP($B7,'Model Working'!$C$16:$P$25,M$4,FALSE)/VLOOKUP($B7,'Model Working'!$C$30:$P$39,M$4)-(VLOOKUP($B7,'Model Working'!$C$16:$P$25,L$4,FALSE)/VLOOKUP($B7,'Model Working'!$C$30:$P$39,L$4)))*VLOOKUP($F7,'Model Working'!$C$42:$P$45,L$4,FALSE)*VLOOKUP($D7,'Model Working'!$C$47:$P$50,L$4,FALSE)*(1+Low_Case)*'Connex from Volumes'!R5</f>
        <v>10478921.552064674</v>
      </c>
      <c r="M7" s="29">
        <f>(VLOOKUP($B7,'Model Working'!$C$16:$P$25,N$4,FALSE)/VLOOKUP($B7,'Model Working'!$C$30:$P$39,N$4)-(VLOOKUP($B7,'Model Working'!$C$16:$P$25,M$4,FALSE)/VLOOKUP($B7,'Model Working'!$C$30:$P$39,M$4)))*VLOOKUP($F7,'Model Working'!$C$42:$P$45,M$4,FALSE)*VLOOKUP($D7,'Model Working'!$C$47:$P$50,M$4,FALSE)*(1+Low_Case)*'Connex from Volumes'!S5</f>
        <v>10553635.945983479</v>
      </c>
      <c r="N7" s="29">
        <f>(VLOOKUP($B7,'Model Working'!$C$16:$P$25,O$4,FALSE)/VLOOKUP($B7,'Model Working'!$C$30:$P$39,O$4)-(VLOOKUP($B7,'Model Working'!$C$16:$P$25,N$4,FALSE)/VLOOKUP($B7,'Model Working'!$C$30:$P$39,N$4)))*VLOOKUP($F7,'Model Working'!$C$42:$P$45,N$4,FALSE)*VLOOKUP($D7,'Model Working'!$C$47:$P$50,N$4,FALSE)*(1+Low_Case)*'Connex from Volumes'!T5</f>
        <v>10966208.05171266</v>
      </c>
      <c r="O7" s="29">
        <f>(VLOOKUP($B7,'Model Working'!$C$16:$P$25,P$4,FALSE)/VLOOKUP($B7,'Model Working'!$C$30:$P$39,P$4)-(VLOOKUP($B7,'Model Working'!$C$16:$P$25,O$4,FALSE)/VLOOKUP($B7,'Model Working'!$C$30:$P$39,O$4)))*VLOOKUP($F7,'Model Working'!$C$42:$P$45,O$4,FALSE)*VLOOKUP($D7,'Model Working'!$C$47:$P$50,O$4,FALSE)*(1+Low_Case)*'Connex from Volumes'!U5</f>
        <v>11338492.454278385</v>
      </c>
      <c r="P7" s="29">
        <f>(VLOOKUP($B7,'Model Working'!$C$16:$P$25,Q$4,FALSE)/VLOOKUP($B7,'Model Working'!$C$30:$P$39,Q$4)-(VLOOKUP($B7,'Model Working'!$C$16:$P$25,P$4,FALSE)/VLOOKUP($B7,'Model Working'!$C$30:$P$39,P$4)))*VLOOKUP($F7,'Model Working'!$C$42:$P$45,P$4,FALSE)*VLOOKUP($D7,'Model Working'!$C$47:$P$50,P$4,FALSE)*(1+Low_Case)*'Connex from Volumes'!V5</f>
        <v>11734173.315590821</v>
      </c>
      <c r="Q7" s="29">
        <f>(VLOOKUP($B7,'Model Working'!$C$16:$P$25,R$4,FALSE)/VLOOKUP($B7,'Model Working'!$C$30:$P$39,R$4)-(VLOOKUP($B7,'Model Working'!$C$16:$P$25,Q$4,FALSE)/VLOOKUP($B7,'Model Working'!$C$30:$P$39,Q$4)))*VLOOKUP($F7,'Model Working'!$C$42:$P$45,Q$4,FALSE)*VLOOKUP($D7,'Model Working'!$C$47:$P$50,Q$4,FALSE)*(1+Low_Case)*'Connex from Volumes'!W5</f>
        <v>12146703.882289253</v>
      </c>
      <c r="R7" s="29">
        <f>(VLOOKUP($B7,'Model Working'!$C$16:$P$25,S$4,FALSE)/VLOOKUP($B7,'Model Working'!$C$30:$P$39,S$4)-(VLOOKUP($B7,'Model Working'!$C$16:$P$25,R$4,FALSE)/VLOOKUP($B7,'Model Working'!$C$30:$P$39,R$4)))*VLOOKUP($F7,'Model Working'!$C$42:$P$45,R$4,FALSE)*VLOOKUP($D7,'Model Working'!$C$47:$P$50,R$4,FALSE)*(1+Low_Case)*'Connex from Volumes'!X5</f>
        <v>12439546.444957996</v>
      </c>
      <c r="S7" s="29">
        <f>(VLOOKUP($B7,'Model Working'!$C$16:$P$25,T$4,FALSE)/VLOOKUP($B7,'Model Working'!$C$30:$P$39,T$4)-(VLOOKUP($B7,'Model Working'!$C$16:$P$25,S$4,FALSE)/VLOOKUP($B7,'Model Working'!$C$30:$P$39,S$4)))*VLOOKUP($F7,'Model Working'!$C$42:$P$45,S$4,FALSE)*VLOOKUP($D7,'Model Working'!$C$47:$P$50,S$4,FALSE)*(1+Low_Case)*'Connex from Volumes'!Y5</f>
        <v>12935425.876571517</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Volumes'!P5</f>
        <v>11630681.899126505</v>
      </c>
      <c r="K8" s="29">
        <f>(VLOOKUP($B8,'Model Working'!$C$16:$P$25,L$4,FALSE)/VLOOKUP($B8,'Model Working'!$C$30:$P$39,L$4)-(VLOOKUP($B8,'Model Working'!$C$16:$P$25,K$4,FALSE)/VLOOKUP($B8,'Model Working'!$C$30:$P$39,K$4)))*VLOOKUP($F8,'Model Working'!$C$42:$P$45,K$4,FALSE)*VLOOKUP($D8,'Model Working'!$C$47:$P$50,K$4,FALSE)*(1+High_Case)*'Connex from Volumes'!Q5</f>
        <v>12022517.262982771</v>
      </c>
      <c r="L8" s="29">
        <f>(VLOOKUP($B8,'Model Working'!$C$16:$P$25,M$4,FALSE)/VLOOKUP($B8,'Model Working'!$C$30:$P$39,M$4)-(VLOOKUP($B8,'Model Working'!$C$16:$P$25,L$4,FALSE)/VLOOKUP($B8,'Model Working'!$C$30:$P$39,L$4)))*VLOOKUP($F8,'Model Working'!$C$42:$P$45,L$4,FALSE)*VLOOKUP($D8,'Model Working'!$C$47:$P$50,L$4,FALSE)*(1+High_Case)*'Connex from Volumes'!R5</f>
        <v>12807570.785856823</v>
      </c>
      <c r="M8" s="29">
        <f>(VLOOKUP($B8,'Model Working'!$C$16:$P$25,N$4,FALSE)/VLOOKUP($B8,'Model Working'!$C$30:$P$39,N$4)-(VLOOKUP($B8,'Model Working'!$C$16:$P$25,M$4,FALSE)/VLOOKUP($B8,'Model Working'!$C$30:$P$39,M$4)))*VLOOKUP($F8,'Model Working'!$C$42:$P$45,M$4,FALSE)*VLOOKUP($D8,'Model Working'!$C$47:$P$50,M$4,FALSE)*(1+High_Case)*'Connex from Volumes'!S5</f>
        <v>12898888.378424255</v>
      </c>
      <c r="N8" s="29">
        <f>(VLOOKUP($B8,'Model Working'!$C$16:$P$25,O$4,FALSE)/VLOOKUP($B8,'Model Working'!$C$30:$P$39,O$4)-(VLOOKUP($B8,'Model Working'!$C$16:$P$25,N$4,FALSE)/VLOOKUP($B8,'Model Working'!$C$30:$P$39,N$4)))*VLOOKUP($F8,'Model Working'!$C$42:$P$45,N$4,FALSE)*VLOOKUP($D8,'Model Working'!$C$47:$P$50,N$4,FALSE)*(1+High_Case)*'Connex from Volumes'!T5</f>
        <v>13403143.174315475</v>
      </c>
      <c r="O8" s="29">
        <f>(VLOOKUP($B8,'Model Working'!$C$16:$P$25,P$4,FALSE)/VLOOKUP($B8,'Model Working'!$C$30:$P$39,P$4)-(VLOOKUP($B8,'Model Working'!$C$16:$P$25,O$4,FALSE)/VLOOKUP($B8,'Model Working'!$C$30:$P$39,O$4)))*VLOOKUP($F8,'Model Working'!$C$42:$P$45,O$4,FALSE)*VLOOKUP($D8,'Model Working'!$C$47:$P$50,O$4,FALSE)*(1+High_Case)*'Connex from Volumes'!U5</f>
        <v>13858157.444118025</v>
      </c>
      <c r="P8" s="29">
        <f>(VLOOKUP($B8,'Model Working'!$C$16:$P$25,Q$4,FALSE)/VLOOKUP($B8,'Model Working'!$C$30:$P$39,Q$4)-(VLOOKUP($B8,'Model Working'!$C$16:$P$25,P$4,FALSE)/VLOOKUP($B8,'Model Working'!$C$30:$P$39,P$4)))*VLOOKUP($F8,'Model Working'!$C$42:$P$45,P$4,FALSE)*VLOOKUP($D8,'Model Working'!$C$47:$P$50,P$4,FALSE)*(1+High_Case)*'Connex from Volumes'!V5</f>
        <v>14341767.385722116</v>
      </c>
      <c r="Q8" s="29">
        <f>(VLOOKUP($B8,'Model Working'!$C$16:$P$25,R$4,FALSE)/VLOOKUP($B8,'Model Working'!$C$30:$P$39,R$4)-(VLOOKUP($B8,'Model Working'!$C$16:$P$25,Q$4,FALSE)/VLOOKUP($B8,'Model Working'!$C$30:$P$39,Q$4)))*VLOOKUP($F8,'Model Working'!$C$42:$P$45,Q$4,FALSE)*VLOOKUP($D8,'Model Working'!$C$47:$P$50,Q$4,FALSE)*(1+High_Case)*'Connex from Volumes'!W5</f>
        <v>14845971.411686864</v>
      </c>
      <c r="R8" s="29">
        <f>(VLOOKUP($B8,'Model Working'!$C$16:$P$25,S$4,FALSE)/VLOOKUP($B8,'Model Working'!$C$30:$P$39,S$4)-(VLOOKUP($B8,'Model Working'!$C$16:$P$25,R$4,FALSE)/VLOOKUP($B8,'Model Working'!$C$30:$P$39,R$4)))*VLOOKUP($F8,'Model Working'!$C$42:$P$45,R$4,FALSE)*VLOOKUP($D8,'Model Working'!$C$47:$P$50,R$4,FALSE)*(1+High_Case)*'Connex from Volumes'!X5</f>
        <v>15203890.099393105</v>
      </c>
      <c r="S8" s="29">
        <f>(VLOOKUP($B8,'Model Working'!$C$16:$P$25,T$4,FALSE)/VLOOKUP($B8,'Model Working'!$C$30:$P$39,T$4)-(VLOOKUP($B8,'Model Working'!$C$16:$P$25,S$4,FALSE)/VLOOKUP($B8,'Model Working'!$C$30:$P$39,S$4)))*VLOOKUP($F8,'Model Working'!$C$42:$P$45,S$4,FALSE)*VLOOKUP($D8,'Model Working'!$C$47:$P$50,S$4,FALSE)*(1+High_Case)*'Connex from Volumes'!Y5</f>
        <v>15809964.960254081</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Volumes'!P6</f>
        <v>2822680.5927612893</v>
      </c>
      <c r="K9" s="29">
        <f>(VLOOKUP($B9,'Model Working'!$C$16:$P$25,L$4,FALSE)/VLOOKUP($B9,'Model Working'!$C$30:$P$39,L$4)-(VLOOKUP($B9,'Model Working'!$C$16:$P$25,K$4,FALSE)/VLOOKUP($B9,'Model Working'!$C$30:$P$39,K$4)))*VLOOKUP($F9,'Model Working'!$C$42:$P$45,K$4,FALSE)*VLOOKUP($D9,'Model Working'!$C$47:$P$50,K$4,FALSE)*(1+Base_Case)*'Connex from Volumes'!Q6</f>
        <v>2917776.1414752225</v>
      </c>
      <c r="L9" s="29">
        <f>(VLOOKUP($B9,'Model Working'!$C$16:$P$25,M$4,FALSE)/VLOOKUP($B9,'Model Working'!$C$30:$P$39,M$4)-(VLOOKUP($B9,'Model Working'!$C$16:$P$25,L$4,FALSE)/VLOOKUP($B9,'Model Working'!$C$30:$P$39,L$4)))*VLOOKUP($F9,'Model Working'!$C$42:$P$45,L$4,FALSE)*VLOOKUP($D9,'Model Working'!$C$47:$P$50,L$4,FALSE)*(1+Base_Case)*'Connex from Volumes'!R6</f>
        <v>3108302.8330754712</v>
      </c>
      <c r="M9" s="29">
        <f>(VLOOKUP($B9,'Model Working'!$C$16:$P$25,N$4,FALSE)/VLOOKUP($B9,'Model Working'!$C$30:$P$39,N$4)-(VLOOKUP($B9,'Model Working'!$C$16:$P$25,M$4,FALSE)/VLOOKUP($B9,'Model Working'!$C$30:$P$39,M$4)))*VLOOKUP($F9,'Model Working'!$C$42:$P$45,M$4,FALSE)*VLOOKUP($D9,'Model Working'!$C$47:$P$50,M$4,FALSE)*(1+Base_Case)*'Connex from Volumes'!S6</f>
        <v>3130464.9383203168</v>
      </c>
      <c r="N9" s="29">
        <f>(VLOOKUP($B9,'Model Working'!$C$16:$P$25,O$4,FALSE)/VLOOKUP($B9,'Model Working'!$C$30:$P$39,O$4)-(VLOOKUP($B9,'Model Working'!$C$16:$P$25,N$4,FALSE)/VLOOKUP($B9,'Model Working'!$C$30:$P$39,N$4)))*VLOOKUP($F9,'Model Working'!$C$42:$P$45,N$4,FALSE)*VLOOKUP($D9,'Model Working'!$C$47:$P$50,N$4,FALSE)*(1+Base_Case)*'Connex from Volumes'!T6</f>
        <v>3252843.8528597876</v>
      </c>
      <c r="O9" s="29">
        <f>(VLOOKUP($B9,'Model Working'!$C$16:$P$25,P$4,FALSE)/VLOOKUP($B9,'Model Working'!$C$30:$P$39,P$4)-(VLOOKUP($B9,'Model Working'!$C$16:$P$25,O$4,FALSE)/VLOOKUP($B9,'Model Working'!$C$30:$P$39,O$4)))*VLOOKUP($F9,'Model Working'!$C$42:$P$45,O$4,FALSE)*VLOOKUP($D9,'Model Working'!$C$47:$P$50,O$4,FALSE)*(1+Base_Case)*'Connex from Volumes'!U6</f>
        <v>3363272.4554078081</v>
      </c>
      <c r="P9" s="29">
        <f>(VLOOKUP($B9,'Model Working'!$C$16:$P$25,Q$4,FALSE)/VLOOKUP($B9,'Model Working'!$C$30:$P$39,Q$4)-(VLOOKUP($B9,'Model Working'!$C$16:$P$25,P$4,FALSE)/VLOOKUP($B9,'Model Working'!$C$30:$P$39,P$4)))*VLOOKUP($F9,'Model Working'!$C$42:$P$45,P$4,FALSE)*VLOOKUP($D9,'Model Working'!$C$47:$P$50,P$4,FALSE)*(1+Base_Case)*'Connex from Volumes'!V6</f>
        <v>3480641.0162945781</v>
      </c>
      <c r="Q9" s="29">
        <f>(VLOOKUP($B9,'Model Working'!$C$16:$P$25,R$4,FALSE)/VLOOKUP($B9,'Model Working'!$C$30:$P$39,R$4)-(VLOOKUP($B9,'Model Working'!$C$16:$P$25,Q$4,FALSE)/VLOOKUP($B9,'Model Working'!$C$30:$P$39,Q$4)))*VLOOKUP($F9,'Model Working'!$C$42:$P$45,Q$4,FALSE)*VLOOKUP($D9,'Model Working'!$C$47:$P$50,Q$4,FALSE)*(1+Base_Case)*'Connex from Volumes'!W6</f>
        <v>3603007.6093478794</v>
      </c>
      <c r="R9" s="29">
        <f>(VLOOKUP($B9,'Model Working'!$C$16:$P$25,S$4,FALSE)/VLOOKUP($B9,'Model Working'!$C$30:$P$39,S$4)-(VLOOKUP($B9,'Model Working'!$C$16:$P$25,R$4,FALSE)/VLOOKUP($B9,'Model Working'!$C$30:$P$39,R$4)))*VLOOKUP($F9,'Model Working'!$C$42:$P$45,R$4,FALSE)*VLOOKUP($D9,'Model Working'!$C$47:$P$50,R$4,FALSE)*(1+Base_Case)*'Connex from Volumes'!X6</f>
        <v>3689871.8312685965</v>
      </c>
      <c r="S9" s="29">
        <f>(VLOOKUP($B9,'Model Working'!$C$16:$P$25,T$4,FALSE)/VLOOKUP($B9,'Model Working'!$C$30:$P$39,T$4)-(VLOOKUP($B9,'Model Working'!$C$16:$P$25,S$4,FALSE)/VLOOKUP($B9,'Model Working'!$C$30:$P$39,S$4)))*VLOOKUP($F9,'Model Working'!$C$42:$P$45,S$4,FALSE)*VLOOKUP($D9,'Model Working'!$C$47:$P$50,S$4,FALSE)*(1+Base_Case)*'Connex from Volumes'!Y6</f>
        <v>3836961.7235337491</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Volumes'!P6</f>
        <v>2540412.5334851602</v>
      </c>
      <c r="K10" s="29">
        <f>(VLOOKUP($B10,'Model Working'!$C$16:$P$25,L$4,FALSE)/VLOOKUP($B10,'Model Working'!$C$30:$P$39,L$4)-(VLOOKUP($B10,'Model Working'!$C$16:$P$25,K$4,FALSE)/VLOOKUP($B10,'Model Working'!$C$30:$P$39,K$4)))*VLOOKUP($F10,'Model Working'!$C$42:$P$45,K$4,FALSE)*VLOOKUP($D10,'Model Working'!$C$47:$P$50,K$4,FALSE)*(1+Low_Case)*'Connex from Volumes'!Q6</f>
        <v>2625998.5273277005</v>
      </c>
      <c r="L10" s="29">
        <f>(VLOOKUP($B10,'Model Working'!$C$16:$P$25,M$4,FALSE)/VLOOKUP($B10,'Model Working'!$C$30:$P$39,M$4)-(VLOOKUP($B10,'Model Working'!$C$16:$P$25,L$4,FALSE)/VLOOKUP($B10,'Model Working'!$C$30:$P$39,L$4)))*VLOOKUP($F10,'Model Working'!$C$42:$P$45,L$4,FALSE)*VLOOKUP($D10,'Model Working'!$C$47:$P$50,L$4,FALSE)*(1+Low_Case)*'Connex from Volumes'!R6</f>
        <v>2797472.549767924</v>
      </c>
      <c r="M10" s="29">
        <f>(VLOOKUP($B10,'Model Working'!$C$16:$P$25,N$4,FALSE)/VLOOKUP($B10,'Model Working'!$C$30:$P$39,N$4)-(VLOOKUP($B10,'Model Working'!$C$16:$P$25,M$4,FALSE)/VLOOKUP($B10,'Model Working'!$C$30:$P$39,M$4)))*VLOOKUP($F10,'Model Working'!$C$42:$P$45,M$4,FALSE)*VLOOKUP($D10,'Model Working'!$C$47:$P$50,M$4,FALSE)*(1+Low_Case)*'Connex from Volumes'!S6</f>
        <v>2817418.4444882856</v>
      </c>
      <c r="N10" s="29">
        <f>(VLOOKUP($B10,'Model Working'!$C$16:$P$25,O$4,FALSE)/VLOOKUP($B10,'Model Working'!$C$30:$P$39,O$4)-(VLOOKUP($B10,'Model Working'!$C$16:$P$25,N$4,FALSE)/VLOOKUP($B10,'Model Working'!$C$30:$P$39,N$4)))*VLOOKUP($F10,'Model Working'!$C$42:$P$45,N$4,FALSE)*VLOOKUP($D10,'Model Working'!$C$47:$P$50,N$4,FALSE)*(1+Low_Case)*'Connex from Volumes'!T6</f>
        <v>2927559.467573809</v>
      </c>
      <c r="O10" s="29">
        <f>(VLOOKUP($B10,'Model Working'!$C$16:$P$25,P$4,FALSE)/VLOOKUP($B10,'Model Working'!$C$30:$P$39,P$4)-(VLOOKUP($B10,'Model Working'!$C$16:$P$25,O$4,FALSE)/VLOOKUP($B10,'Model Working'!$C$30:$P$39,O$4)))*VLOOKUP($F10,'Model Working'!$C$42:$P$45,O$4,FALSE)*VLOOKUP($D10,'Model Working'!$C$47:$P$50,O$4,FALSE)*(1+Low_Case)*'Connex from Volumes'!U6</f>
        <v>3026945.2098670271</v>
      </c>
      <c r="P10" s="29">
        <f>(VLOOKUP($B10,'Model Working'!$C$16:$P$25,Q$4,FALSE)/VLOOKUP($B10,'Model Working'!$C$30:$P$39,Q$4)-(VLOOKUP($B10,'Model Working'!$C$16:$P$25,P$4,FALSE)/VLOOKUP($B10,'Model Working'!$C$30:$P$39,P$4)))*VLOOKUP($F10,'Model Working'!$C$42:$P$45,P$4,FALSE)*VLOOKUP($D10,'Model Working'!$C$47:$P$50,P$4,FALSE)*(1+Low_Case)*'Connex from Volumes'!V6</f>
        <v>3132576.9146651202</v>
      </c>
      <c r="Q10" s="29">
        <f>(VLOOKUP($B10,'Model Working'!$C$16:$P$25,R$4,FALSE)/VLOOKUP($B10,'Model Working'!$C$30:$P$39,R$4)-(VLOOKUP($B10,'Model Working'!$C$16:$P$25,Q$4,FALSE)/VLOOKUP($B10,'Model Working'!$C$30:$P$39,Q$4)))*VLOOKUP($F10,'Model Working'!$C$42:$P$45,Q$4,FALSE)*VLOOKUP($D10,'Model Working'!$C$47:$P$50,Q$4,FALSE)*(1+Low_Case)*'Connex from Volumes'!W6</f>
        <v>3242706.8484130916</v>
      </c>
      <c r="R10" s="29">
        <f>(VLOOKUP($B10,'Model Working'!$C$16:$P$25,S$4,FALSE)/VLOOKUP($B10,'Model Working'!$C$30:$P$39,S$4)-(VLOOKUP($B10,'Model Working'!$C$16:$P$25,R$4,FALSE)/VLOOKUP($B10,'Model Working'!$C$30:$P$39,R$4)))*VLOOKUP($F10,'Model Working'!$C$42:$P$45,R$4,FALSE)*VLOOKUP($D10,'Model Working'!$C$47:$P$50,R$4,FALSE)*(1+Low_Case)*'Connex from Volumes'!X6</f>
        <v>3320884.6481417371</v>
      </c>
      <c r="S10" s="29">
        <f>(VLOOKUP($B10,'Model Working'!$C$16:$P$25,T$4,FALSE)/VLOOKUP($B10,'Model Working'!$C$30:$P$39,T$4)-(VLOOKUP($B10,'Model Working'!$C$16:$P$25,S$4,FALSE)/VLOOKUP($B10,'Model Working'!$C$30:$P$39,S$4)))*VLOOKUP($F10,'Model Working'!$C$42:$P$45,S$4,FALSE)*VLOOKUP($D10,'Model Working'!$C$47:$P$50,S$4,FALSE)*(1+Low_Case)*'Connex from Volumes'!Y6</f>
        <v>3453265.5511803743</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Volumes'!P6</f>
        <v>3104948.6520374184</v>
      </c>
      <c r="K11" s="29">
        <f>(VLOOKUP($B11,'Model Working'!$C$16:$P$25,L$4,FALSE)/VLOOKUP($B11,'Model Working'!$C$30:$P$39,L$4)-(VLOOKUP($B11,'Model Working'!$C$16:$P$25,K$4,FALSE)/VLOOKUP($B11,'Model Working'!$C$30:$P$39,K$4)))*VLOOKUP($F11,'Model Working'!$C$42:$P$45,K$4,FALSE)*VLOOKUP($D11,'Model Working'!$C$47:$P$50,K$4,FALSE)*(1+High_Case)*'Connex from Volumes'!Q6</f>
        <v>3209553.755622745</v>
      </c>
      <c r="L11" s="29">
        <f>(VLOOKUP($B11,'Model Working'!$C$16:$P$25,M$4,FALSE)/VLOOKUP($B11,'Model Working'!$C$30:$P$39,M$4)-(VLOOKUP($B11,'Model Working'!$C$16:$P$25,L$4,FALSE)/VLOOKUP($B11,'Model Working'!$C$30:$P$39,L$4)))*VLOOKUP($F11,'Model Working'!$C$42:$P$45,L$4,FALSE)*VLOOKUP($D11,'Model Working'!$C$47:$P$50,L$4,FALSE)*(1+High_Case)*'Connex from Volumes'!R6</f>
        <v>3419133.1163830184</v>
      </c>
      <c r="M11" s="29">
        <f>(VLOOKUP($B11,'Model Working'!$C$16:$P$25,N$4,FALSE)/VLOOKUP($B11,'Model Working'!$C$30:$P$39,N$4)-(VLOOKUP($B11,'Model Working'!$C$16:$P$25,M$4,FALSE)/VLOOKUP($B11,'Model Working'!$C$30:$P$39,M$4)))*VLOOKUP($F11,'Model Working'!$C$42:$P$45,M$4,FALSE)*VLOOKUP($D11,'Model Working'!$C$47:$P$50,M$4,FALSE)*(1+High_Case)*'Connex from Volumes'!S6</f>
        <v>3443511.4321523486</v>
      </c>
      <c r="N11" s="29">
        <f>(VLOOKUP($B11,'Model Working'!$C$16:$P$25,O$4,FALSE)/VLOOKUP($B11,'Model Working'!$C$30:$P$39,O$4)-(VLOOKUP($B11,'Model Working'!$C$16:$P$25,N$4,FALSE)/VLOOKUP($B11,'Model Working'!$C$30:$P$39,N$4)))*VLOOKUP($F11,'Model Working'!$C$42:$P$45,N$4,FALSE)*VLOOKUP($D11,'Model Working'!$C$47:$P$50,N$4,FALSE)*(1+High_Case)*'Connex from Volumes'!T6</f>
        <v>3578128.2381457668</v>
      </c>
      <c r="O11" s="29">
        <f>(VLOOKUP($B11,'Model Working'!$C$16:$P$25,P$4,FALSE)/VLOOKUP($B11,'Model Working'!$C$30:$P$39,P$4)-(VLOOKUP($B11,'Model Working'!$C$16:$P$25,O$4,FALSE)/VLOOKUP($B11,'Model Working'!$C$30:$P$39,O$4)))*VLOOKUP($F11,'Model Working'!$C$42:$P$45,O$4,FALSE)*VLOOKUP($D11,'Model Working'!$C$47:$P$50,O$4,FALSE)*(1+High_Case)*'Connex from Volumes'!U6</f>
        <v>3699599.7009485895</v>
      </c>
      <c r="P11" s="29">
        <f>(VLOOKUP($B11,'Model Working'!$C$16:$P$25,Q$4,FALSE)/VLOOKUP($B11,'Model Working'!$C$30:$P$39,Q$4)-(VLOOKUP($B11,'Model Working'!$C$16:$P$25,P$4,FALSE)/VLOOKUP($B11,'Model Working'!$C$30:$P$39,P$4)))*VLOOKUP($F11,'Model Working'!$C$42:$P$45,P$4,FALSE)*VLOOKUP($D11,'Model Working'!$C$47:$P$50,P$4,FALSE)*(1+High_Case)*'Connex from Volumes'!V6</f>
        <v>3828705.1179240355</v>
      </c>
      <c r="Q11" s="29">
        <f>(VLOOKUP($B11,'Model Working'!$C$16:$P$25,R$4,FALSE)/VLOOKUP($B11,'Model Working'!$C$30:$P$39,R$4)-(VLOOKUP($B11,'Model Working'!$C$16:$P$25,Q$4,FALSE)/VLOOKUP($B11,'Model Working'!$C$30:$P$39,Q$4)))*VLOOKUP($F11,'Model Working'!$C$42:$P$45,Q$4,FALSE)*VLOOKUP($D11,'Model Working'!$C$47:$P$50,Q$4,FALSE)*(1+High_Case)*'Connex from Volumes'!W6</f>
        <v>3963308.3702826677</v>
      </c>
      <c r="R11" s="29">
        <f>(VLOOKUP($B11,'Model Working'!$C$16:$P$25,S$4,FALSE)/VLOOKUP($B11,'Model Working'!$C$30:$P$39,S$4)-(VLOOKUP($B11,'Model Working'!$C$16:$P$25,R$4,FALSE)/VLOOKUP($B11,'Model Working'!$C$30:$P$39,R$4)))*VLOOKUP($F11,'Model Working'!$C$42:$P$45,R$4,FALSE)*VLOOKUP($D11,'Model Working'!$C$47:$P$50,R$4,FALSE)*(1+High_Case)*'Connex from Volumes'!X6</f>
        <v>4058859.0143954568</v>
      </c>
      <c r="S11" s="29">
        <f>(VLOOKUP($B11,'Model Working'!$C$16:$P$25,T$4,FALSE)/VLOOKUP($B11,'Model Working'!$C$30:$P$39,T$4)-(VLOOKUP($B11,'Model Working'!$C$16:$P$25,S$4,FALSE)/VLOOKUP($B11,'Model Working'!$C$30:$P$39,S$4)))*VLOOKUP($F11,'Model Working'!$C$42:$P$45,S$4,FALSE)*VLOOKUP($D11,'Model Working'!$C$47:$P$50,S$4,FALSE)*(1+High_Case)*'Connex from Volumes'!Y6</f>
        <v>4220657.8958871244</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13396027.773785384</v>
      </c>
      <c r="K12" s="29">
        <f t="shared" si="3"/>
        <v>13847337.289641377</v>
      </c>
      <c r="L12" s="29">
        <f t="shared" si="3"/>
        <v>14751549.002036219</v>
      </c>
      <c r="M12" s="29">
        <f t="shared" si="3"/>
        <v>14856727.100524182</v>
      </c>
      <c r="N12" s="29">
        <f t="shared" si="3"/>
        <v>15437519.465873856</v>
      </c>
      <c r="O12" s="29">
        <f t="shared" si="3"/>
        <v>15961597.404606011</v>
      </c>
      <c r="P12" s="29">
        <f t="shared" si="3"/>
        <v>16518611.366951045</v>
      </c>
      <c r="Q12" s="29">
        <f t="shared" si="3"/>
        <v>17099345.256335936</v>
      </c>
      <c r="R12" s="29">
        <f t="shared" si="3"/>
        <v>17511590.103444144</v>
      </c>
      <c r="S12" s="29">
        <f t="shared" si="3"/>
        <v>18209657.141946547</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12056424.996406846</v>
      </c>
      <c r="K13" s="29">
        <f t="shared" si="4"/>
        <v>12462603.560677238</v>
      </c>
      <c r="L13" s="29">
        <f t="shared" si="4"/>
        <v>13276394.101832598</v>
      </c>
      <c r="M13" s="29">
        <f t="shared" si="4"/>
        <v>13371054.390471764</v>
      </c>
      <c r="N13" s="29">
        <f t="shared" si="4"/>
        <v>13893767.519286469</v>
      </c>
      <c r="O13" s="29">
        <f t="shared" si="4"/>
        <v>14365437.664145412</v>
      </c>
      <c r="P13" s="29">
        <f t="shared" si="4"/>
        <v>14866750.230255941</v>
      </c>
      <c r="Q13" s="29">
        <f t="shared" si="4"/>
        <v>15389410.730702344</v>
      </c>
      <c r="R13" s="29">
        <f t="shared" si="4"/>
        <v>15760431.093099732</v>
      </c>
      <c r="S13" s="29">
        <f t="shared" si="4"/>
        <v>16388691.427751891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14735630.551163923</v>
      </c>
      <c r="K14" s="86">
        <f t="shared" si="4"/>
        <v>15232071.018605515</v>
      </c>
      <c r="L14" s="86">
        <f t="shared" si="4"/>
        <v>16226703.90223984</v>
      </c>
      <c r="M14" s="86">
        <f t="shared" si="4"/>
        <v>16342399.810576603</v>
      </c>
      <c r="N14" s="86">
        <f t="shared" si="4"/>
        <v>16981271.412461244</v>
      </c>
      <c r="O14" s="86">
        <f t="shared" si="4"/>
        <v>17557757.145066615</v>
      </c>
      <c r="P14" s="86">
        <f t="shared" si="4"/>
        <v>18170472.50364615</v>
      </c>
      <c r="Q14" s="86">
        <f t="shared" si="4"/>
        <v>18809279.781969532</v>
      </c>
      <c r="R14" s="86">
        <f t="shared" si="4"/>
        <v>19262749.11378856</v>
      </c>
      <c r="S14" s="86">
        <f t="shared" si="4"/>
        <v>20030622.856141206</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5.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J12</f>
        <v>13396027.773785384</v>
      </c>
      <c r="K15" s="86">
        <f t="shared" ref="K15:T15" si="5">K12</f>
        <v>13847337.289641377</v>
      </c>
      <c r="L15" s="86">
        <f t="shared" si="5"/>
        <v>14751549.002036219</v>
      </c>
      <c r="M15" s="86">
        <f t="shared" si="5"/>
        <v>14856727.100524182</v>
      </c>
      <c r="N15" s="86">
        <f t="shared" si="5"/>
        <v>15437519.465873856</v>
      </c>
      <c r="O15" s="86">
        <f t="shared" si="5"/>
        <v>15961597.404606011</v>
      </c>
      <c r="P15" s="86">
        <f t="shared" si="5"/>
        <v>16518611.366951045</v>
      </c>
      <c r="Q15" s="86">
        <f t="shared" si="5"/>
        <v>17099345.256335936</v>
      </c>
      <c r="R15" s="86">
        <f t="shared" si="5"/>
        <v>17511590.103444144</v>
      </c>
      <c r="S15" s="86">
        <f t="shared" si="5"/>
        <v>18209657.141946547</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Volumes'!P7</f>
        <v>3620696.1910291226</v>
      </c>
      <c r="K16" s="29">
        <f>'Output Volume Summary'!K16*'Connex from Volumes'!Q7</f>
        <v>3742676.7267990373</v>
      </c>
      <c r="L16" s="29">
        <f>'Output Volume Summary'!L16*'Connex from Volumes'!R7</f>
        <v>4226292.3664020589</v>
      </c>
      <c r="M16" s="29">
        <f>'Output Volume Summary'!M16*'Connex from Volumes'!S7</f>
        <v>4015495.9464395661</v>
      </c>
      <c r="N16" s="29">
        <f>'Output Volume Summary'!N16*'Connex from Volumes'!T7</f>
        <v>4172473.278863098</v>
      </c>
      <c r="O16" s="29">
        <f>'Output Volume Summary'!O16*'Connex from Volumes'!U7</f>
        <v>4314121.7606826993</v>
      </c>
      <c r="P16" s="29">
        <f>'Output Volume Summary'!P16*'Connex from Volumes'!V7</f>
        <v>4464672.2347388454</v>
      </c>
      <c r="Q16" s="29">
        <f>'Output Volume Summary'!Q16*'Connex from Volumes'!W7</f>
        <v>4621633.7622008966</v>
      </c>
      <c r="R16" s="29">
        <f>'Output Volume Summary'!R16*'Connex from Volumes'!X7</f>
        <v>4733055.8473817715</v>
      </c>
      <c r="S16" s="29">
        <f>'Output Volume Summary'!S16*'Connex from Volumes'!Y7</f>
        <v>4921730.334331898</v>
      </c>
      <c r="T16" s="29" t="e" vm="1">
        <f>((VLOOKUP($B16,'Model Working'!$C$16:$P$25,U$4,FALSE)/VLOOKUP($B16,'Model Working'!$C$30:$P$39,U$4)-(VLOOKUP($B16,'Model Working'!$C$16:$P$25,T$4,FALSE)/VLOOKUP($B16,'Model Working'!$C$30:$P$39,T$4)))/VLOOKUP($F16,'Model Working'!$C$54:$P$56,T$4,FALSE))*VLOOKUP($D16,'Model Working'!$C$62:$P$65,T$4,FALSE)*(1+Base_Case)*'Connex from Volumes'!Z7</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Volumes'!P7</f>
        <v>3258626.5719262105</v>
      </c>
      <c r="K17" s="29">
        <f>'Output Volume Summary'!K17*'Connex from Volumes'!Q7</f>
        <v>3368409.0541191334</v>
      </c>
      <c r="L17" s="29">
        <f>'Output Volume Summary'!L17*'Connex from Volumes'!R7</f>
        <v>4107956.1801428013</v>
      </c>
      <c r="M17" s="29">
        <f>'Output Volume Summary'!M17*'Connex from Volumes'!S7</f>
        <v>3613946.3517956096</v>
      </c>
      <c r="N17" s="29">
        <f>'Output Volume Summary'!N17*'Connex from Volumes'!T7</f>
        <v>3755225.9509767881</v>
      </c>
      <c r="O17" s="29">
        <f>'Output Volume Summary'!O17*'Connex from Volumes'!U7</f>
        <v>3882709.5846144292</v>
      </c>
      <c r="P17" s="29">
        <f>'Output Volume Summary'!P17*'Connex from Volumes'!V7</f>
        <v>4018205.0112649617</v>
      </c>
      <c r="Q17" s="29">
        <f>'Output Volume Summary'!Q17*'Connex from Volumes'!W7</f>
        <v>4159470.3859808072</v>
      </c>
      <c r="R17" s="29">
        <f>'Output Volume Summary'!R17*'Connex from Volumes'!X7</f>
        <v>4259750.2626435943</v>
      </c>
      <c r="S17" s="29">
        <f>'Output Volume Summary'!S17*'Connex from Volumes'!Y7</f>
        <v>4429557.3008987084</v>
      </c>
      <c r="T17" s="29" t="e" vm="1">
        <f>((VLOOKUP($B17,'Model Working'!$C$16:$P$25,U$4,FALSE)/VLOOKUP($B17,'Model Working'!$C$30:$P$39,U$4)-(VLOOKUP($B17,'Model Working'!$C$16:$P$25,T$4,FALSE)/VLOOKUP($B17,'Model Working'!$C$30:$P$39,T$4)))/VLOOKUP($F17,'Model Working'!$C$54:$P$56,T$4,FALSE))*VLOOKUP($D17,'Model Working'!$C$62:$P$65,T$4,FALSE)*(1+Low_Case)*'Connex from Volumes'!Z7</f>
        <v>#VALUE!</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Volumes'!P7</f>
        <v>3982765.8101320351</v>
      </c>
      <c r="K18" s="29">
        <f>'Output Volume Summary'!K18*'Connex from Volumes'!Q7</f>
        <v>4116944.3994789412</v>
      </c>
      <c r="L18" s="29">
        <f>'Output Volume Summary'!L18*'Connex from Volumes'!R7</f>
        <v>5020835.3312856462</v>
      </c>
      <c r="M18" s="29">
        <f>'Output Volume Summary'!M18*'Connex from Volumes'!S7</f>
        <v>4417045.5410835231</v>
      </c>
      <c r="N18" s="29">
        <f>'Output Volume Summary'!N18*'Connex from Volumes'!T7</f>
        <v>4589720.6067494079</v>
      </c>
      <c r="O18" s="29">
        <f>'Output Volume Summary'!O18*'Connex from Volumes'!U7</f>
        <v>4745533.9367509689</v>
      </c>
      <c r="P18" s="29">
        <f>'Output Volume Summary'!P18*'Connex from Volumes'!V7</f>
        <v>4911139.4582127305</v>
      </c>
      <c r="Q18" s="29">
        <f>'Output Volume Summary'!Q18*'Connex from Volumes'!W7</f>
        <v>5083797.1384209869</v>
      </c>
      <c r="R18" s="29">
        <f>'Output Volume Summary'!R18*'Connex from Volumes'!X7</f>
        <v>5206361.4321199488</v>
      </c>
      <c r="S18" s="29">
        <f>'Output Volume Summary'!S18*'Connex from Volumes'!Y7</f>
        <v>5413903.3677650886</v>
      </c>
      <c r="T18" s="29" t="e" vm="1">
        <f>((VLOOKUP($B18,'Model Working'!$C$16:$P$25,U$4,FALSE)/VLOOKUP($B18,'Model Working'!$C$30:$P$39,U$4)-(VLOOKUP($B18,'Model Working'!$C$16:$P$25,T$4,FALSE)/VLOOKUP($B18,'Model Working'!$C$30:$P$39,T$4)))/VLOOKUP($F18,'Model Working'!$C$54:$P$56,T$4,FALSE))*VLOOKUP($D18,'Model Working'!$C$62:$P$65,T$4,FALSE)*(1+High_Case)*'Connex from Volumes'!Z7</f>
        <v>#VALUE!</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Volumes'!P8</f>
        <v>38243856.7325553</v>
      </c>
      <c r="K19" s="29">
        <f>'Output Volume Summary'!K19*'Connex from Volumes'!Q8</f>
        <v>39532284.672381699</v>
      </c>
      <c r="L19" s="29">
        <f>'Output Volume Summary'!L19*'Connex from Volumes'!R8</f>
        <v>48211749.382541381</v>
      </c>
      <c r="M19" s="29">
        <f>'Output Volume Summary'!M19*'Connex from Volumes'!S8</f>
        <v>42413956.759554066</v>
      </c>
      <c r="N19" s="29">
        <f>'Output Volume Summary'!N19*'Connex from Volumes'!T8</f>
        <v>44072040.811549023</v>
      </c>
      <c r="O19" s="29">
        <f>'Output Volume Summary'!O19*'Connex from Volumes'!U8</f>
        <v>45568212.807010762</v>
      </c>
      <c r="P19" s="29">
        <f>'Output Volume Summary'!P19*'Connex from Volumes'!V8</f>
        <v>47158412.718035355</v>
      </c>
      <c r="Q19" s="29">
        <f>'Output Volume Summary'!Q19*'Connex from Volumes'!W8</f>
        <v>48816329.829019345</v>
      </c>
      <c r="R19" s="29">
        <f>'Output Volume Summary'!R19*'Connex from Volumes'!X8</f>
        <v>49993233.396089613</v>
      </c>
      <c r="S19" s="29">
        <f>'Output Volume Summary'!S19*'Connex from Volumes'!Y8</f>
        <v>51986120.85952469</v>
      </c>
      <c r="T19" s="29" t="e">
        <f>'Output Volume Summary'!T19*'Connex from Volumes'!Z8</f>
        <v>#VALUE!</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Volumes'!P8</f>
        <v>34419471.059299774</v>
      </c>
      <c r="K20" s="29">
        <f>'Output Volume Summary'!K20*'Connex from Volumes'!Q8</f>
        <v>35579056.205143534</v>
      </c>
      <c r="L20" s="29">
        <f>'Output Volume Summary'!L20*'Connex from Volumes'!R8</f>
        <v>43390574.444287248</v>
      </c>
      <c r="M20" s="29">
        <f>'Output Volume Summary'!M20*'Connex from Volumes'!S8</f>
        <v>38172561.083598658</v>
      </c>
      <c r="N20" s="29">
        <f>'Output Volume Summary'!N20*'Connex from Volumes'!T8</f>
        <v>39664836.730394125</v>
      </c>
      <c r="O20" s="29">
        <f>'Output Volume Summary'!O20*'Connex from Volumes'!U8</f>
        <v>41011391.526309691</v>
      </c>
      <c r="P20" s="29">
        <f>'Output Volume Summary'!P20*'Connex from Volumes'!V8</f>
        <v>42442571.44623182</v>
      </c>
      <c r="Q20" s="29">
        <f>'Output Volume Summary'!Q20*'Connex from Volumes'!W8</f>
        <v>43934696.846117407</v>
      </c>
      <c r="R20" s="29">
        <f>'Output Volume Summary'!R20*'Connex from Volumes'!X8</f>
        <v>44993910.056480654</v>
      </c>
      <c r="S20" s="29">
        <f>'Output Volume Summary'!S20*'Connex from Volumes'!Y8</f>
        <v>46787508.773572214</v>
      </c>
      <c r="T20" s="29" t="e">
        <f>'Output Volume Summary'!T20*'Connex from Volumes'!Z8</f>
        <v>#VALUE!</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Volumes'!P8</f>
        <v>42068242.405810833</v>
      </c>
      <c r="K21" s="29">
        <f>'Output Volume Summary'!K21*'Connex from Volumes'!Q8</f>
        <v>43485513.139619872</v>
      </c>
      <c r="L21" s="29">
        <f>'Output Volume Summary'!L21*'Connex from Volumes'!R8</f>
        <v>53032924.320795521</v>
      </c>
      <c r="M21" s="29">
        <f>'Output Volume Summary'!M21*'Connex from Volumes'!S8</f>
        <v>46655352.435509473</v>
      </c>
      <c r="N21" s="29">
        <f>'Output Volume Summary'!N21*'Connex from Volumes'!T8</f>
        <v>48479244.892703928</v>
      </c>
      <c r="O21" s="29">
        <f>'Output Volume Summary'!O21*'Connex from Volumes'!U8</f>
        <v>50125034.087711848</v>
      </c>
      <c r="P21" s="29">
        <f>'Output Volume Summary'!P21*'Connex from Volumes'!V8</f>
        <v>51874253.989838891</v>
      </c>
      <c r="Q21" s="29">
        <f>'Output Volume Summary'!Q21*'Connex from Volumes'!W8</f>
        <v>53697962.811921284</v>
      </c>
      <c r="R21" s="29">
        <f>'Output Volume Summary'!R21*'Connex from Volumes'!X8</f>
        <v>54992556.735698581</v>
      </c>
      <c r="S21" s="29">
        <f>'Output Volume Summary'!S21*'Connex from Volumes'!Y8</f>
        <v>57184732.945477158</v>
      </c>
      <c r="T21" s="29" t="e">
        <f>'Output Volume Summary'!T21*'Connex from Volumes'!Z8</f>
        <v>#VALUE!</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41864552.923584424</v>
      </c>
      <c r="K22" s="29">
        <f t="shared" si="6"/>
        <v>43274961.39918074</v>
      </c>
      <c r="L22" s="29">
        <f t="shared" si="6"/>
        <v>52438041.748943441</v>
      </c>
      <c r="M22" s="29">
        <f t="shared" si="6"/>
        <v>46429452.70599363</v>
      </c>
      <c r="N22" s="29">
        <f t="shared" si="6"/>
        <v>48244514.090412118</v>
      </c>
      <c r="O22" s="29">
        <f t="shared" si="6"/>
        <v>49882334.567693464</v>
      </c>
      <c r="P22" s="29">
        <f t="shared" si="6"/>
        <v>51623084.952774197</v>
      </c>
      <c r="Q22" s="29">
        <f t="shared" si="6"/>
        <v>53437963.591220245</v>
      </c>
      <c r="R22" s="29">
        <f t="shared" si="6"/>
        <v>54726289.243471384</v>
      </c>
      <c r="S22" s="29">
        <f t="shared" si="6"/>
        <v>56907851.193856589</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37678097.631225988</v>
      </c>
      <c r="K23" s="29">
        <f t="shared" si="7"/>
        <v>38947465.259262666</v>
      </c>
      <c r="L23" s="29">
        <f t="shared" si="7"/>
        <v>47498530.624430045</v>
      </c>
      <c r="M23" s="29">
        <f t="shared" si="7"/>
        <v>41786507.435394265</v>
      </c>
      <c r="N23" s="29">
        <f t="shared" si="7"/>
        <v>43420062.681370914</v>
      </c>
      <c r="O23" s="29">
        <f t="shared" si="7"/>
        <v>44894101.110924117</v>
      </c>
      <c r="P23" s="29">
        <f t="shared" si="7"/>
        <v>46460776.457496785</v>
      </c>
      <c r="Q23" s="29">
        <f t="shared" si="7"/>
        <v>48094167.232098214</v>
      </c>
      <c r="R23" s="29">
        <f t="shared" si="7"/>
        <v>49253660.319124252</v>
      </c>
      <c r="S23" s="29">
        <f t="shared" si="7"/>
        <v>51217066.074470922</v>
      </c>
      <c r="T23" s="88" t="s">
        <v>115</v>
      </c>
    </row>
    <row r="24" spans="1:73" ht="1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46051008.215942867</v>
      </c>
      <c r="K24" s="86">
        <f t="shared" si="7"/>
        <v>47602457.539098814</v>
      </c>
      <c r="L24" s="86">
        <f t="shared" si="7"/>
        <v>58053759.652081169</v>
      </c>
      <c r="M24" s="86">
        <f t="shared" si="7"/>
        <v>51072397.976592995</v>
      </c>
      <c r="N24" s="86">
        <f t="shared" si="7"/>
        <v>53068965.499453336</v>
      </c>
      <c r="O24" s="86">
        <f t="shared" si="7"/>
        <v>54870568.024462819</v>
      </c>
      <c r="P24" s="86">
        <f t="shared" si="7"/>
        <v>56785393.448051624</v>
      </c>
      <c r="Q24" s="86">
        <f t="shared" si="7"/>
        <v>58781759.950342268</v>
      </c>
      <c r="R24" s="86">
        <f t="shared" si="7"/>
        <v>60198918.167818531</v>
      </c>
      <c r="S24" s="86">
        <f t="shared" si="7"/>
        <v>62598636.313242249</v>
      </c>
      <c r="T24" s="89" t="s">
        <v>115</v>
      </c>
    </row>
    <row r="25" spans="1:73" ht="15.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J22</f>
        <v>41864552.923584424</v>
      </c>
      <c r="K25" s="92">
        <f t="shared" ref="K25:T25" si="8">K22</f>
        <v>43274961.39918074</v>
      </c>
      <c r="L25" s="92">
        <f t="shared" si="8"/>
        <v>52438041.748943441</v>
      </c>
      <c r="M25" s="92">
        <f t="shared" si="8"/>
        <v>46429452.70599363</v>
      </c>
      <c r="N25" s="92">
        <f t="shared" si="8"/>
        <v>48244514.090412118</v>
      </c>
      <c r="O25" s="92">
        <f t="shared" si="8"/>
        <v>49882334.567693464</v>
      </c>
      <c r="P25" s="92">
        <f t="shared" si="8"/>
        <v>51623084.952774197</v>
      </c>
      <c r="Q25" s="92">
        <f t="shared" si="8"/>
        <v>53437963.591220245</v>
      </c>
      <c r="R25" s="92">
        <f t="shared" si="8"/>
        <v>54726289.243471384</v>
      </c>
      <c r="S25" s="92">
        <f t="shared" si="8"/>
        <v>56907851.193856589</v>
      </c>
      <c r="T25" s="86" t="str">
        <f t="shared" si="8"/>
        <v>N/A</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Volumes'!P$17</f>
        <v>1578337.3261731609</v>
      </c>
      <c r="K26" s="29">
        <f>(VLOOKUP($B26,'Model Working'!$C$16:$P$25,L$4,FALSE)/VLOOKUP($B26,'Model Working'!$C$30:$P$39,L$4)-(VLOOKUP($B26,'Model Working'!$C$16:$P$25,K$4,FALSE)/VLOOKUP($B26,'Model Working'!$C$30:$P$39,K$4)))*VLOOKUP($F26,'Model Working'!$C$42:$P$45,K$4,FALSE)*VLOOKUP($D26,'Model Working'!$C$47:$P$50,K$4,FALSE)*(1+Base_Case)*'Connex from Volumes'!Q$17</f>
        <v>1645726.928640849</v>
      </c>
      <c r="L26" s="29">
        <f>(VLOOKUP($B26,'Model Working'!$C$16:$P$25,M$4,FALSE)/VLOOKUP($B26,'Model Working'!$C$30:$P$39,M$4)-(VLOOKUP($B26,'Model Working'!$C$16:$P$25,L$4,FALSE)/VLOOKUP($B26,'Model Working'!$C$30:$P$39,L$4)))*VLOOKUP($F26,'Model Working'!$C$42:$P$45,L$4,FALSE)*VLOOKUP($D26,'Model Working'!$C$47:$P$50,L$4,FALSE)*(1+Base_Case)*'Connex from Volumes'!R$17</f>
        <v>1745261.8940393024</v>
      </c>
      <c r="M26" s="29">
        <f>(VLOOKUP($B26,'Model Working'!$C$16:$P$25,N$4,FALSE)/VLOOKUP($B26,'Model Working'!$C$30:$P$39,N$4)-(VLOOKUP($B26,'Model Working'!$C$16:$P$25,M$4,FALSE)/VLOOKUP($B26,'Model Working'!$C$30:$P$39,M$4)))*VLOOKUP($F26,'Model Working'!$C$42:$P$45,M$4,FALSE)*VLOOKUP($D26,'Model Working'!$C$47:$P$50,M$4,FALSE)*(1+Base_Case)*'Connex from Volumes'!S$17</f>
        <v>1749766.0795703668</v>
      </c>
      <c r="N26" s="29">
        <f>(VLOOKUP($B26,'Model Working'!$C$16:$P$25,O$4,FALSE)/VLOOKUP($B26,'Model Working'!$C$30:$P$39,O$4)-(VLOOKUP($B26,'Model Working'!$C$16:$P$25,N$4,FALSE)/VLOOKUP($B26,'Model Working'!$C$30:$P$39,N$4)))*VLOOKUP($F26,'Model Working'!$C$42:$P$45,N$4,FALSE)*VLOOKUP($D26,'Model Working'!$C$47:$P$50,N$4,FALSE)*(1+Base_Case)*'Connex from Volumes'!T$17</f>
        <v>1809966.9855343876</v>
      </c>
      <c r="O26" s="29">
        <f>(VLOOKUP($B26,'Model Working'!$C$16:$P$25,P$4,FALSE)/VLOOKUP($B26,'Model Working'!$C$30:$P$39,P$4)-(VLOOKUP($B26,'Model Working'!$C$16:$P$25,O$4,FALSE)/VLOOKUP($B26,'Model Working'!$C$30:$P$39,O$4)))*VLOOKUP($F26,'Model Working'!$C$42:$P$45,O$4,FALSE)*VLOOKUP($D26,'Model Working'!$C$47:$P$50,O$4,FALSE)*(1+Base_Case)*'Connex from Volumes'!U$17</f>
        <v>1862980.1429646336</v>
      </c>
      <c r="P26" s="29">
        <f>(VLOOKUP($B26,'Model Working'!$C$16:$P$25,Q$4,FALSE)/VLOOKUP($B26,'Model Working'!$C$30:$P$39,Q$4)-(VLOOKUP($B26,'Model Working'!$C$16:$P$25,P$4,FALSE)/VLOOKUP($B26,'Model Working'!$C$30:$P$39,P$4)))*VLOOKUP($F26,'Model Working'!$C$42:$P$45,P$4,FALSE)*VLOOKUP($D26,'Model Working'!$C$47:$P$50,P$4,FALSE)*(1+Base_Case)*'Connex from Volumes'!V$17</f>
        <v>1919316.6381147963</v>
      </c>
      <c r="Q26" s="29">
        <f>(VLOOKUP($B26,'Model Working'!$C$16:$P$25,R$4,FALSE)/VLOOKUP($B26,'Model Working'!$C$30:$P$39,R$4)-(VLOOKUP($B26,'Model Working'!$C$16:$P$25,Q$4,FALSE)/VLOOKUP($B26,'Model Working'!$C$30:$P$39,Q$4)))*VLOOKUP($F26,'Model Working'!$C$42:$P$45,Q$4,FALSE)*VLOOKUP($D26,'Model Working'!$C$47:$P$50,Q$4,FALSE)*(1+Base_Case)*'Connex from Volumes'!W$17</f>
        <v>1977863.4469642371</v>
      </c>
      <c r="R26" s="29">
        <f>(VLOOKUP($B26,'Model Working'!$C$16:$P$25,S$4,FALSE)/VLOOKUP($B26,'Model Working'!$C$30:$P$39,S$4)-(VLOOKUP($B26,'Model Working'!$C$16:$P$25,R$4,FALSE)/VLOOKUP($B26,'Model Working'!$C$30:$P$39,R$4)))*VLOOKUP($F26,'Model Working'!$C$42:$P$45,R$4,FALSE)*VLOOKUP($D26,'Model Working'!$C$47:$P$50,R$4,FALSE)*(1+Base_Case)*'Connex from Volumes'!X$17</f>
        <v>2016455.6717426707</v>
      </c>
      <c r="S26" s="29">
        <f>(VLOOKUP($B26,'Model Working'!$C$16:$P$25,T$4,FALSE)/VLOOKUP($B26,'Model Working'!$C$30:$P$39,T$4)-(VLOOKUP($B26,'Model Working'!$C$16:$P$25,S$4,FALSE)/VLOOKUP($B26,'Model Working'!$C$30:$P$39,S$4)))*VLOOKUP($F26,'Model Working'!$C$42:$P$45,S$4,FALSE)*VLOOKUP($D26,'Model Working'!$C$47:$P$50,S$4,FALSE)*(1+Base_Case)*'Connex from Volumes'!Y$17</f>
        <v>2068326.9521667846</v>
      </c>
      <c r="T26" s="29" t="e" vm="1">
        <f>(VLOOKUP($B26,'Model Working'!$C$16:$P$25,U$4,FALSE)/VLOOKUP($B26,'Model Working'!$C$30:$P$39,U$4)-(VLOOKUP($B26,'Model Working'!$C$16:$P$25,T$4,FALSE)/VLOOKUP($B26,'Model Working'!$C$30:$P$39,T$4)))*VLOOKUP($F26,'Model Working'!$C$42:$P$45,T$4,FALSE)*VLOOKUP($D26,'Model Working'!$C$47:$P$50,T$4,FALSE)*(1+Base_Case)*'Connex from Volumes'!Z$17</f>
        <v>#VALUE!</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Volumes'!P$17</f>
        <v>1420503.5935558449</v>
      </c>
      <c r="K27" s="29">
        <f>(VLOOKUP($B27,'Model Working'!$C$16:$P$25,L$4,FALSE)/VLOOKUP($B27,'Model Working'!$C$30:$P$39,L$4)-(VLOOKUP($B27,'Model Working'!$C$16:$P$25,K$4,FALSE)/VLOOKUP($B27,'Model Working'!$C$30:$P$39,K$4)))*VLOOKUP($F27,'Model Working'!$C$42:$P$45,K$4,FALSE)*VLOOKUP($D27,'Model Working'!$C$47:$P$50,K$4,FALSE)*(1+Low_Case)*'Connex from Volumes'!Q$17</f>
        <v>1481154.2357767641</v>
      </c>
      <c r="L27" s="29">
        <f>(VLOOKUP($B27,'Model Working'!$C$16:$P$25,M$4,FALSE)/VLOOKUP($B27,'Model Working'!$C$30:$P$39,M$4)-(VLOOKUP($B27,'Model Working'!$C$16:$P$25,L$4,FALSE)/VLOOKUP($B27,'Model Working'!$C$30:$P$39,L$4)))*VLOOKUP($F27,'Model Working'!$C$42:$P$45,L$4,FALSE)*VLOOKUP($D27,'Model Working'!$C$47:$P$50,L$4,FALSE)*(1+Low_Case)*'Connex from Volumes'!R$17</f>
        <v>1570735.7046353724</v>
      </c>
      <c r="M27" s="29">
        <f>(VLOOKUP($B27,'Model Working'!$C$16:$P$25,N$4,FALSE)/VLOOKUP($B27,'Model Working'!$C$30:$P$39,N$4)-(VLOOKUP($B27,'Model Working'!$C$16:$P$25,M$4,FALSE)/VLOOKUP($B27,'Model Working'!$C$30:$P$39,M$4)))*VLOOKUP($F27,'Model Working'!$C$42:$P$45,M$4,FALSE)*VLOOKUP($D27,'Model Working'!$C$47:$P$50,M$4,FALSE)*(1+Low_Case)*'Connex from Volumes'!S$17</f>
        <v>1574789.4716133301</v>
      </c>
      <c r="N27" s="29">
        <f>(VLOOKUP($B27,'Model Working'!$C$16:$P$25,O$4,FALSE)/VLOOKUP($B27,'Model Working'!$C$30:$P$39,O$4)-(VLOOKUP($B27,'Model Working'!$C$16:$P$25,N$4,FALSE)/VLOOKUP($B27,'Model Working'!$C$30:$P$39,N$4)))*VLOOKUP($F27,'Model Working'!$C$42:$P$45,N$4,FALSE)*VLOOKUP($D27,'Model Working'!$C$47:$P$50,N$4,FALSE)*(1+Low_Case)*'Connex from Volumes'!T$17</f>
        <v>1628970.2869809489</v>
      </c>
      <c r="O27" s="29">
        <f>(VLOOKUP($B27,'Model Working'!$C$16:$P$25,P$4,FALSE)/VLOOKUP($B27,'Model Working'!$C$30:$P$39,P$4)-(VLOOKUP($B27,'Model Working'!$C$16:$P$25,O$4,FALSE)/VLOOKUP($B27,'Model Working'!$C$30:$P$39,O$4)))*VLOOKUP($F27,'Model Working'!$C$42:$P$45,O$4,FALSE)*VLOOKUP($D27,'Model Working'!$C$47:$P$50,O$4,FALSE)*(1+Low_Case)*'Connex from Volumes'!U$17</f>
        <v>1676682.1286681702</v>
      </c>
      <c r="P27" s="29">
        <f>(VLOOKUP($B27,'Model Working'!$C$16:$P$25,Q$4,FALSE)/VLOOKUP($B27,'Model Working'!$C$30:$P$39,Q$4)-(VLOOKUP($B27,'Model Working'!$C$16:$P$25,P$4,FALSE)/VLOOKUP($B27,'Model Working'!$C$30:$P$39,P$4)))*VLOOKUP($F27,'Model Working'!$C$42:$P$45,P$4,FALSE)*VLOOKUP($D27,'Model Working'!$C$47:$P$50,P$4,FALSE)*(1+Low_Case)*'Connex from Volumes'!V$17</f>
        <v>1727384.9743033168</v>
      </c>
      <c r="Q27" s="29">
        <f>(VLOOKUP($B27,'Model Working'!$C$16:$P$25,R$4,FALSE)/VLOOKUP($B27,'Model Working'!$C$30:$P$39,R$4)-(VLOOKUP($B27,'Model Working'!$C$16:$P$25,Q$4,FALSE)/VLOOKUP($B27,'Model Working'!$C$30:$P$39,Q$4)))*VLOOKUP($F27,'Model Working'!$C$42:$P$45,Q$4,FALSE)*VLOOKUP($D27,'Model Working'!$C$47:$P$50,Q$4,FALSE)*(1+Low_Case)*'Connex from Volumes'!W$17</f>
        <v>1780077.1022678134</v>
      </c>
      <c r="R27" s="29">
        <f>(VLOOKUP($B27,'Model Working'!$C$16:$P$25,S$4,FALSE)/VLOOKUP($B27,'Model Working'!$C$30:$P$39,S$4)-(VLOOKUP($B27,'Model Working'!$C$16:$P$25,R$4,FALSE)/VLOOKUP($B27,'Model Working'!$C$30:$P$39,R$4)))*VLOOKUP($F27,'Model Working'!$C$42:$P$45,R$4,FALSE)*VLOOKUP($D27,'Model Working'!$C$47:$P$50,R$4,FALSE)*(1+Low_Case)*'Connex from Volumes'!X$17</f>
        <v>1814810.1045684037</v>
      </c>
      <c r="S27" s="29">
        <f>(VLOOKUP($B27,'Model Working'!$C$16:$P$25,T$4,FALSE)/VLOOKUP($B27,'Model Working'!$C$30:$P$39,T$4)-(VLOOKUP($B27,'Model Working'!$C$16:$P$25,S$4,FALSE)/VLOOKUP($B27,'Model Working'!$C$30:$P$39,S$4)))*VLOOKUP($F27,'Model Working'!$C$42:$P$45,S$4,FALSE)*VLOOKUP($D27,'Model Working'!$C$47:$P$50,S$4,FALSE)*(1+Low_Case)*'Connex from Volumes'!Y$17</f>
        <v>1861494.256950106</v>
      </c>
      <c r="T27" s="29" t="e" vm="1">
        <f>(VLOOKUP($B27,'Model Working'!$C$16:$P$25,U$4,FALSE)/VLOOKUP($B27,'Model Working'!$C$30:$P$39,U$4)-(VLOOKUP($B27,'Model Working'!$C$16:$P$25,T$4,FALSE)/VLOOKUP($B27,'Model Working'!$C$30:$P$39,T$4)))*VLOOKUP($F27,'Model Working'!$C$42:$P$45,T$4,FALSE)*VLOOKUP($D27,'Model Working'!$C$47:$P$50,T$4,FALSE)*(1+Low_Case)*'Connex from Volumes'!Z$17</f>
        <v>#VALUE!</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Volumes'!P$17</f>
        <v>1736171.0587904772</v>
      </c>
      <c r="K28" s="29">
        <f>(VLOOKUP($B28,'Model Working'!$C$16:$P$25,L$4,FALSE)/VLOOKUP($B28,'Model Working'!$C$30:$P$39,L$4)-(VLOOKUP($B28,'Model Working'!$C$16:$P$25,K$4,FALSE)/VLOOKUP($B28,'Model Working'!$C$30:$P$39,K$4)))*VLOOKUP($F28,'Model Working'!$C$42:$P$45,K$4,FALSE)*VLOOKUP($D28,'Model Working'!$C$47:$P$50,K$4,FALSE)*(1+High_Case)*'Connex from Volumes'!Q$17</f>
        <v>1810299.621504934</v>
      </c>
      <c r="L28" s="29">
        <f>(VLOOKUP($B28,'Model Working'!$C$16:$P$25,M$4,FALSE)/VLOOKUP($B28,'Model Working'!$C$30:$P$39,M$4)-(VLOOKUP($B28,'Model Working'!$C$16:$P$25,L$4,FALSE)/VLOOKUP($B28,'Model Working'!$C$30:$P$39,L$4)))*VLOOKUP($F28,'Model Working'!$C$42:$P$45,L$4,FALSE)*VLOOKUP($D28,'Model Working'!$C$47:$P$50,L$4,FALSE)*(1+High_Case)*'Connex from Volumes'!R$17</f>
        <v>1919788.0834432328</v>
      </c>
      <c r="M28" s="29">
        <f>(VLOOKUP($B28,'Model Working'!$C$16:$P$25,N$4,FALSE)/VLOOKUP($B28,'Model Working'!$C$30:$P$39,N$4)-(VLOOKUP($B28,'Model Working'!$C$16:$P$25,M$4,FALSE)/VLOOKUP($B28,'Model Working'!$C$30:$P$39,M$4)))*VLOOKUP($F28,'Model Working'!$C$42:$P$45,M$4,FALSE)*VLOOKUP($D28,'Model Working'!$C$47:$P$50,M$4,FALSE)*(1+High_Case)*'Connex from Volumes'!S$17</f>
        <v>1924742.6875274035</v>
      </c>
      <c r="N28" s="29">
        <f>(VLOOKUP($B28,'Model Working'!$C$16:$P$25,O$4,FALSE)/VLOOKUP($B28,'Model Working'!$C$30:$P$39,O$4)-(VLOOKUP($B28,'Model Working'!$C$16:$P$25,N$4,FALSE)/VLOOKUP($B28,'Model Working'!$C$30:$P$39,N$4)))*VLOOKUP($F28,'Model Working'!$C$42:$P$45,N$4,FALSE)*VLOOKUP($D28,'Model Working'!$C$47:$P$50,N$4,FALSE)*(1+High_Case)*'Connex from Volumes'!T$17</f>
        <v>1990963.6840878266</v>
      </c>
      <c r="O28" s="29">
        <f>(VLOOKUP($B28,'Model Working'!$C$16:$P$25,P$4,FALSE)/VLOOKUP($B28,'Model Working'!$C$30:$P$39,P$4)-(VLOOKUP($B28,'Model Working'!$C$16:$P$25,O$4,FALSE)/VLOOKUP($B28,'Model Working'!$C$30:$P$39,O$4)))*VLOOKUP($F28,'Model Working'!$C$42:$P$45,O$4,FALSE)*VLOOKUP($D28,'Model Working'!$C$47:$P$50,O$4,FALSE)*(1+High_Case)*'Connex from Volumes'!U$17</f>
        <v>2049278.1572610971</v>
      </c>
      <c r="P28" s="29">
        <f>(VLOOKUP($B28,'Model Working'!$C$16:$P$25,Q$4,FALSE)/VLOOKUP($B28,'Model Working'!$C$30:$P$39,Q$4)-(VLOOKUP($B28,'Model Working'!$C$16:$P$25,P$4,FALSE)/VLOOKUP($B28,'Model Working'!$C$30:$P$39,P$4)))*VLOOKUP($F28,'Model Working'!$C$42:$P$45,P$4,FALSE)*VLOOKUP($D28,'Model Working'!$C$47:$P$50,P$4,FALSE)*(1+High_Case)*'Connex from Volumes'!V$17</f>
        <v>2111248.3019262757</v>
      </c>
      <c r="Q28" s="29">
        <f>(VLOOKUP($B28,'Model Working'!$C$16:$P$25,R$4,FALSE)/VLOOKUP($B28,'Model Working'!$C$30:$P$39,R$4)-(VLOOKUP($B28,'Model Working'!$C$16:$P$25,Q$4,FALSE)/VLOOKUP($B28,'Model Working'!$C$30:$P$39,Q$4)))*VLOOKUP($F28,'Model Working'!$C$42:$P$45,Q$4,FALSE)*VLOOKUP($D28,'Model Working'!$C$47:$P$50,Q$4,FALSE)*(1+High_Case)*'Connex from Volumes'!W$17</f>
        <v>2175649.7916606609</v>
      </c>
      <c r="R28" s="29">
        <f>(VLOOKUP($B28,'Model Working'!$C$16:$P$25,S$4,FALSE)/VLOOKUP($B28,'Model Working'!$C$30:$P$39,S$4)-(VLOOKUP($B28,'Model Working'!$C$16:$P$25,R$4,FALSE)/VLOOKUP($B28,'Model Working'!$C$30:$P$39,R$4)))*VLOOKUP($F28,'Model Working'!$C$42:$P$45,R$4,FALSE)*VLOOKUP($D28,'Model Working'!$C$47:$P$50,R$4,FALSE)*(1+High_Case)*'Connex from Volumes'!X$17</f>
        <v>2218101.2389169377</v>
      </c>
      <c r="S28" s="29">
        <f>(VLOOKUP($B28,'Model Working'!$C$16:$P$25,T$4,FALSE)/VLOOKUP($B28,'Model Working'!$C$30:$P$39,T$4)-(VLOOKUP($B28,'Model Working'!$C$16:$P$25,S$4,FALSE)/VLOOKUP($B28,'Model Working'!$C$30:$P$39,S$4)))*VLOOKUP($F28,'Model Working'!$C$42:$P$45,S$4,FALSE)*VLOOKUP($D28,'Model Working'!$C$47:$P$50,S$4,FALSE)*(1+High_Case)*'Connex from Volumes'!Y$17</f>
        <v>2275159.6473834631</v>
      </c>
      <c r="T28" s="29" t="e" vm="1">
        <f>(VLOOKUP($B28,'Model Working'!$C$16:$P$25,U$4,FALSE)/VLOOKUP($B28,'Model Working'!$C$30:$P$39,U$4)-(VLOOKUP($B28,'Model Working'!$C$16:$P$25,T$4,FALSE)/VLOOKUP($B28,'Model Working'!$C$30:$P$39,T$4)))*VLOOKUP($F28,'Model Working'!$C$42:$P$45,T$4,FALSE)*VLOOKUP($D28,'Model Working'!$C$47:$P$50,T$4,FALSE)*(1+High_Case)*'Connex from Volumes'!Z$17</f>
        <v>#VALUE!</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Volumes'!P$18</f>
        <v>3724250.0312322145</v>
      </c>
      <c r="K29" s="29">
        <f>(VLOOKUP($B29,'Model Working'!$C$16:$P$25,L$4,FALSE)/VLOOKUP($B29,'Model Working'!$C$30:$P$39,L$4)-(VLOOKUP($B29,'Model Working'!$C$16:$P$25,K$4,FALSE)/VLOOKUP($B29,'Model Working'!$C$30:$P$39,K$4)))*VLOOKUP($F29,'Model Working'!$C$42:$P$45,K$4,FALSE)*VLOOKUP($D29,'Model Working'!$C$47:$P$50,K$4,FALSE)*(1+Base_Case)*'Connex from Volumes'!Q$18</f>
        <v>3883262.7624989394</v>
      </c>
      <c r="L29" s="29">
        <f>(VLOOKUP($B29,'Model Working'!$C$16:$P$25,M$4,FALSE)/VLOOKUP($B29,'Model Working'!$C$30:$P$39,M$4)-(VLOOKUP($B29,'Model Working'!$C$16:$P$25,L$4,FALSE)/VLOOKUP($B29,'Model Working'!$C$30:$P$39,L$4)))*VLOOKUP($F29,'Model Working'!$C$42:$P$45,L$4,FALSE)*VLOOKUP($D29,'Model Working'!$C$47:$P$50,L$4,FALSE)*(1+Base_Case)*'Connex from Volumes'!R$18</f>
        <v>4118125.7995992973</v>
      </c>
      <c r="M29" s="29">
        <f>(VLOOKUP($B29,'Model Working'!$C$16:$P$25,N$4,FALSE)/VLOOKUP($B29,'Model Working'!$C$30:$P$39,N$4)-(VLOOKUP($B29,'Model Working'!$C$16:$P$25,M$4,FALSE)/VLOOKUP($B29,'Model Working'!$C$30:$P$39,M$4)))*VLOOKUP($F29,'Model Working'!$C$42:$P$45,M$4,FALSE)*VLOOKUP($D29,'Model Working'!$C$47:$P$50,M$4,FALSE)*(1+Base_Case)*'Connex from Volumes'!S$18</f>
        <v>4128753.8908359245</v>
      </c>
      <c r="N29" s="29">
        <f>(VLOOKUP($B29,'Model Working'!$C$16:$P$25,O$4,FALSE)/VLOOKUP($B29,'Model Working'!$C$30:$P$39,O$4)-(VLOOKUP($B29,'Model Working'!$C$16:$P$25,N$4,FALSE)/VLOOKUP($B29,'Model Working'!$C$30:$P$39,N$4)))*VLOOKUP($F29,'Model Working'!$C$42:$P$45,N$4,FALSE)*VLOOKUP($D29,'Model Working'!$C$47:$P$50,N$4,FALSE)*(1+Base_Case)*'Connex from Volumes'!T$18</f>
        <v>4270804.1498007262</v>
      </c>
      <c r="O29" s="29">
        <f>(VLOOKUP($B29,'Model Working'!$C$16:$P$25,P$4,FALSE)/VLOOKUP($B29,'Model Working'!$C$30:$P$39,P$4)-(VLOOKUP($B29,'Model Working'!$C$16:$P$25,O$4,FALSE)/VLOOKUP($B29,'Model Working'!$C$30:$P$39,O$4)))*VLOOKUP($F29,'Model Working'!$C$42:$P$45,O$4,FALSE)*VLOOKUP($D29,'Model Working'!$C$47:$P$50,O$4,FALSE)*(1+Base_Case)*'Connex from Volumes'!U$18</f>
        <v>4395894.1732965354</v>
      </c>
      <c r="P29" s="29">
        <f>(VLOOKUP($B29,'Model Working'!$C$16:$P$25,Q$4,FALSE)/VLOOKUP($B29,'Model Working'!$C$30:$P$39,Q$4)-(VLOOKUP($B29,'Model Working'!$C$16:$P$25,P$4,FALSE)/VLOOKUP($B29,'Model Working'!$C$30:$P$39,P$4)))*VLOOKUP($F29,'Model Working'!$C$42:$P$45,P$4,FALSE)*VLOOKUP($D29,'Model Working'!$C$47:$P$50,P$4,FALSE)*(1+Base_Case)*'Connex from Volumes'!V$18</f>
        <v>4528825.9555862034</v>
      </c>
      <c r="Q29" s="29">
        <f>(VLOOKUP($B29,'Model Working'!$C$16:$P$25,R$4,FALSE)/VLOOKUP($B29,'Model Working'!$C$30:$P$39,R$4)-(VLOOKUP($B29,'Model Working'!$C$16:$P$25,Q$4,FALSE)/VLOOKUP($B29,'Model Working'!$C$30:$P$39,Q$4)))*VLOOKUP($F29,'Model Working'!$C$42:$P$45,Q$4,FALSE)*VLOOKUP($D29,'Model Working'!$C$47:$P$50,Q$4,FALSE)*(1+Base_Case)*'Connex from Volumes'!W$18</f>
        <v>4666973.2014697837</v>
      </c>
      <c r="R29" s="29">
        <f>(VLOOKUP($B29,'Model Working'!$C$16:$P$25,S$4,FALSE)/VLOOKUP($B29,'Model Working'!$C$30:$P$39,S$4)-(VLOOKUP($B29,'Model Working'!$C$16:$P$25,R$4,FALSE)/VLOOKUP($B29,'Model Working'!$C$30:$P$39,R$4)))*VLOOKUP($F29,'Model Working'!$C$42:$P$45,R$4,FALSE)*VLOOKUP($D29,'Model Working'!$C$47:$P$50,R$4,FALSE)*(1+Base_Case)*'Connex from Volumes'!X$18</f>
        <v>4758035.5440710848</v>
      </c>
      <c r="S29" s="29">
        <f>(VLOOKUP($B29,'Model Working'!$C$16:$P$25,T$4,FALSE)/VLOOKUP($B29,'Model Working'!$C$30:$P$39,T$4)-(VLOOKUP($B29,'Model Working'!$C$16:$P$25,S$4,FALSE)/VLOOKUP($B29,'Model Working'!$C$30:$P$39,S$4)))*VLOOKUP($F29,'Model Working'!$C$42:$P$45,S$4,FALSE)*VLOOKUP($D29,'Model Working'!$C$47:$P$50,S$4,FALSE)*(1+Base_Case)*'Connex from Volumes'!Y$18</f>
        <v>4880431.1907659192</v>
      </c>
      <c r="T29" s="29" t="e" vm="1">
        <f>(VLOOKUP($B29,'Model Working'!$C$16:$P$25,U$4,FALSE)/VLOOKUP($B29,'Model Working'!$C$30:$P$39,U$4)-(VLOOKUP($B29,'Model Working'!$C$16:$P$25,T$4,FALSE)/VLOOKUP($B29,'Model Working'!$C$30:$P$39,T$4)))*VLOOKUP($F29,'Model Working'!$C$42:$P$45,T$4,FALSE)*VLOOKUP($D29,'Model Working'!$C$47:$P$50,T$4,FALSE)*(1+Base_Case)*'Connex from Volumes'!Z$18</f>
        <v>#VALUE!</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Volumes'!P$18</f>
        <v>3351825.0281089931</v>
      </c>
      <c r="K30" s="29">
        <f>(VLOOKUP($B30,'Model Working'!$C$16:$P$25,L$4,FALSE)/VLOOKUP($B30,'Model Working'!$C$30:$P$39,L$4)-(VLOOKUP($B30,'Model Working'!$C$16:$P$25,K$4,FALSE)/VLOOKUP($B30,'Model Working'!$C$30:$P$39,K$4)))*VLOOKUP($F30,'Model Working'!$C$42:$P$45,K$4,FALSE)*VLOOKUP($D30,'Model Working'!$C$47:$P$50,K$4,FALSE)*(1+Low_Case)*'Connex from Volumes'!Q$18</f>
        <v>3494936.4862490455</v>
      </c>
      <c r="L30" s="29">
        <f>(VLOOKUP($B30,'Model Working'!$C$16:$P$25,M$4,FALSE)/VLOOKUP($B30,'Model Working'!$C$30:$P$39,M$4)-(VLOOKUP($B30,'Model Working'!$C$16:$P$25,L$4,FALSE)/VLOOKUP($B30,'Model Working'!$C$30:$P$39,L$4)))*VLOOKUP($F30,'Model Working'!$C$42:$P$45,L$4,FALSE)*VLOOKUP($D30,'Model Working'!$C$47:$P$50,L$4,FALSE)*(1+Low_Case)*'Connex from Volumes'!R$18</f>
        <v>3706313.2196393679</v>
      </c>
      <c r="M30" s="29">
        <f>(VLOOKUP($B30,'Model Working'!$C$16:$P$25,N$4,FALSE)/VLOOKUP($B30,'Model Working'!$C$30:$P$39,N$4)-(VLOOKUP($B30,'Model Working'!$C$16:$P$25,M$4,FALSE)/VLOOKUP($B30,'Model Working'!$C$30:$P$39,M$4)))*VLOOKUP($F30,'Model Working'!$C$42:$P$45,M$4,FALSE)*VLOOKUP($D30,'Model Working'!$C$47:$P$50,M$4,FALSE)*(1+Low_Case)*'Connex from Volumes'!S$18</f>
        <v>3715878.5017523319</v>
      </c>
      <c r="N30" s="29">
        <f>(VLOOKUP($B30,'Model Working'!$C$16:$P$25,O$4,FALSE)/VLOOKUP($B30,'Model Working'!$C$30:$P$39,O$4)-(VLOOKUP($B30,'Model Working'!$C$16:$P$25,N$4,FALSE)/VLOOKUP($B30,'Model Working'!$C$30:$P$39,N$4)))*VLOOKUP($F30,'Model Working'!$C$42:$P$45,N$4,FALSE)*VLOOKUP($D30,'Model Working'!$C$47:$P$50,N$4,FALSE)*(1+Low_Case)*'Connex from Volumes'!T$18</f>
        <v>3843723.7348206537</v>
      </c>
      <c r="O30" s="29">
        <f>(VLOOKUP($B30,'Model Working'!$C$16:$P$25,P$4,FALSE)/VLOOKUP($B30,'Model Working'!$C$30:$P$39,P$4)-(VLOOKUP($B30,'Model Working'!$C$16:$P$25,O$4,FALSE)/VLOOKUP($B30,'Model Working'!$C$30:$P$39,O$4)))*VLOOKUP($F30,'Model Working'!$C$42:$P$45,O$4,FALSE)*VLOOKUP($D30,'Model Working'!$C$47:$P$50,O$4,FALSE)*(1+Low_Case)*'Connex from Volumes'!U$18</f>
        <v>3956304.7559668818</v>
      </c>
      <c r="P30" s="29">
        <f>(VLOOKUP($B30,'Model Working'!$C$16:$P$25,Q$4,FALSE)/VLOOKUP($B30,'Model Working'!$C$30:$P$39,Q$4)-(VLOOKUP($B30,'Model Working'!$C$16:$P$25,P$4,FALSE)/VLOOKUP($B30,'Model Working'!$C$30:$P$39,P$4)))*VLOOKUP($F30,'Model Working'!$C$42:$P$45,P$4,FALSE)*VLOOKUP($D30,'Model Working'!$C$47:$P$50,P$4,FALSE)*(1+Low_Case)*'Connex from Volumes'!V$18</f>
        <v>4075943.3600275824</v>
      </c>
      <c r="Q30" s="29">
        <f>(VLOOKUP($B30,'Model Working'!$C$16:$P$25,R$4,FALSE)/VLOOKUP($B30,'Model Working'!$C$30:$P$39,R$4)-(VLOOKUP($B30,'Model Working'!$C$16:$P$25,Q$4,FALSE)/VLOOKUP($B30,'Model Working'!$C$30:$P$39,Q$4)))*VLOOKUP($F30,'Model Working'!$C$42:$P$45,Q$4,FALSE)*VLOOKUP($D30,'Model Working'!$C$47:$P$50,Q$4,FALSE)*(1+Low_Case)*'Connex from Volumes'!W$18</f>
        <v>4200275.8813228058</v>
      </c>
      <c r="R30" s="29">
        <f>(VLOOKUP($B30,'Model Working'!$C$16:$P$25,S$4,FALSE)/VLOOKUP($B30,'Model Working'!$C$30:$P$39,S$4)-(VLOOKUP($B30,'Model Working'!$C$16:$P$25,R$4,FALSE)/VLOOKUP($B30,'Model Working'!$C$30:$P$39,R$4)))*VLOOKUP($F30,'Model Working'!$C$42:$P$45,R$4,FALSE)*VLOOKUP($D30,'Model Working'!$C$47:$P$50,R$4,FALSE)*(1+Low_Case)*'Connex from Volumes'!X$18</f>
        <v>4282231.9896639762</v>
      </c>
      <c r="S30" s="29">
        <f>(VLOOKUP($B30,'Model Working'!$C$16:$P$25,T$4,FALSE)/VLOOKUP($B30,'Model Working'!$C$30:$P$39,T$4)-(VLOOKUP($B30,'Model Working'!$C$16:$P$25,S$4,FALSE)/VLOOKUP($B30,'Model Working'!$C$30:$P$39,S$4)))*VLOOKUP($F30,'Model Working'!$C$42:$P$45,S$4,FALSE)*VLOOKUP($D30,'Model Working'!$C$47:$P$50,S$4,FALSE)*(1+Low_Case)*'Connex from Volumes'!Y$18</f>
        <v>4392388.0716893282</v>
      </c>
      <c r="T30" s="29" t="e" vm="1">
        <f>(VLOOKUP($B30,'Model Working'!$C$16:$P$25,U$4,FALSE)/VLOOKUP($B30,'Model Working'!$C$30:$P$39,U$4)-(VLOOKUP($B30,'Model Working'!$C$16:$P$25,T$4,FALSE)/VLOOKUP($B30,'Model Working'!$C$30:$P$39,T$4)))*VLOOKUP($F30,'Model Working'!$C$42:$P$45,T$4,FALSE)*VLOOKUP($D30,'Model Working'!$C$47:$P$50,T$4,FALSE)*(1+Low_Case)*'Connex from Volumes'!Z$18</f>
        <v>#VALUE!</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Volumes'!P$18</f>
        <v>4096675.034355436</v>
      </c>
      <c r="K31" s="29">
        <f>(VLOOKUP($B31,'Model Working'!$C$16:$P$25,L$4,FALSE)/VLOOKUP($B31,'Model Working'!$C$30:$P$39,L$4)-(VLOOKUP($B31,'Model Working'!$C$16:$P$25,K$4,FALSE)/VLOOKUP($B31,'Model Working'!$C$30:$P$39,K$4)))*VLOOKUP($F31,'Model Working'!$C$42:$P$45,K$4,FALSE)*VLOOKUP($D31,'Model Working'!$C$47:$P$50,K$4,FALSE)*(1+High_Case)*'Connex from Volumes'!Q$18</f>
        <v>4271589.0387488334</v>
      </c>
      <c r="L31" s="29">
        <f>(VLOOKUP($B31,'Model Working'!$C$16:$P$25,M$4,FALSE)/VLOOKUP($B31,'Model Working'!$C$30:$P$39,M$4)-(VLOOKUP($B31,'Model Working'!$C$16:$P$25,L$4,FALSE)/VLOOKUP($B31,'Model Working'!$C$30:$P$39,L$4)))*VLOOKUP($F31,'Model Working'!$C$42:$P$45,L$4,FALSE)*VLOOKUP($D31,'Model Working'!$C$47:$P$50,L$4,FALSE)*(1+High_Case)*'Connex from Volumes'!R$18</f>
        <v>4529938.3795592273</v>
      </c>
      <c r="M31" s="29">
        <f>(VLOOKUP($B31,'Model Working'!$C$16:$P$25,N$4,FALSE)/VLOOKUP($B31,'Model Working'!$C$30:$P$39,N$4)-(VLOOKUP($B31,'Model Working'!$C$16:$P$25,M$4,FALSE)/VLOOKUP($B31,'Model Working'!$C$30:$P$39,M$4)))*VLOOKUP($F31,'Model Working'!$C$42:$P$45,M$4,FALSE)*VLOOKUP($D31,'Model Working'!$C$47:$P$50,M$4,FALSE)*(1+High_Case)*'Connex from Volumes'!S$18</f>
        <v>4541629.2799195172</v>
      </c>
      <c r="N31" s="29">
        <f>(VLOOKUP($B31,'Model Working'!$C$16:$P$25,O$4,FALSE)/VLOOKUP($B31,'Model Working'!$C$30:$P$39,O$4)-(VLOOKUP($B31,'Model Working'!$C$16:$P$25,N$4,FALSE)/VLOOKUP($B31,'Model Working'!$C$30:$P$39,N$4)))*VLOOKUP($F31,'Model Working'!$C$42:$P$45,N$4,FALSE)*VLOOKUP($D31,'Model Working'!$C$47:$P$50,N$4,FALSE)*(1+High_Case)*'Connex from Volumes'!T$18</f>
        <v>4697884.5647807997</v>
      </c>
      <c r="O31" s="29">
        <f>(VLOOKUP($B31,'Model Working'!$C$16:$P$25,P$4,FALSE)/VLOOKUP($B31,'Model Working'!$C$30:$P$39,P$4)-(VLOOKUP($B31,'Model Working'!$C$16:$P$25,O$4,FALSE)/VLOOKUP($B31,'Model Working'!$C$30:$P$39,O$4)))*VLOOKUP($F31,'Model Working'!$C$42:$P$45,O$4,FALSE)*VLOOKUP($D31,'Model Working'!$C$47:$P$50,O$4,FALSE)*(1+High_Case)*'Connex from Volumes'!U$18</f>
        <v>4835483.5906261895</v>
      </c>
      <c r="P31" s="29">
        <f>(VLOOKUP($B31,'Model Working'!$C$16:$P$25,Q$4,FALSE)/VLOOKUP($B31,'Model Working'!$C$30:$P$39,Q$4)-(VLOOKUP($B31,'Model Working'!$C$16:$P$25,P$4,FALSE)/VLOOKUP($B31,'Model Working'!$C$30:$P$39,P$4)))*VLOOKUP($F31,'Model Working'!$C$42:$P$45,P$4,FALSE)*VLOOKUP($D31,'Model Working'!$C$47:$P$50,P$4,FALSE)*(1+High_Case)*'Connex from Volumes'!V$18</f>
        <v>4981708.5511448234</v>
      </c>
      <c r="Q31" s="29">
        <f>(VLOOKUP($B31,'Model Working'!$C$16:$P$25,R$4,FALSE)/VLOOKUP($B31,'Model Working'!$C$30:$P$39,R$4)-(VLOOKUP($B31,'Model Working'!$C$16:$P$25,Q$4,FALSE)/VLOOKUP($B31,'Model Working'!$C$30:$P$39,Q$4)))*VLOOKUP($F31,'Model Working'!$C$42:$P$45,Q$4,FALSE)*VLOOKUP($D31,'Model Working'!$C$47:$P$50,Q$4,FALSE)*(1+High_Case)*'Connex from Volumes'!W$18</f>
        <v>5133670.5216167625</v>
      </c>
      <c r="R31" s="29">
        <f>(VLOOKUP($B31,'Model Working'!$C$16:$P$25,S$4,FALSE)/VLOOKUP($B31,'Model Working'!$C$30:$P$39,S$4)-(VLOOKUP($B31,'Model Working'!$C$16:$P$25,R$4,FALSE)/VLOOKUP($B31,'Model Working'!$C$30:$P$39,R$4)))*VLOOKUP($F31,'Model Working'!$C$42:$P$45,R$4,FALSE)*VLOOKUP($D31,'Model Working'!$C$47:$P$50,R$4,FALSE)*(1+High_Case)*'Connex from Volumes'!X$18</f>
        <v>5233839.0984781934</v>
      </c>
      <c r="S31" s="29">
        <f>(VLOOKUP($B31,'Model Working'!$C$16:$P$25,T$4,FALSE)/VLOOKUP($B31,'Model Working'!$C$30:$P$39,T$4)-(VLOOKUP($B31,'Model Working'!$C$16:$P$25,S$4,FALSE)/VLOOKUP($B31,'Model Working'!$C$30:$P$39,S$4)))*VLOOKUP($F31,'Model Working'!$C$42:$P$45,S$4,FALSE)*VLOOKUP($D31,'Model Working'!$C$47:$P$50,S$4,FALSE)*(1+High_Case)*'Connex from Volumes'!Y$18</f>
        <v>5368474.309842512</v>
      </c>
      <c r="T31" s="29" t="e" vm="1">
        <f>(VLOOKUP($B31,'Model Working'!$C$16:$P$25,U$4,FALSE)/VLOOKUP($B31,'Model Working'!$C$30:$P$39,U$4)-(VLOOKUP($B31,'Model Working'!$C$16:$P$25,T$4,FALSE)/VLOOKUP($B31,'Model Working'!$C$30:$P$39,T$4)))*VLOOKUP($F31,'Model Working'!$C$42:$P$45,T$4,FALSE)*VLOOKUP($D31,'Model Working'!$C$47:$P$50,T$4,FALSE)*(1+High_Case)*'Connex from Volumes'!Z$18</f>
        <v>#VALUE!</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5302587.3574053757</v>
      </c>
      <c r="K32" s="29">
        <f t="shared" si="9"/>
        <v>5528989.6911397884</v>
      </c>
      <c r="L32" s="29">
        <f t="shared" si="9"/>
        <v>5863387.6936385995</v>
      </c>
      <c r="M32" s="29">
        <f t="shared" si="9"/>
        <v>5878519.9704062911</v>
      </c>
      <c r="N32" s="29">
        <f t="shared" si="9"/>
        <v>6080771.1353351139</v>
      </c>
      <c r="O32" s="29">
        <f t="shared" si="9"/>
        <v>6258874.3162611686</v>
      </c>
      <c r="P32" s="29">
        <f t="shared" si="9"/>
        <v>6448142.5937009994</v>
      </c>
      <c r="Q32" s="29">
        <f t="shared" si="9"/>
        <v>6644836.6484340206</v>
      </c>
      <c r="R32" s="29">
        <f t="shared" si="9"/>
        <v>6774491.215813756</v>
      </c>
      <c r="S32" s="29">
        <f t="shared" si="9"/>
        <v>6948758.1429327037</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4772328.6216648379</v>
      </c>
      <c r="K33" s="29">
        <f t="shared" si="9"/>
        <v>4976090.7220258098</v>
      </c>
      <c r="L33" s="29">
        <f t="shared" si="9"/>
        <v>5277048.9242747407</v>
      </c>
      <c r="M33" s="29">
        <f t="shared" si="9"/>
        <v>5290667.9733656617</v>
      </c>
      <c r="N33" s="29">
        <f t="shared" si="9"/>
        <v>5472694.0218016021</v>
      </c>
      <c r="O33" s="29">
        <f t="shared" si="9"/>
        <v>5632986.8846350517</v>
      </c>
      <c r="P33" s="29">
        <f t="shared" si="9"/>
        <v>5803328.3343308996</v>
      </c>
      <c r="Q33" s="29">
        <f t="shared" si="9"/>
        <v>5980352.9835906196</v>
      </c>
      <c r="R33" s="29">
        <f t="shared" si="9"/>
        <v>6097042.0942323804</v>
      </c>
      <c r="S33" s="29">
        <f t="shared" si="9"/>
        <v>6253882.3286394347</v>
      </c>
      <c r="T33" s="88" t="s">
        <v>115</v>
      </c>
    </row>
    <row r="34" spans="1:20" ht="1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5832846.0931459134</v>
      </c>
      <c r="K34" s="86">
        <f t="shared" si="9"/>
        <v>6081888.6602537669</v>
      </c>
      <c r="L34" s="86">
        <f t="shared" si="9"/>
        <v>6449726.4630024601</v>
      </c>
      <c r="M34" s="86">
        <f t="shared" si="9"/>
        <v>6466371.9674469205</v>
      </c>
      <c r="N34" s="86">
        <f t="shared" si="9"/>
        <v>6688848.2488686265</v>
      </c>
      <c r="O34" s="86">
        <f t="shared" si="9"/>
        <v>6884761.7478872864</v>
      </c>
      <c r="P34" s="86">
        <f t="shared" si="9"/>
        <v>7092956.8530710991</v>
      </c>
      <c r="Q34" s="86">
        <f t="shared" si="9"/>
        <v>7309320.3132774234</v>
      </c>
      <c r="R34" s="86">
        <f t="shared" si="9"/>
        <v>7451940.3373951316</v>
      </c>
      <c r="S34" s="86">
        <f t="shared" si="9"/>
        <v>7643633.9572259746</v>
      </c>
      <c r="T34" s="89" t="s">
        <v>115</v>
      </c>
    </row>
    <row r="35" spans="1:20" ht="15.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5302587.3574053757</v>
      </c>
      <c r="K35" s="86">
        <f t="shared" ref="K35:T35" si="10">K32</f>
        <v>5528989.6911397884</v>
      </c>
      <c r="L35" s="86">
        <f t="shared" si="10"/>
        <v>5863387.6936385995</v>
      </c>
      <c r="M35" s="86">
        <f t="shared" si="10"/>
        <v>5878519.9704062911</v>
      </c>
      <c r="N35" s="86">
        <f t="shared" si="10"/>
        <v>6080771.1353351139</v>
      </c>
      <c r="O35" s="86">
        <f t="shared" si="10"/>
        <v>6258874.3162611686</v>
      </c>
      <c r="P35" s="86">
        <f t="shared" si="10"/>
        <v>6448142.5937009994</v>
      </c>
      <c r="Q35" s="86">
        <f t="shared" si="10"/>
        <v>6644836.6484340206</v>
      </c>
      <c r="R35" s="86">
        <f t="shared" si="10"/>
        <v>6774491.215813756</v>
      </c>
      <c r="S35" s="86">
        <f t="shared" si="10"/>
        <v>6948758.1429327037</v>
      </c>
      <c r="T35" s="86" t="str">
        <f t="shared" si="10"/>
        <v>N/A</v>
      </c>
    </row>
    <row r="36" spans="1:20" ht="1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Volumes'!P$19</f>
        <v>1042152.2315063867</v>
      </c>
      <c r="K36" s="29">
        <f>'Output Volume Summary'!K36*'Connex from Volumes'!Q$19</f>
        <v>1086648.5653555708</v>
      </c>
      <c r="L36" s="29">
        <f>'Output Volume Summary'!L36*'Connex from Volumes'!R$19</f>
        <v>1131029.8103835192</v>
      </c>
      <c r="M36" s="29">
        <f>'Output Volume Summary'!M36*'Connex from Volumes'!S$19</f>
        <v>1155344.0409723788</v>
      </c>
      <c r="N36" s="29">
        <f>'Output Volume Summary'!N36*'Connex from Volumes'!T$19</f>
        <v>1195093.7873977683</v>
      </c>
      <c r="O36" s="29">
        <f>'Output Volume Summary'!O36*'Connex from Volumes'!U$19</f>
        <v>1230097.5723295261</v>
      </c>
      <c r="P36" s="29">
        <f>'Output Volume Summary'!P36*'Connex from Volumes'!V$19</f>
        <v>1267295.7068235904</v>
      </c>
      <c r="Q36" s="29">
        <f>'Output Volume Summary'!Q36*'Connex from Volumes'!W$19</f>
        <v>1305953.2779766202</v>
      </c>
      <c r="R36" s="29">
        <f>'Output Volume Summary'!R36*'Connex from Volumes'!X$19</f>
        <v>1331435.1394929765</v>
      </c>
      <c r="S36" s="29">
        <f>'Output Volume Summary'!S36*'Connex from Volumes'!Y$19</f>
        <v>1365684.9603320698</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Volumes'!P$19</f>
        <v>937937.00835574791</v>
      </c>
      <c r="K37" s="29">
        <f>'Output Volume Summary'!K37*'Connex from Volumes'!Q$19</f>
        <v>977983.70882001368</v>
      </c>
      <c r="L37" s="29">
        <f>'Output Volume Summary'!L37*'Connex from Volumes'!R$19</f>
        <v>1017926.8293451673</v>
      </c>
      <c r="M37" s="29">
        <f>'Output Volume Summary'!M37*'Connex from Volumes'!S$19</f>
        <v>1039809.6368751409</v>
      </c>
      <c r="N37" s="29">
        <f>'Output Volume Summary'!N37*'Connex from Volumes'!T$19</f>
        <v>1075584.4086579916</v>
      </c>
      <c r="O37" s="29">
        <f>'Output Volume Summary'!O37*'Connex from Volumes'!U$19</f>
        <v>1107087.8150965734</v>
      </c>
      <c r="P37" s="29">
        <f>'Output Volume Summary'!P37*'Connex from Volumes'!V$19</f>
        <v>1140566.1361412313</v>
      </c>
      <c r="Q37" s="29">
        <f>'Output Volume Summary'!Q37*'Connex from Volumes'!W$19</f>
        <v>1175357.9501789582</v>
      </c>
      <c r="R37" s="29">
        <f>'Output Volume Summary'!R37*'Connex from Volumes'!X$19</f>
        <v>1198291.6255436786</v>
      </c>
      <c r="S37" s="29">
        <f>'Output Volume Summary'!S37*'Connex from Volumes'!Y$19</f>
        <v>1229116.4642988627</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Volumes'!P$19</f>
        <v>1146367.4546570254</v>
      </c>
      <c r="K38" s="29">
        <f>'Output Volume Summary'!K38*'Connex from Volumes'!Q$19</f>
        <v>1195313.4218911277</v>
      </c>
      <c r="L38" s="29">
        <f>'Output Volume Summary'!L38*'Connex from Volumes'!R$19</f>
        <v>1244132.7914218712</v>
      </c>
      <c r="M38" s="29">
        <f>'Output Volume Summary'!M38*'Connex from Volumes'!S$19</f>
        <v>1270878.4450696169</v>
      </c>
      <c r="N38" s="29">
        <f>'Output Volume Summary'!N38*'Connex from Volumes'!T$19</f>
        <v>1314603.1661375454</v>
      </c>
      <c r="O38" s="29">
        <f>'Output Volume Summary'!O38*'Connex from Volumes'!U$19</f>
        <v>1353107.3295624787</v>
      </c>
      <c r="P38" s="29">
        <f>'Output Volume Summary'!P38*'Connex from Volumes'!V$19</f>
        <v>1394025.2775059494</v>
      </c>
      <c r="Q38" s="29">
        <f>'Output Volume Summary'!Q38*'Connex from Volumes'!W$19</f>
        <v>1436548.6057742825</v>
      </c>
      <c r="R38" s="29">
        <f>'Output Volume Summary'!R38*'Connex from Volumes'!X$19</f>
        <v>1464578.6534422743</v>
      </c>
      <c r="S38" s="29">
        <f>'Output Volume Summary'!S38*'Connex from Volumes'!Y$19</f>
        <v>1502253.4563652768</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Volumes'!P$20</f>
        <v>6460164.5947441421</v>
      </c>
      <c r="K39" s="29">
        <f>'Output Volume Summary'!K39*'Connex from Volumes'!Q$20</f>
        <v>6735991.5150712365</v>
      </c>
      <c r="L39" s="29">
        <f>'Output Volume Summary'!L39*'Connex from Volumes'!R$20</f>
        <v>7011105.0149346748</v>
      </c>
      <c r="M39" s="29">
        <f>'Output Volume Summary'!M39*'Connex from Volumes'!S$20</f>
        <v>7161825.7319757501</v>
      </c>
      <c r="N39" s="29">
        <f>'Output Volume Summary'!N39*'Connex from Volumes'!T$20</f>
        <v>7408229.1812455161</v>
      </c>
      <c r="O39" s="29">
        <f>'Output Volume Summary'!O39*'Connex from Volumes'!U$20</f>
        <v>7625213.0395166986</v>
      </c>
      <c r="P39" s="29">
        <f>'Output Volume Summary'!P39*'Connex from Volumes'!V$20</f>
        <v>7855799.3820721731</v>
      </c>
      <c r="Q39" s="29">
        <f>'Output Volume Summary'!Q39*'Connex from Volumes'!W$20</f>
        <v>8095432.5804971568</v>
      </c>
      <c r="R39" s="29">
        <f>'Output Volume Summary'!R39*'Connex from Volumes'!X$20</f>
        <v>8253391.2880635085</v>
      </c>
      <c r="S39" s="29">
        <f>'Output Volume Summary'!S39*'Connex from Volumes'!Y$20</f>
        <v>8465701.4221033454</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Volumes'!P$20</f>
        <v>5814148.1352697285</v>
      </c>
      <c r="K40" s="29">
        <f>'Output Volume Summary'!K40*'Connex from Volumes'!Q$20</f>
        <v>6062392.3635641122</v>
      </c>
      <c r="L40" s="29">
        <f>'Output Volume Summary'!L40*'Connex from Volumes'!R$20</f>
        <v>6309994.5134412078</v>
      </c>
      <c r="M40" s="29">
        <f>'Output Volume Summary'!M40*'Connex from Volumes'!S$20</f>
        <v>6445643.1587781757</v>
      </c>
      <c r="N40" s="29">
        <f>'Output Volume Summary'!N40*'Connex from Volumes'!T$20</f>
        <v>6667406.2631209651</v>
      </c>
      <c r="O40" s="29">
        <f>'Output Volume Summary'!O40*'Connex from Volumes'!U$20</f>
        <v>6862691.7355650282</v>
      </c>
      <c r="P40" s="29">
        <f>'Output Volume Summary'!P40*'Connex from Volumes'!V$20</f>
        <v>7070219.4438649565</v>
      </c>
      <c r="Q40" s="29">
        <f>'Output Volume Summary'!Q40*'Connex from Volumes'!W$20</f>
        <v>7285889.3224474397</v>
      </c>
      <c r="R40" s="29">
        <f>'Output Volume Summary'!R40*'Connex from Volumes'!X$20</f>
        <v>7428052.1592571577</v>
      </c>
      <c r="S40" s="29">
        <f>'Output Volume Summary'!S40*'Connex from Volumes'!Y$20</f>
        <v>7619131.2798930109</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Volumes'!P$20</f>
        <v>7106181.0542185567</v>
      </c>
      <c r="K41" s="29">
        <f>'Output Volume Summary'!K41*'Connex from Volumes'!Q$20</f>
        <v>7409590.6665783599</v>
      </c>
      <c r="L41" s="29">
        <f>'Output Volume Summary'!L41*'Connex from Volumes'!R$20</f>
        <v>7712215.5164281428</v>
      </c>
      <c r="M41" s="29">
        <f>'Output Volume Summary'!M41*'Connex from Volumes'!S$20</f>
        <v>7878008.3051733254</v>
      </c>
      <c r="N41" s="29">
        <f>'Output Volume Summary'!N41*'Connex from Volumes'!T$20</f>
        <v>8149052.0993700679</v>
      </c>
      <c r="O41" s="29">
        <f>'Output Volume Summary'!O41*'Connex from Volumes'!U$20</f>
        <v>8387734.3434683681</v>
      </c>
      <c r="P41" s="29">
        <f>'Output Volume Summary'!P41*'Connex from Volumes'!V$20</f>
        <v>8641379.3202793915</v>
      </c>
      <c r="Q41" s="29">
        <f>'Output Volume Summary'!Q41*'Connex from Volumes'!W$20</f>
        <v>8904975.8385468721</v>
      </c>
      <c r="R41" s="29">
        <f>'Output Volume Summary'!R41*'Connex from Volumes'!X$20</f>
        <v>9078730.4168698601</v>
      </c>
      <c r="S41" s="29">
        <f>'Output Volume Summary'!S41*'Connex from Volumes'!Y$20</f>
        <v>9312271.5643136799</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7502316.8262505289</v>
      </c>
      <c r="K42" s="29">
        <f t="shared" si="11"/>
        <v>7822640.0804268075</v>
      </c>
      <c r="L42" s="29">
        <f t="shared" si="11"/>
        <v>8142134.825318194</v>
      </c>
      <c r="M42" s="29">
        <f t="shared" si="11"/>
        <v>8317169.7729481291</v>
      </c>
      <c r="N42" s="29">
        <f t="shared" si="11"/>
        <v>8603322.9686432853</v>
      </c>
      <c r="O42" s="29">
        <f t="shared" si="11"/>
        <v>8855310.6118462253</v>
      </c>
      <c r="P42" s="29">
        <f t="shared" si="11"/>
        <v>9123095.0888957642</v>
      </c>
      <c r="Q42" s="29">
        <f t="shared" si="11"/>
        <v>9401385.8584737778</v>
      </c>
      <c r="R42" s="29">
        <f t="shared" si="11"/>
        <v>9584826.4275564849</v>
      </c>
      <c r="S42" s="29">
        <f t="shared" si="11"/>
        <v>9831386.3824354149</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6752085.1436254764</v>
      </c>
      <c r="K43" s="29">
        <f t="shared" si="11"/>
        <v>7040376.0723841256</v>
      </c>
      <c r="L43" s="29">
        <f t="shared" si="11"/>
        <v>7327921.3427863754</v>
      </c>
      <c r="M43" s="29">
        <f t="shared" si="11"/>
        <v>7485452.7956533171</v>
      </c>
      <c r="N43" s="29">
        <f t="shared" si="11"/>
        <v>7742990.6717789564</v>
      </c>
      <c r="O43" s="29">
        <f t="shared" si="11"/>
        <v>7969779.5506616011</v>
      </c>
      <c r="P43" s="29">
        <f t="shared" si="11"/>
        <v>8210785.5800061878</v>
      </c>
      <c r="Q43" s="29">
        <f t="shared" si="11"/>
        <v>8461247.2726263981</v>
      </c>
      <c r="R43" s="29">
        <f t="shared" si="11"/>
        <v>8626343.7848008368</v>
      </c>
      <c r="S43" s="29">
        <f t="shared" si="11"/>
        <v>8848247.7441918738</v>
      </c>
      <c r="T43" s="88" t="s">
        <v>115</v>
      </c>
    </row>
    <row r="44" spans="1:20" ht="1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8252548.5088755824</v>
      </c>
      <c r="K44" s="86">
        <f t="shared" si="11"/>
        <v>8604904.0884694867</v>
      </c>
      <c r="L44" s="86">
        <f t="shared" si="11"/>
        <v>8956348.3078500144</v>
      </c>
      <c r="M44" s="86">
        <f t="shared" si="11"/>
        <v>9148886.7502429429</v>
      </c>
      <c r="N44" s="86">
        <f t="shared" si="11"/>
        <v>9463655.2655076124</v>
      </c>
      <c r="O44" s="86">
        <f t="shared" si="11"/>
        <v>9740841.6730308458</v>
      </c>
      <c r="P44" s="86">
        <f t="shared" si="11"/>
        <v>10035404.597785341</v>
      </c>
      <c r="Q44" s="86">
        <f t="shared" si="11"/>
        <v>10341524.444321156</v>
      </c>
      <c r="R44" s="86">
        <f t="shared" si="11"/>
        <v>10543309.070312135</v>
      </c>
      <c r="S44" s="86">
        <f t="shared" si="11"/>
        <v>10814525.020678956</v>
      </c>
      <c r="T44" s="89" t="s">
        <v>115</v>
      </c>
    </row>
    <row r="45" spans="1:20" ht="15.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J42</f>
        <v>7502316.8262505289</v>
      </c>
      <c r="K45" s="92">
        <f t="shared" ref="K45:T45" si="12">K42</f>
        <v>7822640.0804268075</v>
      </c>
      <c r="L45" s="92">
        <f t="shared" si="12"/>
        <v>8142134.825318194</v>
      </c>
      <c r="M45" s="92">
        <f t="shared" si="12"/>
        <v>8317169.7729481291</v>
      </c>
      <c r="N45" s="92">
        <f t="shared" si="12"/>
        <v>8603322.9686432853</v>
      </c>
      <c r="O45" s="92">
        <f t="shared" si="12"/>
        <v>8855310.6118462253</v>
      </c>
      <c r="P45" s="92">
        <f t="shared" si="12"/>
        <v>9123095.0888957642</v>
      </c>
      <c r="Q45" s="92">
        <f t="shared" si="12"/>
        <v>9401385.8584737778</v>
      </c>
      <c r="R45" s="92">
        <f t="shared" si="12"/>
        <v>9584826.4275564849</v>
      </c>
      <c r="S45" s="92">
        <f t="shared" si="12"/>
        <v>9831386.3824354149</v>
      </c>
      <c r="T45" s="86" t="str">
        <f t="shared" si="12"/>
        <v>N/A</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Volumes'!P$17</f>
        <v>1001334.8391131731</v>
      </c>
      <c r="K46" s="29">
        <f>(VLOOKUP($B46,'Model Working'!$C$16:$P$25,L$4,FALSE)/VLOOKUP($B46,'Model Working'!$C$30:$P$39,L$4)-(VLOOKUP($B46,'Model Working'!$C$16:$P$25,K$4,FALSE)/VLOOKUP($B46,'Model Working'!$C$30:$P$39,K$4)))*VLOOKUP($F46,'Model Working'!$C$42:$P$45,K$4,FALSE)*VLOOKUP($D46,'Model Working'!$C$47:$P$50,K$4,FALSE)*(1+Base_Case)*'Connex from Volumes'!Q$17</f>
        <v>1039739.6507209806</v>
      </c>
      <c r="L46" s="29">
        <f>(VLOOKUP($B46,'Model Working'!$C$16:$P$25,M$4,FALSE)/VLOOKUP($B46,'Model Working'!$C$30:$P$39,M$4)-(VLOOKUP($B46,'Model Working'!$C$16:$P$25,L$4,FALSE)/VLOOKUP($B46,'Model Working'!$C$30:$P$39,L$4)))*VLOOKUP($F46,'Model Working'!$C$42:$P$45,L$4,FALSE)*VLOOKUP($D46,'Model Working'!$C$47:$P$50,L$4,FALSE)*(1+Base_Case)*'Connex from Volumes'!R$17</f>
        <v>1098031.0756528003</v>
      </c>
      <c r="M46" s="29">
        <f>(VLOOKUP($B46,'Model Working'!$C$16:$P$25,N$4,FALSE)/VLOOKUP($B46,'Model Working'!$C$30:$P$39,N$4)-(VLOOKUP($B46,'Model Working'!$C$16:$P$25,M$4,FALSE)/VLOOKUP($B46,'Model Working'!$C$30:$P$39,M$4)))*VLOOKUP($F46,'Model Working'!$C$42:$P$45,M$4,FALSE)*VLOOKUP($D46,'Model Working'!$C$47:$P$50,M$4,FALSE)*(1+Base_Case)*'Connex from Volumes'!S$17</f>
        <v>1096278.9359890351</v>
      </c>
      <c r="N46" s="29">
        <f>(VLOOKUP($B46,'Model Working'!$C$16:$P$25,O$4,FALSE)/VLOOKUP($B46,'Model Working'!$C$30:$P$39,O$4)-(VLOOKUP($B46,'Model Working'!$C$16:$P$25,N$4,FALSE)/VLOOKUP($B46,'Model Working'!$C$30:$P$39,N$4)))*VLOOKUP($F46,'Model Working'!$C$42:$P$45,N$4,FALSE)*VLOOKUP($D46,'Model Working'!$C$47:$P$50,N$4,FALSE)*(1+Base_Case)*'Connex from Volumes'!T$17</f>
        <v>1129272.1892462352</v>
      </c>
      <c r="O46" s="29">
        <f>(VLOOKUP($B46,'Model Working'!$C$16:$P$25,P$4,FALSE)/VLOOKUP($B46,'Model Working'!$C$30:$P$39,P$4)-(VLOOKUP($B46,'Model Working'!$C$16:$P$25,O$4,FALSE)/VLOOKUP($B46,'Model Working'!$C$30:$P$39,O$4)))*VLOOKUP($F46,'Model Working'!$C$42:$P$45,O$4,FALSE)*VLOOKUP($D46,'Model Working'!$C$47:$P$50,O$4,FALSE)*(1+Base_Case)*'Connex from Volumes'!U$17</f>
        <v>1157505.2100140594</v>
      </c>
      <c r="P46" s="29">
        <f>(VLOOKUP($B46,'Model Working'!$C$16:$P$25,Q$4,FALSE)/VLOOKUP($B46,'Model Working'!$C$30:$P$39,Q$4)-(VLOOKUP($B46,'Model Working'!$C$16:$P$25,P$4,FALSE)/VLOOKUP($B46,'Model Working'!$C$30:$P$39,P$4)))*VLOOKUP($F46,'Model Working'!$C$42:$P$45,P$4,FALSE)*VLOOKUP($D46,'Model Working'!$C$47:$P$50,P$4,FALSE)*(1+Base_Case)*'Connex from Volumes'!V$17</f>
        <v>1187539.1762022828</v>
      </c>
      <c r="Q46" s="29">
        <f>(VLOOKUP($B46,'Model Working'!$C$16:$P$25,R$4,FALSE)/VLOOKUP($B46,'Model Working'!$C$30:$P$39,R$4)-(VLOOKUP($B46,'Model Working'!$C$16:$P$25,Q$4,FALSE)/VLOOKUP($B46,'Model Working'!$C$30:$P$39,Q$4)))*VLOOKUP($F46,'Model Working'!$C$42:$P$45,Q$4,FALSE)*VLOOKUP($D46,'Model Working'!$C$47:$P$50,Q$4,FALSE)*(1+Base_Case)*'Connex from Volumes'!W$17</f>
        <v>1218664.1755690672</v>
      </c>
      <c r="R46" s="29">
        <f>(VLOOKUP($B46,'Model Working'!$C$16:$P$25,S$4,FALSE)/VLOOKUP($B46,'Model Working'!$C$30:$P$39,S$4)-(VLOOKUP($B46,'Model Working'!$C$16:$P$25,R$4,FALSE)/VLOOKUP($B46,'Model Working'!$C$30:$P$39,R$4)))*VLOOKUP($F46,'Model Working'!$C$42:$P$45,R$4,FALSE)*VLOOKUP($D46,'Model Working'!$C$47:$P$50,R$4,FALSE)*(1+Base_Case)*'Connex from Volumes'!X$17</f>
        <v>1237264.835247214</v>
      </c>
      <c r="S46" s="29">
        <f>(VLOOKUP($B46,'Model Working'!$C$16:$P$25,T$4,FALSE)/VLOOKUP($B46,'Model Working'!$C$30:$P$39,T$4)-(VLOOKUP($B46,'Model Working'!$C$16:$P$25,S$4,FALSE)/VLOOKUP($B46,'Model Working'!$C$30:$P$39,S$4)))*VLOOKUP($F46,'Model Working'!$C$42:$P$45,S$4,FALSE)*VLOOKUP($D46,'Model Working'!$C$47:$P$50,S$4,FALSE)*(1+Base_Case)*'Connex from Volumes'!Y$17</f>
        <v>1263802.625832651</v>
      </c>
      <c r="T46" s="29" t="e" vm="1">
        <f>(VLOOKUP($B46,'Model Working'!$C$16:$P$25,U$4,FALSE)/VLOOKUP($B46,'Model Working'!$C$30:$P$39,U$4)-(VLOOKUP($B46,'Model Working'!$C$16:$P$25,T$4,FALSE)/VLOOKUP($B46,'Model Working'!$C$30:$P$39,T$4)))*VLOOKUP($F46,'Model Working'!$C$42:$P$45,T$4,FALSE)*VLOOKUP($D46,'Model Working'!$C$47:$P$50,T$4,FALSE)*(1+Base_Case)*'Connex from Volumes'!Z$17</f>
        <v>#VALUE!</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Volumes'!P$17</f>
        <v>901201.35520185577</v>
      </c>
      <c r="K47" s="29">
        <f>(VLOOKUP($B47,'Model Working'!$C$16:$P$25,L$4,FALSE)/VLOOKUP($B47,'Model Working'!$C$30:$P$39,L$4)-(VLOOKUP($B47,'Model Working'!$C$16:$P$25,K$4,FALSE)/VLOOKUP($B47,'Model Working'!$C$30:$P$39,K$4)))*VLOOKUP($F47,'Model Working'!$C$42:$P$45,K$4,FALSE)*VLOOKUP($D47,'Model Working'!$C$47:$P$50,K$4,FALSE)*(1+Low_Case)*'Connex from Volumes'!Q$17</f>
        <v>935765.68564888253</v>
      </c>
      <c r="L47" s="29">
        <f>(VLOOKUP($B47,'Model Working'!$C$16:$P$25,M$4,FALSE)/VLOOKUP($B47,'Model Working'!$C$30:$P$39,M$4)-(VLOOKUP($B47,'Model Working'!$C$16:$P$25,L$4,FALSE)/VLOOKUP($B47,'Model Working'!$C$30:$P$39,L$4)))*VLOOKUP($F47,'Model Working'!$C$42:$P$45,L$4,FALSE)*VLOOKUP($D47,'Model Working'!$C$47:$P$50,L$4,FALSE)*(1+Low_Case)*'Connex from Volumes'!R$17</f>
        <v>988227.96808752022</v>
      </c>
      <c r="M47" s="29">
        <f>(VLOOKUP($B47,'Model Working'!$C$16:$P$25,N$4,FALSE)/VLOOKUP($B47,'Model Working'!$C$30:$P$39,N$4)-(VLOOKUP($B47,'Model Working'!$C$16:$P$25,M$4,FALSE)/VLOOKUP($B47,'Model Working'!$C$30:$P$39,M$4)))*VLOOKUP($F47,'Model Working'!$C$42:$P$45,M$4,FALSE)*VLOOKUP($D47,'Model Working'!$C$47:$P$50,M$4,FALSE)*(1+Low_Case)*'Connex from Volumes'!S$17</f>
        <v>986651.04239013151</v>
      </c>
      <c r="N47" s="29">
        <f>(VLOOKUP($B47,'Model Working'!$C$16:$P$25,O$4,FALSE)/VLOOKUP($B47,'Model Working'!$C$30:$P$39,O$4)-(VLOOKUP($B47,'Model Working'!$C$16:$P$25,N$4,FALSE)/VLOOKUP($B47,'Model Working'!$C$30:$P$39,N$4)))*VLOOKUP($F47,'Model Working'!$C$42:$P$45,N$4,FALSE)*VLOOKUP($D47,'Model Working'!$C$47:$P$50,N$4,FALSE)*(1+Low_Case)*'Connex from Volumes'!T$17</f>
        <v>1016344.9703216117</v>
      </c>
      <c r="O47" s="29">
        <f>(VLOOKUP($B47,'Model Working'!$C$16:$P$25,P$4,FALSE)/VLOOKUP($B47,'Model Working'!$C$30:$P$39,P$4)-(VLOOKUP($B47,'Model Working'!$C$16:$P$25,O$4,FALSE)/VLOOKUP($B47,'Model Working'!$C$30:$P$39,O$4)))*VLOOKUP($F47,'Model Working'!$C$42:$P$45,O$4,FALSE)*VLOOKUP($D47,'Model Working'!$C$47:$P$50,O$4,FALSE)*(1+Low_Case)*'Connex from Volumes'!U$17</f>
        <v>1041754.6890126537</v>
      </c>
      <c r="P47" s="29">
        <f>(VLOOKUP($B47,'Model Working'!$C$16:$P$25,Q$4,FALSE)/VLOOKUP($B47,'Model Working'!$C$30:$P$39,Q$4)-(VLOOKUP($B47,'Model Working'!$C$16:$P$25,P$4,FALSE)/VLOOKUP($B47,'Model Working'!$C$30:$P$39,P$4)))*VLOOKUP($F47,'Model Working'!$C$42:$P$45,P$4,FALSE)*VLOOKUP($D47,'Model Working'!$C$47:$P$50,P$4,FALSE)*(1+Low_Case)*'Connex from Volumes'!V$17</f>
        <v>1068785.2585820544</v>
      </c>
      <c r="Q47" s="29">
        <f>(VLOOKUP($B47,'Model Working'!$C$16:$P$25,R$4,FALSE)/VLOOKUP($B47,'Model Working'!$C$30:$P$39,R$4)-(VLOOKUP($B47,'Model Working'!$C$16:$P$25,Q$4,FALSE)/VLOOKUP($B47,'Model Working'!$C$30:$P$39,Q$4)))*VLOOKUP($F47,'Model Working'!$C$42:$P$45,Q$4,FALSE)*VLOOKUP($D47,'Model Working'!$C$47:$P$50,Q$4,FALSE)*(1+Low_Case)*'Connex from Volumes'!W$17</f>
        <v>1096797.7580121607</v>
      </c>
      <c r="R47" s="29">
        <f>(VLOOKUP($B47,'Model Working'!$C$16:$P$25,S$4,FALSE)/VLOOKUP($B47,'Model Working'!$C$30:$P$39,S$4)-(VLOOKUP($B47,'Model Working'!$C$16:$P$25,R$4,FALSE)/VLOOKUP($B47,'Model Working'!$C$30:$P$39,R$4)))*VLOOKUP($F47,'Model Working'!$C$42:$P$45,R$4,FALSE)*VLOOKUP($D47,'Model Working'!$C$47:$P$50,R$4,FALSE)*(1+Low_Case)*'Connex from Volumes'!X$17</f>
        <v>1113538.3517224926</v>
      </c>
      <c r="S47" s="29">
        <f>(VLOOKUP($B47,'Model Working'!$C$16:$P$25,T$4,FALSE)/VLOOKUP($B47,'Model Working'!$C$30:$P$39,T$4)-(VLOOKUP($B47,'Model Working'!$C$16:$P$25,S$4,FALSE)/VLOOKUP($B47,'Model Working'!$C$30:$P$39,S$4)))*VLOOKUP($F47,'Model Working'!$C$42:$P$45,S$4,FALSE)*VLOOKUP($D47,'Model Working'!$C$47:$P$50,S$4,FALSE)*(1+Low_Case)*'Connex from Volumes'!Y$17</f>
        <v>1137422.3632493862</v>
      </c>
      <c r="T47" s="29" t="e" vm="1">
        <f>(VLOOKUP($B47,'Model Working'!$C$16:$P$25,U$4,FALSE)/VLOOKUP($B47,'Model Working'!$C$30:$P$39,U$4)-(VLOOKUP($B47,'Model Working'!$C$16:$P$25,T$4,FALSE)/VLOOKUP($B47,'Model Working'!$C$30:$P$39,T$4)))*VLOOKUP($F47,'Model Working'!$C$42:$P$45,T$4,FALSE)*VLOOKUP($D47,'Model Working'!$C$47:$P$50,T$4,FALSE)*(1+Low_Case)*'Connex from Volumes'!Z$17</f>
        <v>#VALUE!</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Volumes'!P$17</f>
        <v>1101468.3230244904</v>
      </c>
      <c r="K48" s="29">
        <f>(VLOOKUP($B48,'Model Working'!$C$16:$P$25,L$4,FALSE)/VLOOKUP($B48,'Model Working'!$C$30:$P$39,L$4)-(VLOOKUP($B48,'Model Working'!$C$16:$P$25,K$4,FALSE)/VLOOKUP($B48,'Model Working'!$C$30:$P$39,K$4)))*VLOOKUP($F48,'Model Working'!$C$42:$P$45,K$4,FALSE)*VLOOKUP($D48,'Model Working'!$C$47:$P$50,K$4,FALSE)*(1+High_Case)*'Connex from Volumes'!Q$17</f>
        <v>1143713.6157930787</v>
      </c>
      <c r="L48" s="29">
        <f>(VLOOKUP($B48,'Model Working'!$C$16:$P$25,M$4,FALSE)/VLOOKUP($B48,'Model Working'!$C$30:$P$39,M$4)-(VLOOKUP($B48,'Model Working'!$C$16:$P$25,L$4,FALSE)/VLOOKUP($B48,'Model Working'!$C$30:$P$39,L$4)))*VLOOKUP($F48,'Model Working'!$C$42:$P$45,L$4,FALSE)*VLOOKUP($D48,'Model Working'!$C$47:$P$50,L$4,FALSE)*(1+High_Case)*'Connex from Volumes'!R$17</f>
        <v>1207834.1832180803</v>
      </c>
      <c r="M48" s="29">
        <f>(VLOOKUP($B48,'Model Working'!$C$16:$P$25,N$4,FALSE)/VLOOKUP($B48,'Model Working'!$C$30:$P$39,N$4)-(VLOOKUP($B48,'Model Working'!$C$16:$P$25,M$4,FALSE)/VLOOKUP($B48,'Model Working'!$C$30:$P$39,M$4)))*VLOOKUP($F48,'Model Working'!$C$42:$P$45,M$4,FALSE)*VLOOKUP($D48,'Model Working'!$C$47:$P$50,M$4,FALSE)*(1+High_Case)*'Connex from Volumes'!S$17</f>
        <v>1205906.8295879385</v>
      </c>
      <c r="N48" s="29">
        <f>(VLOOKUP($B48,'Model Working'!$C$16:$P$25,O$4,FALSE)/VLOOKUP($B48,'Model Working'!$C$30:$P$39,O$4)-(VLOOKUP($B48,'Model Working'!$C$16:$P$25,N$4,FALSE)/VLOOKUP($B48,'Model Working'!$C$30:$P$39,N$4)))*VLOOKUP($F48,'Model Working'!$C$42:$P$45,N$4,FALSE)*VLOOKUP($D48,'Model Working'!$C$47:$P$50,N$4,FALSE)*(1+High_Case)*'Connex from Volumes'!T$17</f>
        <v>1242199.4081708589</v>
      </c>
      <c r="O48" s="29">
        <f>(VLOOKUP($B48,'Model Working'!$C$16:$P$25,P$4,FALSE)/VLOOKUP($B48,'Model Working'!$C$30:$P$39,P$4)-(VLOOKUP($B48,'Model Working'!$C$16:$P$25,O$4,FALSE)/VLOOKUP($B48,'Model Working'!$C$30:$P$39,O$4)))*VLOOKUP($F48,'Model Working'!$C$42:$P$45,O$4,FALSE)*VLOOKUP($D48,'Model Working'!$C$47:$P$50,O$4,FALSE)*(1+High_Case)*'Connex from Volumes'!U$17</f>
        <v>1273255.7310154655</v>
      </c>
      <c r="P48" s="29">
        <f>(VLOOKUP($B48,'Model Working'!$C$16:$P$25,Q$4,FALSE)/VLOOKUP($B48,'Model Working'!$C$30:$P$39,Q$4)-(VLOOKUP($B48,'Model Working'!$C$16:$P$25,P$4,FALSE)/VLOOKUP($B48,'Model Working'!$C$30:$P$39,P$4)))*VLOOKUP($F48,'Model Working'!$C$42:$P$45,P$4,FALSE)*VLOOKUP($D48,'Model Working'!$C$47:$P$50,P$4,FALSE)*(1+High_Case)*'Connex from Volumes'!V$17</f>
        <v>1306293.0938225111</v>
      </c>
      <c r="Q48" s="29">
        <f>(VLOOKUP($B48,'Model Working'!$C$16:$P$25,R$4,FALSE)/VLOOKUP($B48,'Model Working'!$C$30:$P$39,R$4)-(VLOOKUP($B48,'Model Working'!$C$16:$P$25,Q$4,FALSE)/VLOOKUP($B48,'Model Working'!$C$30:$P$39,Q$4)))*VLOOKUP($F48,'Model Working'!$C$42:$P$45,Q$4,FALSE)*VLOOKUP($D48,'Model Working'!$C$47:$P$50,Q$4,FALSE)*(1+High_Case)*'Connex from Volumes'!W$17</f>
        <v>1340530.5931259743</v>
      </c>
      <c r="R48" s="29">
        <f>(VLOOKUP($B48,'Model Working'!$C$16:$P$25,S$4,FALSE)/VLOOKUP($B48,'Model Working'!$C$30:$P$39,S$4)-(VLOOKUP($B48,'Model Working'!$C$16:$P$25,R$4,FALSE)/VLOOKUP($B48,'Model Working'!$C$30:$P$39,R$4)))*VLOOKUP($F48,'Model Working'!$C$42:$P$45,R$4,FALSE)*VLOOKUP($D48,'Model Working'!$C$47:$P$50,R$4,FALSE)*(1+High_Case)*'Connex from Volumes'!X$17</f>
        <v>1360991.3187719355</v>
      </c>
      <c r="S48" s="29">
        <f>(VLOOKUP($B48,'Model Working'!$C$16:$P$25,T$4,FALSE)/VLOOKUP($B48,'Model Working'!$C$30:$P$39,T$4)-(VLOOKUP($B48,'Model Working'!$C$16:$P$25,S$4,FALSE)/VLOOKUP($B48,'Model Working'!$C$30:$P$39,S$4)))*VLOOKUP($F48,'Model Working'!$C$42:$P$45,S$4,FALSE)*VLOOKUP($D48,'Model Working'!$C$47:$P$50,S$4,FALSE)*(1+High_Case)*'Connex from Volumes'!Y$17</f>
        <v>1390182.8884159164</v>
      </c>
      <c r="T48" s="29" t="e" vm="1">
        <f>(VLOOKUP($B48,'Model Working'!$C$16:$P$25,U$4,FALSE)/VLOOKUP($B48,'Model Working'!$C$30:$P$39,U$4)-(VLOOKUP($B48,'Model Working'!$C$16:$P$25,T$4,FALSE)/VLOOKUP($B48,'Model Working'!$C$30:$P$39,T$4)))*VLOOKUP($F48,'Model Working'!$C$42:$P$45,T$4,FALSE)*VLOOKUP($D48,'Model Working'!$C$47:$P$50,T$4,FALSE)*(1+High_Case)*'Connex from Volumes'!Z$17</f>
        <v>#VALUE!</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'Output Volume Summary'!J49*'Connex from Volumes'!P$18</f>
        <v>2362753.0338416407</v>
      </c>
      <c r="K49" s="29">
        <f>'Output Volume Summary'!K49*'Connex from Volumes'!Q$18</f>
        <v>2453373.1556990086</v>
      </c>
      <c r="L49" s="29">
        <f>'Output Volume Summary'!L49*'Connex from Volumes'!R$18</f>
        <v>2590917.79683682</v>
      </c>
      <c r="M49" s="29">
        <f>'Output Volume Summary'!M49*'Connex from Volumes'!S$18</f>
        <v>2586783.4422287829</v>
      </c>
      <c r="N49" s="29">
        <f>'Output Volume Summary'!N49*'Connex from Volumes'!T$18</f>
        <v>2664634.4329111762</v>
      </c>
      <c r="O49" s="29">
        <f>'Output Volume Summary'!O49*'Connex from Volumes'!U$18</f>
        <v>2731253.1630981434</v>
      </c>
      <c r="P49" s="29">
        <f>'Output Volume Summary'!P49*'Connex from Volumes'!V$18</f>
        <v>2802121.4101196583</v>
      </c>
      <c r="Q49" s="29">
        <f>'Output Volume Summary'!Q49*'Connex from Volumes'!W$18</f>
        <v>2875564.0626766398</v>
      </c>
      <c r="R49" s="29">
        <f>'Output Volume Summary'!R49*'Connex from Volumes'!X$18</f>
        <v>2919454.2414353457</v>
      </c>
      <c r="S49" s="29">
        <f>'Output Volume Summary'!S49*'Connex from Volumes'!Y$18</f>
        <v>2982072.9008167838</v>
      </c>
      <c r="T49" s="29" t="e">
        <f>'Output Volume Summary'!T49*'Connex from Volumes'!Z$18</f>
        <v>#VALUE!</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'Output Volume Summary'!J50*'Connex from Volumes'!P$18</f>
        <v>2126477.7304574768</v>
      </c>
      <c r="K50" s="29">
        <f>'Output Volume Summary'!K50*'Connex from Volumes'!Q$18</f>
        <v>2208035.8401291077</v>
      </c>
      <c r="L50" s="29">
        <f>'Output Volume Summary'!L50*'Connex from Volumes'!R$18</f>
        <v>2331826.0171531383</v>
      </c>
      <c r="M50" s="29">
        <f>'Output Volume Summary'!M50*'Connex from Volumes'!S$18</f>
        <v>2328105.0980059048</v>
      </c>
      <c r="N50" s="29">
        <f>'Output Volume Summary'!N50*'Connex from Volumes'!T$18</f>
        <v>2398170.9896200583</v>
      </c>
      <c r="O50" s="29">
        <f>'Output Volume Summary'!O50*'Connex from Volumes'!U$18</f>
        <v>2458127.8467883295</v>
      </c>
      <c r="P50" s="29">
        <f>'Output Volume Summary'!P50*'Connex from Volumes'!V$18</f>
        <v>2521909.2691076924</v>
      </c>
      <c r="Q50" s="29">
        <f>'Output Volume Summary'!Q50*'Connex from Volumes'!W$18</f>
        <v>2588007.6564089758</v>
      </c>
      <c r="R50" s="29">
        <f>'Output Volume Summary'!R50*'Connex from Volumes'!X$18</f>
        <v>2627508.8172918111</v>
      </c>
      <c r="S50" s="29">
        <f>'Output Volume Summary'!S50*'Connex from Volumes'!Y$18</f>
        <v>2683865.6107351054</v>
      </c>
      <c r="T50" s="29" t="e">
        <f>'Output Volume Summary'!T50*'Connex from Volumes'!Z$18</f>
        <v>#VALUE!</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'Output Volume Summary'!J51*'Connex from Volumes'!P$18</f>
        <v>2599028.337225805</v>
      </c>
      <c r="K51" s="29">
        <f>'Output Volume Summary'!K51*'Connex from Volumes'!Q$18</f>
        <v>2698710.4712689095</v>
      </c>
      <c r="L51" s="29">
        <f>'Output Volume Summary'!L51*'Connex from Volumes'!R$18</f>
        <v>2850009.5765205021</v>
      </c>
      <c r="M51" s="29">
        <f>'Output Volume Summary'!M51*'Connex from Volumes'!S$18</f>
        <v>2845461.7864516615</v>
      </c>
      <c r="N51" s="29">
        <f>'Output Volume Summary'!N51*'Connex from Volumes'!T$18</f>
        <v>2931097.8762022937</v>
      </c>
      <c r="O51" s="29">
        <f>'Output Volume Summary'!O51*'Connex from Volumes'!U$18</f>
        <v>3004378.4794079582</v>
      </c>
      <c r="P51" s="29">
        <f>'Output Volume Summary'!P51*'Connex from Volumes'!V$18</f>
        <v>3082333.5511316243</v>
      </c>
      <c r="Q51" s="29">
        <f>'Output Volume Summary'!Q51*'Connex from Volumes'!W$18</f>
        <v>3163120.4689443037</v>
      </c>
      <c r="R51" s="29">
        <f>'Output Volume Summary'!R51*'Connex from Volumes'!X$18</f>
        <v>3211399.6655788803</v>
      </c>
      <c r="S51" s="29">
        <f>'Output Volume Summary'!S51*'Connex from Volumes'!Y$18</f>
        <v>3280280.1908984627</v>
      </c>
      <c r="T51" s="29" t="e">
        <f>'Output Volume Summary'!T51*'Connex from Volumes'!Z$18</f>
        <v>#VALUE!</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3364087.8729548138</v>
      </c>
      <c r="K52" s="29">
        <f t="shared" si="13"/>
        <v>3493112.8064199891</v>
      </c>
      <c r="L52" s="29">
        <f t="shared" si="13"/>
        <v>3688948.87248962</v>
      </c>
      <c r="M52" s="29">
        <f t="shared" si="13"/>
        <v>3683062.3782178182</v>
      </c>
      <c r="N52" s="29">
        <f t="shared" si="13"/>
        <v>3793906.6221574116</v>
      </c>
      <c r="O52" s="29">
        <f t="shared" si="13"/>
        <v>3888758.3731122026</v>
      </c>
      <c r="P52" s="29">
        <f t="shared" si="13"/>
        <v>3989660.5863219411</v>
      </c>
      <c r="Q52" s="29">
        <f t="shared" si="13"/>
        <v>4094228.238245707</v>
      </c>
      <c r="R52" s="29">
        <f t="shared" si="13"/>
        <v>4156719.0766825597</v>
      </c>
      <c r="S52" s="29">
        <f t="shared" si="13"/>
        <v>4245875.5266494351</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3027679.0856593326</v>
      </c>
      <c r="K53" s="29">
        <f t="shared" si="13"/>
        <v>3143801.52577799</v>
      </c>
      <c r="L53" s="29">
        <f t="shared" si="13"/>
        <v>3320053.9852406587</v>
      </c>
      <c r="M53" s="29">
        <f t="shared" si="13"/>
        <v>3314756.1403960362</v>
      </c>
      <c r="N53" s="29">
        <f t="shared" si="13"/>
        <v>3414515.9599416703</v>
      </c>
      <c r="O53" s="29">
        <f t="shared" si="13"/>
        <v>3499882.5358009832</v>
      </c>
      <c r="P53" s="29">
        <f t="shared" si="13"/>
        <v>3590694.5276897466</v>
      </c>
      <c r="Q53" s="29">
        <f t="shared" si="13"/>
        <v>3684805.4144211365</v>
      </c>
      <c r="R53" s="29">
        <f t="shared" si="13"/>
        <v>3741047.1690143039</v>
      </c>
      <c r="S53" s="29">
        <f t="shared" si="13"/>
        <v>3821287.9739844915</v>
      </c>
      <c r="T53" s="88" t="s">
        <v>115</v>
      </c>
    </row>
    <row r="54" spans="1:20" ht="1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3700496.6602502954</v>
      </c>
      <c r="K54" s="86">
        <f t="shared" si="13"/>
        <v>3842424.0870619882</v>
      </c>
      <c r="L54" s="86">
        <f t="shared" si="13"/>
        <v>4057843.7597385822</v>
      </c>
      <c r="M54" s="86">
        <f t="shared" si="13"/>
        <v>4051368.6160396002</v>
      </c>
      <c r="N54" s="86">
        <f t="shared" si="13"/>
        <v>4173297.2843731525</v>
      </c>
      <c r="O54" s="86">
        <f t="shared" si="13"/>
        <v>4277634.2104234239</v>
      </c>
      <c r="P54" s="86">
        <f t="shared" si="13"/>
        <v>4388626.6449541356</v>
      </c>
      <c r="Q54" s="86">
        <f t="shared" si="13"/>
        <v>4503651.0620702785</v>
      </c>
      <c r="R54" s="86">
        <f t="shared" si="13"/>
        <v>4572390.9843508154</v>
      </c>
      <c r="S54" s="86">
        <f t="shared" si="13"/>
        <v>4670463.079314379</v>
      </c>
      <c r="T54" s="89" t="s">
        <v>115</v>
      </c>
    </row>
    <row r="55" spans="1:20" ht="15.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J52</f>
        <v>3364087.8729548138</v>
      </c>
      <c r="K55" s="86">
        <f t="shared" ref="K55:T55" si="14">K52</f>
        <v>3493112.8064199891</v>
      </c>
      <c r="L55" s="86">
        <f t="shared" si="14"/>
        <v>3688948.87248962</v>
      </c>
      <c r="M55" s="86">
        <f t="shared" si="14"/>
        <v>3683062.3782178182</v>
      </c>
      <c r="N55" s="86">
        <f t="shared" si="14"/>
        <v>3793906.6221574116</v>
      </c>
      <c r="O55" s="86">
        <f t="shared" si="14"/>
        <v>3888758.3731122026</v>
      </c>
      <c r="P55" s="86">
        <f t="shared" si="14"/>
        <v>3989660.5863219411</v>
      </c>
      <c r="Q55" s="86">
        <f t="shared" si="14"/>
        <v>4094228.238245707</v>
      </c>
      <c r="R55" s="86">
        <f t="shared" si="14"/>
        <v>4156719.0766825597</v>
      </c>
      <c r="S55" s="86">
        <f t="shared" si="14"/>
        <v>4245875.5266494351</v>
      </c>
      <c r="T55" s="86" t="str">
        <f t="shared" si="14"/>
        <v>N/A</v>
      </c>
    </row>
    <row r="56" spans="1:20" ht="1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Volumes'!P$19</f>
        <v>661166.22838608176</v>
      </c>
      <c r="K56" s="29">
        <f>'Output Volume Summary'!K56*'Connex from Volumes'!Q$19</f>
        <v>686524.34382437053</v>
      </c>
      <c r="L56" s="29">
        <f>'Output Volume Summary'!L56*'Connex from Volumes'!R$19</f>
        <v>711587.11682891485</v>
      </c>
      <c r="M56" s="29">
        <f>'Output Volume Summary'!M56*'Connex from Volumes'!S$19</f>
        <v>723856.37756188784</v>
      </c>
      <c r="N56" s="29">
        <f>'Output Volume Summary'!N56*'Connex from Volumes'!T$19</f>
        <v>745641.32298291149</v>
      </c>
      <c r="O56" s="29">
        <f>'Output Volume Summary'!O56*'Connex from Volumes'!U$19</f>
        <v>764283.15898807882</v>
      </c>
      <c r="P56" s="29">
        <f>'Output Volume Summary'!P56*'Connex from Volumes'!V$19</f>
        <v>784114.1319778224</v>
      </c>
      <c r="Q56" s="29">
        <f>'Output Volume Summary'!Q56*'Connex from Volumes'!W$19</f>
        <v>804665.49765094882</v>
      </c>
      <c r="R56" s="29">
        <f>'Output Volume Summary'!R56*'Connex from Volumes'!X$19</f>
        <v>816947.23151709978</v>
      </c>
      <c r="S56" s="29">
        <f>'Output Volume Summary'!S56*'Connex from Volumes'!Y$19</f>
        <v>834469.73270822258</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Volumes'!P$19</f>
        <v>595049.60554747365</v>
      </c>
      <c r="K57" s="29">
        <f>'Output Volume Summary'!K57*'Connex from Volumes'!Q$19</f>
        <v>617871.90944193362</v>
      </c>
      <c r="L57" s="29">
        <f>'Output Volume Summary'!L57*'Connex from Volumes'!R$19</f>
        <v>640428.40514602349</v>
      </c>
      <c r="M57" s="29">
        <f>'Output Volume Summary'!M57*'Connex from Volumes'!S$19</f>
        <v>651470.73980569898</v>
      </c>
      <c r="N57" s="29">
        <f>'Output Volume Summary'!N57*'Connex from Volumes'!T$19</f>
        <v>671077.19068462041</v>
      </c>
      <c r="O57" s="29">
        <f>'Output Volume Summary'!O57*'Connex from Volumes'!U$19</f>
        <v>687854.84308927099</v>
      </c>
      <c r="P57" s="29">
        <f>'Output Volume Summary'!P57*'Connex from Volumes'!V$19</f>
        <v>705702.71878004016</v>
      </c>
      <c r="Q57" s="29">
        <f>'Output Volume Summary'!Q57*'Connex from Volumes'!W$19</f>
        <v>724198.94788585405</v>
      </c>
      <c r="R57" s="29">
        <f>'Output Volume Summary'!R57*'Connex from Volumes'!X$19</f>
        <v>735252.50836538989</v>
      </c>
      <c r="S57" s="29">
        <f>'Output Volume Summary'!S57*'Connex from Volumes'!Y$19</f>
        <v>751022.75943740027</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Volumes'!P$19</f>
        <v>727282.85122469009</v>
      </c>
      <c r="K58" s="29">
        <f>'Output Volume Summary'!K58*'Connex from Volumes'!Q$19</f>
        <v>755176.77820680779</v>
      </c>
      <c r="L58" s="29">
        <f>'Output Volume Summary'!L58*'Connex from Volumes'!R$19</f>
        <v>782745.82851180644</v>
      </c>
      <c r="M58" s="29">
        <f>'Output Volume Summary'!M58*'Connex from Volumes'!S$19</f>
        <v>796242.01531807671</v>
      </c>
      <c r="N58" s="29">
        <f>'Output Volume Summary'!N58*'Connex from Volumes'!T$19</f>
        <v>820205.4552812028</v>
      </c>
      <c r="O58" s="29">
        <f>'Output Volume Summary'!O58*'Connex from Volumes'!U$19</f>
        <v>840711.47488688689</v>
      </c>
      <c r="P58" s="29">
        <f>'Output Volume Summary'!P58*'Connex from Volumes'!V$19</f>
        <v>862525.54517560476</v>
      </c>
      <c r="Q58" s="29">
        <f>'Output Volume Summary'!Q58*'Connex from Volumes'!W$19</f>
        <v>885132.0474160437</v>
      </c>
      <c r="R58" s="29">
        <f>'Output Volume Summary'!R58*'Connex from Volumes'!X$19</f>
        <v>898641.95466881001</v>
      </c>
      <c r="S58" s="29">
        <f>'Output Volume Summary'!S58*'Connex from Volumes'!Y$19</f>
        <v>917916.7059790449</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Volumes'!P$20</f>
        <v>4098482.4776380188</v>
      </c>
      <c r="K59" s="29">
        <f>'Output Volume Summary'!K59*'Connex from Volumes'!Q$20</f>
        <v>4255674.0995444236</v>
      </c>
      <c r="L59" s="29">
        <f>'Output Volume Summary'!L59*'Connex from Volumes'!R$20</f>
        <v>4411034.9325544257</v>
      </c>
      <c r="M59" s="29">
        <f>'Output Volume Summary'!M59*'Connex from Volumes'!S$20</f>
        <v>4487090.4658964863</v>
      </c>
      <c r="N59" s="29">
        <f>'Output Volume Summary'!N59*'Connex from Volumes'!T$20</f>
        <v>4622132.4768931959</v>
      </c>
      <c r="O59" s="29">
        <f>'Output Volume Summary'!O59*'Connex from Volumes'!U$20</f>
        <v>4737690.7660766616</v>
      </c>
      <c r="P59" s="29">
        <f>'Output Volume Summary'!P59*'Connex from Volumes'!V$20</f>
        <v>4860620.3590042591</v>
      </c>
      <c r="Q59" s="29">
        <f>'Output Volume Summary'!Q59*'Connex from Volumes'!W$20</f>
        <v>4988015.5714131668</v>
      </c>
      <c r="R59" s="29">
        <f>'Output Volume Summary'!R59*'Connex from Volumes'!X$20</f>
        <v>5064148.424067039</v>
      </c>
      <c r="S59" s="29">
        <f>'Output Volume Summary'!S59*'Connex from Volumes'!Y$20</f>
        <v>5172768.1039794702</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Volumes'!P$20</f>
        <v>3688634.2298742165</v>
      </c>
      <c r="K60" s="29">
        <f>'Output Volume Summary'!K60*'Connex from Volumes'!Q$20</f>
        <v>3830106.689589981</v>
      </c>
      <c r="L60" s="29">
        <f>'Output Volume Summary'!L60*'Connex from Volumes'!R$20</f>
        <v>3969931.4392989837</v>
      </c>
      <c r="M60" s="29">
        <f>'Output Volume Summary'!M60*'Connex from Volumes'!S$20</f>
        <v>4038381.4193068384</v>
      </c>
      <c r="N60" s="29">
        <f>'Output Volume Summary'!N60*'Connex from Volumes'!T$20</f>
        <v>4159919.229203877</v>
      </c>
      <c r="O60" s="29">
        <f>'Output Volume Summary'!O60*'Connex from Volumes'!U$20</f>
        <v>4263921.6894689947</v>
      </c>
      <c r="P60" s="29">
        <f>'Output Volume Summary'!P60*'Connex from Volumes'!V$20</f>
        <v>4374558.3231038339</v>
      </c>
      <c r="Q60" s="29">
        <f>'Output Volume Summary'!Q60*'Connex from Volumes'!W$20</f>
        <v>4489214.0142718498</v>
      </c>
      <c r="R60" s="29">
        <f>'Output Volume Summary'!R60*'Connex from Volumes'!X$20</f>
        <v>4557733.581660335</v>
      </c>
      <c r="S60" s="29">
        <f>'Output Volume Summary'!S60*'Connex from Volumes'!Y$20</f>
        <v>4655491.2935815239</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Volumes'!P$20</f>
        <v>4508330.7254018206</v>
      </c>
      <c r="K61" s="29">
        <f>'Output Volume Summary'!K61*'Connex from Volumes'!Q$20</f>
        <v>4681241.5094988653</v>
      </c>
      <c r="L61" s="29">
        <f>'Output Volume Summary'!L61*'Connex from Volumes'!R$20</f>
        <v>4852138.4258098686</v>
      </c>
      <c r="M61" s="29">
        <f>'Output Volume Summary'!M61*'Connex from Volumes'!S$20</f>
        <v>4935799.5124861356</v>
      </c>
      <c r="N61" s="29">
        <f>'Output Volume Summary'!N61*'Connex from Volumes'!T$20</f>
        <v>5084345.7245825166</v>
      </c>
      <c r="O61" s="29">
        <f>'Output Volume Summary'!O61*'Connex from Volumes'!U$20</f>
        <v>5211459.8426843276</v>
      </c>
      <c r="P61" s="29">
        <f>'Output Volume Summary'!P61*'Connex from Volumes'!V$20</f>
        <v>5346682.3949046861</v>
      </c>
      <c r="Q61" s="29">
        <f>'Output Volume Summary'!Q61*'Connex from Volumes'!W$20</f>
        <v>5486817.1285544839</v>
      </c>
      <c r="R61" s="29">
        <f>'Output Volume Summary'!R61*'Connex from Volumes'!X$20</f>
        <v>5570563.2664737441</v>
      </c>
      <c r="S61" s="29">
        <f>'Output Volume Summary'!S61*'Connex from Volumes'!Y$20</f>
        <v>5690044.9143774183</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4759648.706024101</v>
      </c>
      <c r="K62" s="29">
        <f t="shared" si="15"/>
        <v>4942198.4433687944</v>
      </c>
      <c r="L62" s="29">
        <f t="shared" si="15"/>
        <v>5122622.0493833404</v>
      </c>
      <c r="M62" s="29">
        <f t="shared" si="15"/>
        <v>5210946.843458374</v>
      </c>
      <c r="N62" s="29">
        <f t="shared" si="15"/>
        <v>5367773.7998761069</v>
      </c>
      <c r="O62" s="29">
        <f t="shared" si="15"/>
        <v>5501973.9250647407</v>
      </c>
      <c r="P62" s="29">
        <f t="shared" si="15"/>
        <v>5644734.4909820817</v>
      </c>
      <c r="Q62" s="29">
        <f t="shared" si="15"/>
        <v>5792681.0690641161</v>
      </c>
      <c r="R62" s="29">
        <f t="shared" si="15"/>
        <v>5881095.6555841388</v>
      </c>
      <c r="S62" s="29">
        <f t="shared" si="15"/>
        <v>6007237.8366876924</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4283683.8354216898</v>
      </c>
      <c r="K63" s="29">
        <f t="shared" si="15"/>
        <v>4447978.599031915</v>
      </c>
      <c r="L63" s="29">
        <f t="shared" si="15"/>
        <v>4610359.8444450069</v>
      </c>
      <c r="M63" s="29">
        <f t="shared" si="15"/>
        <v>4689852.1591125373</v>
      </c>
      <c r="N63" s="29">
        <f t="shared" si="15"/>
        <v>4830996.4198884973</v>
      </c>
      <c r="O63" s="29">
        <f t="shared" si="15"/>
        <v>4951776.5325582661</v>
      </c>
      <c r="P63" s="29">
        <f t="shared" si="15"/>
        <v>5080261.0418838738</v>
      </c>
      <c r="Q63" s="29">
        <f t="shared" si="15"/>
        <v>5213412.9621577039</v>
      </c>
      <c r="R63" s="29">
        <f t="shared" si="15"/>
        <v>5292986.0900257248</v>
      </c>
      <c r="S63" s="29">
        <f t="shared" si="15"/>
        <v>5406514.0530189238</v>
      </c>
      <c r="T63" s="88" t="s">
        <v>115</v>
      </c>
    </row>
    <row r="64" spans="1:20" ht="1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5235613.5766265104</v>
      </c>
      <c r="K64" s="86">
        <f t="shared" si="15"/>
        <v>5436418.2877056729</v>
      </c>
      <c r="L64" s="86">
        <f t="shared" si="15"/>
        <v>5634884.2543216748</v>
      </c>
      <c r="M64" s="86">
        <f t="shared" si="15"/>
        <v>5732041.5278042126</v>
      </c>
      <c r="N64" s="86">
        <f t="shared" si="15"/>
        <v>5904551.1798637193</v>
      </c>
      <c r="O64" s="86">
        <f t="shared" si="15"/>
        <v>6052171.3175712144</v>
      </c>
      <c r="P64" s="86">
        <f t="shared" si="15"/>
        <v>6209207.9400802907</v>
      </c>
      <c r="Q64" s="86">
        <f t="shared" si="15"/>
        <v>6371949.1759705273</v>
      </c>
      <c r="R64" s="86">
        <f t="shared" si="15"/>
        <v>6469205.2211425537</v>
      </c>
      <c r="S64" s="86">
        <f t="shared" si="15"/>
        <v>6607961.6203564629</v>
      </c>
      <c r="T64" s="89" t="s">
        <v>115</v>
      </c>
    </row>
    <row r="65" spans="1:20" ht="15.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J62</f>
        <v>4759648.706024101</v>
      </c>
      <c r="K65" s="92">
        <f t="shared" ref="K65:T65" si="16">K62</f>
        <v>4942198.4433687944</v>
      </c>
      <c r="L65" s="92">
        <f t="shared" si="16"/>
        <v>5122622.0493833404</v>
      </c>
      <c r="M65" s="92">
        <f t="shared" si="16"/>
        <v>5210946.843458374</v>
      </c>
      <c r="N65" s="92">
        <f t="shared" si="16"/>
        <v>5367773.7998761069</v>
      </c>
      <c r="O65" s="92">
        <f t="shared" si="16"/>
        <v>5501973.9250647407</v>
      </c>
      <c r="P65" s="92">
        <f t="shared" si="16"/>
        <v>5644734.4909820817</v>
      </c>
      <c r="Q65" s="92">
        <f t="shared" si="16"/>
        <v>5792681.0690641161</v>
      </c>
      <c r="R65" s="92">
        <f t="shared" si="16"/>
        <v>5881095.6555841388</v>
      </c>
      <c r="S65" s="92">
        <f t="shared" si="16"/>
        <v>6007237.8366876924</v>
      </c>
      <c r="T65" s="86" t="str">
        <f t="shared" si="16"/>
        <v>N/A</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Volumes'!P$17</f>
        <v>284167.62172371382</v>
      </c>
      <c r="K66" s="29">
        <f>(VLOOKUP($B66,'Model Working'!$C$16:$P$25,L$4,FALSE)/VLOOKUP($B66,'Model Working'!$C$30:$P$39,L$4)-(VLOOKUP($B66,'Model Working'!$C$16:$P$25,K$4,FALSE)/VLOOKUP($B66,'Model Working'!$C$30:$P$39,K$4)))*VLOOKUP($F66,'Model Working'!$C$42:$P$45,K$4,FALSE)*VLOOKUP($D66,'Model Working'!$C$47:$P$50,K$4,FALSE)*(1+Base_Case)*'Connex from Volumes'!Q$17</f>
        <v>293615.92359277717</v>
      </c>
      <c r="L66" s="29">
        <f>(VLOOKUP($B66,'Model Working'!$C$16:$P$25,M$4,FALSE)/VLOOKUP($B66,'Model Working'!$C$30:$P$39,M$4)-(VLOOKUP($B66,'Model Working'!$C$16:$P$25,L$4,FALSE)/VLOOKUP($B66,'Model Working'!$C$30:$P$39,L$4)))*VLOOKUP($F66,'Model Working'!$C$42:$P$45,L$4,FALSE)*VLOOKUP($D66,'Model Working'!$C$47:$P$50,L$4,FALSE)*(1+Base_Case)*'Connex from Volumes'!R$17</f>
        <v>308555.35042483063</v>
      </c>
      <c r="M66" s="29">
        <f>(VLOOKUP($B66,'Model Working'!$C$16:$P$25,N$4,FALSE)/VLOOKUP($B66,'Model Working'!$C$30:$P$39,N$4)-(VLOOKUP($B66,'Model Working'!$C$16:$P$25,M$4,FALSE)/VLOOKUP($B66,'Model Working'!$C$30:$P$39,M$4)))*VLOOKUP($F66,'Model Working'!$C$42:$P$45,M$4,FALSE)*VLOOKUP($D66,'Model Working'!$C$47:$P$50,M$4,FALSE)*(1+Base_Case)*'Connex from Volumes'!S$17</f>
        <v>306553.81239350414</v>
      </c>
      <c r="N66" s="29">
        <f>(VLOOKUP($B66,'Model Working'!$C$16:$P$25,O$4,FALSE)/VLOOKUP($B66,'Model Working'!$C$30:$P$39,O$4)-(VLOOKUP($B66,'Model Working'!$C$16:$P$25,N$4,FALSE)/VLOOKUP($B66,'Model Working'!$C$30:$P$39,N$4)))*VLOOKUP($F66,'Model Working'!$C$42:$P$45,N$4,FALSE)*VLOOKUP($D66,'Model Working'!$C$47:$P$50,N$4,FALSE)*(1+Base_Case)*'Connex from Volumes'!T$17</f>
        <v>314235.5154515616</v>
      </c>
      <c r="O66" s="29">
        <f>(VLOOKUP($B66,'Model Working'!$C$16:$P$25,P$4,FALSE)/VLOOKUP($B66,'Model Working'!$C$30:$P$39,P$4)-(VLOOKUP($B66,'Model Working'!$C$16:$P$25,O$4,FALSE)/VLOOKUP($B66,'Model Working'!$C$30:$P$39,O$4)))*VLOOKUP($F66,'Model Working'!$C$42:$P$45,O$4,FALSE)*VLOOKUP($D66,'Model Working'!$C$47:$P$50,O$4,FALSE)*(1+Base_Case)*'Connex from Volumes'!U$17</f>
        <v>320519.44880158635</v>
      </c>
      <c r="P66" s="29">
        <f>(VLOOKUP($B66,'Model Working'!$C$16:$P$25,Q$4,FALSE)/VLOOKUP($B66,'Model Working'!$C$30:$P$39,Q$4)-(VLOOKUP($B66,'Model Working'!$C$16:$P$25,P$4,FALSE)/VLOOKUP($B66,'Model Working'!$C$30:$P$39,P$4)))*VLOOKUP($F66,'Model Working'!$C$42:$P$45,P$4,FALSE)*VLOOKUP($D66,'Model Working'!$C$47:$P$50,P$4,FALSE)*(1+Base_Case)*'Connex from Volumes'!V$17</f>
        <v>327233.69941826793</v>
      </c>
      <c r="Q66" s="29">
        <f>(VLOOKUP($B66,'Model Working'!$C$16:$P$25,R$4,FALSE)/VLOOKUP($B66,'Model Working'!$C$30:$P$39,R$4)-(VLOOKUP($B66,'Model Working'!$C$16:$P$25,Q$4,FALSE)/VLOOKUP($B66,'Model Working'!$C$30:$P$39,Q$4)))*VLOOKUP($F66,'Model Working'!$C$42:$P$45,Q$4,FALSE)*VLOOKUP($D66,'Model Working'!$C$47:$P$50,Q$4,FALSE)*(1+Base_Case)*'Connex from Volumes'!W$17</f>
        <v>334177.06790045701</v>
      </c>
      <c r="R66" s="29">
        <f>(VLOOKUP($B66,'Model Working'!$C$16:$P$25,S$4,FALSE)/VLOOKUP($B66,'Model Working'!$C$30:$P$39,S$4)-(VLOOKUP($B66,'Model Working'!$C$16:$P$25,R$4,FALSE)/VLOOKUP($B66,'Model Working'!$C$30:$P$39,R$4)))*VLOOKUP($F66,'Model Working'!$C$42:$P$45,R$4,FALSE)*VLOOKUP($D66,'Model Working'!$C$47:$P$50,R$4,FALSE)*(1+Base_Case)*'Connex from Volumes'!X$17</f>
        <v>337630.52587934124</v>
      </c>
      <c r="S66" s="29">
        <f>(VLOOKUP($B66,'Model Working'!$C$16:$P$25,T$4,FALSE)/VLOOKUP($B66,'Model Working'!$C$30:$P$39,T$4)-(VLOOKUP($B66,'Model Working'!$C$16:$P$25,S$4,FALSE)/VLOOKUP($B66,'Model Working'!$C$30:$P$39,S$4)))*VLOOKUP($F66,'Model Working'!$C$42:$P$45,S$4,FALSE)*VLOOKUP($D66,'Model Working'!$C$47:$P$50,S$4,FALSE)*(1+Base_Case)*'Connex from Volumes'!Y$17</f>
        <v>343201.09984385967</v>
      </c>
      <c r="T66" s="29" t="e" vm="1">
        <f>(VLOOKUP($B66,'Model Working'!$C$16:$P$25,U$4,FALSE)/VLOOKUP($B66,'Model Working'!$C$30:$P$39,U$4)-(VLOOKUP($B66,'Model Working'!$C$16:$P$25,T$4,FALSE)/VLOOKUP($B66,'Model Working'!$C$30:$P$39,T$4)))*VLOOKUP($F66,'Model Working'!$C$42:$P$45,T$4,FALSE)*VLOOKUP($D66,'Model Working'!$C$47:$P$50,T$4,FALSE)*(1+Base_Case)*'Connex from Volumes'!Z$17</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Volumes'!P$17</f>
        <v>255750.85955134244</v>
      </c>
      <c r="K67" s="29">
        <f>(VLOOKUP($B67,'Model Working'!$C$16:$P$25,L$4,FALSE)/VLOOKUP($B67,'Model Working'!$C$30:$P$39,L$4)-(VLOOKUP($B67,'Model Working'!$C$16:$P$25,K$4,FALSE)/VLOOKUP($B67,'Model Working'!$C$30:$P$39,K$4)))*VLOOKUP($F67,'Model Working'!$C$42:$P$45,K$4,FALSE)*VLOOKUP($D67,'Model Working'!$C$47:$P$50,K$4,FALSE)*(1+Low_Case)*'Connex from Volumes'!Q$17</f>
        <v>264254.33123349946</v>
      </c>
      <c r="L67" s="29">
        <f>(VLOOKUP($B67,'Model Working'!$C$16:$P$25,M$4,FALSE)/VLOOKUP($B67,'Model Working'!$C$30:$P$39,M$4)-(VLOOKUP($B67,'Model Working'!$C$16:$P$25,L$4,FALSE)/VLOOKUP($B67,'Model Working'!$C$30:$P$39,L$4)))*VLOOKUP($F67,'Model Working'!$C$42:$P$45,L$4,FALSE)*VLOOKUP($D67,'Model Working'!$C$47:$P$50,L$4,FALSE)*(1+Low_Case)*'Connex from Volumes'!R$17</f>
        <v>277699.81538234756</v>
      </c>
      <c r="M67" s="29">
        <f>(VLOOKUP($B67,'Model Working'!$C$16:$P$25,N$4,FALSE)/VLOOKUP($B67,'Model Working'!$C$30:$P$39,N$4)-(VLOOKUP($B67,'Model Working'!$C$16:$P$25,M$4,FALSE)/VLOOKUP($B67,'Model Working'!$C$30:$P$39,M$4)))*VLOOKUP($F67,'Model Working'!$C$42:$P$45,M$4,FALSE)*VLOOKUP($D67,'Model Working'!$C$47:$P$50,M$4,FALSE)*(1+Low_Case)*'Connex from Volumes'!S$17</f>
        <v>275898.43115415378</v>
      </c>
      <c r="N67" s="29">
        <f>(VLOOKUP($B67,'Model Working'!$C$16:$P$25,O$4,FALSE)/VLOOKUP($B67,'Model Working'!$C$30:$P$39,O$4)-(VLOOKUP($B67,'Model Working'!$C$16:$P$25,N$4,FALSE)/VLOOKUP($B67,'Model Working'!$C$30:$P$39,N$4)))*VLOOKUP($F67,'Model Working'!$C$42:$P$45,N$4,FALSE)*VLOOKUP($D67,'Model Working'!$C$47:$P$50,N$4,FALSE)*(1+Low_Case)*'Connex from Volumes'!T$17</f>
        <v>282811.96390640549</v>
      </c>
      <c r="O67" s="29">
        <f>(VLOOKUP($B67,'Model Working'!$C$16:$P$25,P$4,FALSE)/VLOOKUP($B67,'Model Working'!$C$30:$P$39,P$4)-(VLOOKUP($B67,'Model Working'!$C$16:$P$25,O$4,FALSE)/VLOOKUP($B67,'Model Working'!$C$30:$P$39,O$4)))*VLOOKUP($F67,'Model Working'!$C$42:$P$45,O$4,FALSE)*VLOOKUP($D67,'Model Working'!$C$47:$P$50,O$4,FALSE)*(1+Low_Case)*'Connex from Volumes'!U$17</f>
        <v>288467.50392142771</v>
      </c>
      <c r="P67" s="29">
        <f>(VLOOKUP($B67,'Model Working'!$C$16:$P$25,Q$4,FALSE)/VLOOKUP($B67,'Model Working'!$C$30:$P$39,Q$4)-(VLOOKUP($B67,'Model Working'!$C$16:$P$25,P$4,FALSE)/VLOOKUP($B67,'Model Working'!$C$30:$P$39,P$4)))*VLOOKUP($F67,'Model Working'!$C$42:$P$45,P$4,FALSE)*VLOOKUP($D67,'Model Working'!$C$47:$P$50,P$4,FALSE)*(1+Low_Case)*'Connex from Volumes'!V$17</f>
        <v>294510.3294764412</v>
      </c>
      <c r="Q67" s="29">
        <f>(VLOOKUP($B67,'Model Working'!$C$16:$P$25,R$4,FALSE)/VLOOKUP($B67,'Model Working'!$C$30:$P$39,R$4)-(VLOOKUP($B67,'Model Working'!$C$16:$P$25,Q$4,FALSE)/VLOOKUP($B67,'Model Working'!$C$30:$P$39,Q$4)))*VLOOKUP($F67,'Model Working'!$C$42:$P$45,Q$4,FALSE)*VLOOKUP($D67,'Model Working'!$C$47:$P$50,Q$4,FALSE)*(1+Low_Case)*'Connex from Volumes'!W$17</f>
        <v>300759.36111041129</v>
      </c>
      <c r="R67" s="29">
        <f>(VLOOKUP($B67,'Model Working'!$C$16:$P$25,S$4,FALSE)/VLOOKUP($B67,'Model Working'!$C$30:$P$39,S$4)-(VLOOKUP($B67,'Model Working'!$C$16:$P$25,R$4,FALSE)/VLOOKUP($B67,'Model Working'!$C$30:$P$39,R$4)))*VLOOKUP($F67,'Model Working'!$C$42:$P$45,R$4,FALSE)*VLOOKUP($D67,'Model Working'!$C$47:$P$50,R$4,FALSE)*(1+Low_Case)*'Connex from Volumes'!X$17</f>
        <v>303867.47329140711</v>
      </c>
      <c r="S67" s="29">
        <f>(VLOOKUP($B67,'Model Working'!$C$16:$P$25,T$4,FALSE)/VLOOKUP($B67,'Model Working'!$C$30:$P$39,T$4)-(VLOOKUP($B67,'Model Working'!$C$16:$P$25,S$4,FALSE)/VLOOKUP($B67,'Model Working'!$C$30:$P$39,S$4)))*VLOOKUP($F67,'Model Working'!$C$42:$P$45,S$4,FALSE)*VLOOKUP($D67,'Model Working'!$C$47:$P$50,S$4,FALSE)*(1+Low_Case)*'Connex from Volumes'!Y$17</f>
        <v>308880.98985947372</v>
      </c>
      <c r="T67" s="29" t="e" vm="1">
        <f>(VLOOKUP($B67,'Model Working'!$C$16:$P$25,U$4,FALSE)/VLOOKUP($B67,'Model Working'!$C$30:$P$39,U$4)-(VLOOKUP($B67,'Model Working'!$C$16:$P$25,T$4,FALSE)/VLOOKUP($B67,'Model Working'!$C$30:$P$39,T$4)))*VLOOKUP($F67,'Model Working'!$C$42:$P$45,T$4,FALSE)*VLOOKUP($D67,'Model Working'!$C$47:$P$50,T$4,FALSE)*(1+Low_Case)*'Connex from Volumes'!Z$17</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Volumes'!P$17</f>
        <v>312584.3838960852</v>
      </c>
      <c r="K68" s="29">
        <f>(VLOOKUP($B68,'Model Working'!$C$16:$P$25,L$4,FALSE)/VLOOKUP($B68,'Model Working'!$C$30:$P$39,L$4)-(VLOOKUP($B68,'Model Working'!$C$16:$P$25,K$4,FALSE)/VLOOKUP($B68,'Model Working'!$C$30:$P$39,K$4)))*VLOOKUP($F68,'Model Working'!$C$42:$P$45,K$4,FALSE)*VLOOKUP($D68,'Model Working'!$C$47:$P$50,K$4,FALSE)*(1+High_Case)*'Connex from Volumes'!Q$17</f>
        <v>322977.51595205488</v>
      </c>
      <c r="L68" s="29">
        <f>(VLOOKUP($B68,'Model Working'!$C$16:$P$25,M$4,FALSE)/VLOOKUP($B68,'Model Working'!$C$30:$P$39,M$4)-(VLOOKUP($B68,'Model Working'!$C$16:$P$25,L$4,FALSE)/VLOOKUP($B68,'Model Working'!$C$30:$P$39,L$4)))*VLOOKUP($F68,'Model Working'!$C$42:$P$45,L$4,FALSE)*VLOOKUP($D68,'Model Working'!$C$47:$P$50,L$4,FALSE)*(1+High_Case)*'Connex from Volumes'!R$17</f>
        <v>339410.8854673137</v>
      </c>
      <c r="M68" s="29">
        <f>(VLOOKUP($B68,'Model Working'!$C$16:$P$25,N$4,FALSE)/VLOOKUP($B68,'Model Working'!$C$30:$P$39,N$4)-(VLOOKUP($B68,'Model Working'!$C$16:$P$25,M$4,FALSE)/VLOOKUP($B68,'Model Working'!$C$30:$P$39,M$4)))*VLOOKUP($F68,'Model Working'!$C$42:$P$45,M$4,FALSE)*VLOOKUP($D68,'Model Working'!$C$47:$P$50,M$4,FALSE)*(1+High_Case)*'Connex from Volumes'!S$17</f>
        <v>337209.19363285456</v>
      </c>
      <c r="N68" s="29">
        <f>(VLOOKUP($B68,'Model Working'!$C$16:$P$25,O$4,FALSE)/VLOOKUP($B68,'Model Working'!$C$30:$P$39,O$4)-(VLOOKUP($B68,'Model Working'!$C$16:$P$25,N$4,FALSE)/VLOOKUP($B68,'Model Working'!$C$30:$P$39,N$4)))*VLOOKUP($F68,'Model Working'!$C$42:$P$45,N$4,FALSE)*VLOOKUP($D68,'Model Working'!$C$47:$P$50,N$4,FALSE)*(1+High_Case)*'Connex from Volumes'!T$17</f>
        <v>345659.06699671777</v>
      </c>
      <c r="O68" s="29">
        <f>(VLOOKUP($B68,'Model Working'!$C$16:$P$25,P$4,FALSE)/VLOOKUP($B68,'Model Working'!$C$30:$P$39,P$4)-(VLOOKUP($B68,'Model Working'!$C$16:$P$25,O$4,FALSE)/VLOOKUP($B68,'Model Working'!$C$30:$P$39,O$4)))*VLOOKUP($F68,'Model Working'!$C$42:$P$45,O$4,FALSE)*VLOOKUP($D68,'Model Working'!$C$47:$P$50,O$4,FALSE)*(1+High_Case)*'Connex from Volumes'!U$17</f>
        <v>352571.39368174504</v>
      </c>
      <c r="P68" s="29">
        <f>(VLOOKUP($B68,'Model Working'!$C$16:$P$25,Q$4,FALSE)/VLOOKUP($B68,'Model Working'!$C$30:$P$39,Q$4)-(VLOOKUP($B68,'Model Working'!$C$16:$P$25,P$4,FALSE)/VLOOKUP($B68,'Model Working'!$C$30:$P$39,P$4)))*VLOOKUP($F68,'Model Working'!$C$42:$P$45,P$4,FALSE)*VLOOKUP($D68,'Model Working'!$C$47:$P$50,P$4,FALSE)*(1+High_Case)*'Connex from Volumes'!V$17</f>
        <v>359957.06936009479</v>
      </c>
      <c r="Q68" s="29">
        <f>(VLOOKUP($B68,'Model Working'!$C$16:$P$25,R$4,FALSE)/VLOOKUP($B68,'Model Working'!$C$30:$P$39,R$4)-(VLOOKUP($B68,'Model Working'!$C$16:$P$25,Q$4,FALSE)/VLOOKUP($B68,'Model Working'!$C$30:$P$39,Q$4)))*VLOOKUP($F68,'Model Working'!$C$42:$P$45,Q$4,FALSE)*VLOOKUP($D68,'Model Working'!$C$47:$P$50,Q$4,FALSE)*(1+High_Case)*'Connex from Volumes'!W$17</f>
        <v>367594.77469050273</v>
      </c>
      <c r="R68" s="29">
        <f>(VLOOKUP($B68,'Model Working'!$C$16:$P$25,S$4,FALSE)/VLOOKUP($B68,'Model Working'!$C$30:$P$39,S$4)-(VLOOKUP($B68,'Model Working'!$C$16:$P$25,R$4,FALSE)/VLOOKUP($B68,'Model Working'!$C$30:$P$39,R$4)))*VLOOKUP($F68,'Model Working'!$C$42:$P$45,R$4,FALSE)*VLOOKUP($D68,'Model Working'!$C$47:$P$50,R$4,FALSE)*(1+High_Case)*'Connex from Volumes'!X$17</f>
        <v>371393.57846727537</v>
      </c>
      <c r="S68" s="29">
        <f>(VLOOKUP($B68,'Model Working'!$C$16:$P$25,T$4,FALSE)/VLOOKUP($B68,'Model Working'!$C$30:$P$39,T$4)-(VLOOKUP($B68,'Model Working'!$C$16:$P$25,S$4,FALSE)/VLOOKUP($B68,'Model Working'!$C$30:$P$39,S$4)))*VLOOKUP($F68,'Model Working'!$C$42:$P$45,S$4,FALSE)*VLOOKUP($D68,'Model Working'!$C$47:$P$50,S$4,FALSE)*(1+High_Case)*'Connex from Volumes'!Y$17</f>
        <v>377521.20982824569</v>
      </c>
      <c r="T68" s="29" t="e" vm="1">
        <f>(VLOOKUP($B68,'Model Working'!$C$16:$P$25,U$4,FALSE)/VLOOKUP($B68,'Model Working'!$C$30:$P$39,U$4)-(VLOOKUP($B68,'Model Working'!$C$16:$P$25,T$4,FALSE)/VLOOKUP($B68,'Model Working'!$C$30:$P$39,T$4)))*VLOOKUP($F68,'Model Working'!$C$42:$P$45,T$4,FALSE)*VLOOKUP($D68,'Model Working'!$C$47:$P$50,T$4,FALSE)*(1+High_Case)*'Connex from Volumes'!Z$17</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Volumes'!P$18</f>
        <v>670522.87019385665</v>
      </c>
      <c r="K69" s="29">
        <f>(VLOOKUP($B69,'Model Working'!$C$16:$P$25,L$4,FALSE)/VLOOKUP($B69,'Model Working'!$C$30:$P$39,L$4)-(VLOOKUP($B69,'Model Working'!$C$16:$P$25,K$4,FALSE)/VLOOKUP($B69,'Model Working'!$C$30:$P$39,K$4)))*VLOOKUP($F69,'Model Working'!$C$42:$P$45,K$4,FALSE)*VLOOKUP($D69,'Model Working'!$C$47:$P$50,K$4,FALSE)*(1+Base_Case)*'Connex from Volumes'!Q$18</f>
        <v>692817.11486984557</v>
      </c>
      <c r="L69" s="29">
        <f>(VLOOKUP($B69,'Model Working'!$C$16:$P$25,M$4,FALSE)/VLOOKUP($B69,'Model Working'!$C$30:$P$39,M$4)-(VLOOKUP($B69,'Model Working'!$C$16:$P$25,L$4,FALSE)/VLOOKUP($B69,'Model Working'!$C$30:$P$39,L$4)))*VLOOKUP($F69,'Model Working'!$C$42:$P$45,L$4,FALSE)*VLOOKUP($D69,'Model Working'!$C$47:$P$50,L$4,FALSE)*(1+Base_Case)*'Connex from Volumes'!R$18</f>
        <v>728068.23636537953</v>
      </c>
      <c r="M69" s="29">
        <f>(VLOOKUP($B69,'Model Working'!$C$16:$P$25,N$4,FALSE)/VLOOKUP($B69,'Model Working'!$C$30:$P$39,N$4)-(VLOOKUP($B69,'Model Working'!$C$16:$P$25,M$4,FALSE)/VLOOKUP($B69,'Model Working'!$C$30:$P$39,M$4)))*VLOOKUP($F69,'Model Working'!$C$42:$P$45,M$4,FALSE)*VLOOKUP($D69,'Model Working'!$C$47:$P$50,M$4,FALSE)*(1+Base_Case)*'Connex from Volumes'!S$18</f>
        <v>723345.40053550445</v>
      </c>
      <c r="N69" s="29">
        <f>(VLOOKUP($B69,'Model Working'!$C$16:$P$25,O$4,FALSE)/VLOOKUP($B69,'Model Working'!$C$30:$P$39,O$4)-(VLOOKUP($B69,'Model Working'!$C$16:$P$25,N$4,FALSE)/VLOOKUP($B69,'Model Working'!$C$30:$P$39,N$4)))*VLOOKUP($F69,'Model Working'!$C$42:$P$45,N$4,FALSE)*VLOOKUP($D69,'Model Working'!$C$47:$P$50,N$4,FALSE)*(1+Base_Case)*'Connex from Volumes'!T$18</f>
        <v>741471.17275129014</v>
      </c>
      <c r="O69" s="29">
        <f>(VLOOKUP($B69,'Model Working'!$C$16:$P$25,P$4,FALSE)/VLOOKUP($B69,'Model Working'!$C$30:$P$39,P$4)-(VLOOKUP($B69,'Model Working'!$C$16:$P$25,O$4,FALSE)/VLOOKUP($B69,'Model Working'!$C$30:$P$39,O$4)))*VLOOKUP($F69,'Model Working'!$C$42:$P$45,O$4,FALSE)*VLOOKUP($D69,'Model Working'!$C$47:$P$50,O$4,FALSE)*(1+Base_Case)*'Connex from Volumes'!U$18</f>
        <v>756298.76289124694</v>
      </c>
      <c r="P69" s="29">
        <f>(VLOOKUP($B69,'Model Working'!$C$16:$P$25,Q$4,FALSE)/VLOOKUP($B69,'Model Working'!$C$30:$P$39,Q$4)-(VLOOKUP($B69,'Model Working'!$C$16:$P$25,P$4,FALSE)/VLOOKUP($B69,'Model Working'!$C$30:$P$39,P$4)))*VLOOKUP($F69,'Model Working'!$C$42:$P$45,P$4,FALSE)*VLOOKUP($D69,'Model Working'!$C$47:$P$50,P$4,FALSE)*(1+Base_Case)*'Connex from Volumes'!V$18</f>
        <v>772141.73109216115</v>
      </c>
      <c r="Q69" s="29">
        <f>(VLOOKUP($B69,'Model Working'!$C$16:$P$25,R$4,FALSE)/VLOOKUP($B69,'Model Working'!$C$30:$P$39,R$4)-(VLOOKUP($B69,'Model Working'!$C$16:$P$25,Q$4,FALSE)/VLOOKUP($B69,'Model Working'!$C$30:$P$39,Q$4)))*VLOOKUP($F69,'Model Working'!$C$42:$P$45,Q$4,FALSE)*VLOOKUP($D69,'Model Working'!$C$47:$P$50,Q$4,FALSE)*(1+Base_Case)*'Connex from Volumes'!W$18</f>
        <v>788525.32657446945</v>
      </c>
      <c r="R69" s="29">
        <f>(VLOOKUP($B69,'Model Working'!$C$16:$P$25,S$4,FALSE)/VLOOKUP($B69,'Model Working'!$C$30:$P$39,S$4)-(VLOOKUP($B69,'Model Working'!$C$16:$P$25,R$4,FALSE)/VLOOKUP($B69,'Model Working'!$C$30:$P$39,R$4)))*VLOOKUP($F69,'Model Working'!$C$42:$P$45,R$4,FALSE)*VLOOKUP($D69,'Model Working'!$C$47:$P$50,R$4,FALSE)*(1+Base_Case)*'Connex from Volumes'!X$18</f>
        <v>796674.11756638158</v>
      </c>
      <c r="S69" s="29">
        <f>(VLOOKUP($B69,'Model Working'!$C$16:$P$25,T$4,FALSE)/VLOOKUP($B69,'Model Working'!$C$30:$P$39,T$4)-(VLOOKUP($B69,'Model Working'!$C$16:$P$25,S$4,FALSE)/VLOOKUP($B69,'Model Working'!$C$30:$P$39,S$4)))*VLOOKUP($F69,'Model Working'!$C$42:$P$45,S$4,FALSE)*VLOOKUP($D69,'Model Working'!$C$47:$P$50,S$4,FALSE)*(1+Base_Case)*'Connex from Volumes'!Y$18</f>
        <v>809818.46251553169</v>
      </c>
      <c r="T69" s="29" t="e" vm="1">
        <f>(VLOOKUP($B69,'Model Working'!$C$16:$P$25,U$4,FALSE)/VLOOKUP($B69,'Model Working'!$C$30:$P$39,U$4)-(VLOOKUP($B69,'Model Working'!$C$16:$P$25,T$4,FALSE)/VLOOKUP($B69,'Model Working'!$C$30:$P$39,T$4)))*VLOOKUP($F69,'Model Working'!$C$42:$P$45,T$4,FALSE)*VLOOKUP($D69,'Model Working'!$C$47:$P$50,T$4,FALSE)*(1+Base_Case)*'Connex from Volumes'!Z$18</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Volumes'!P$18</f>
        <v>603470.58317447104</v>
      </c>
      <c r="K70" s="29">
        <f>(VLOOKUP($B70,'Model Working'!$C$16:$P$25,L$4,FALSE)/VLOOKUP($B70,'Model Working'!$C$30:$P$39,L$4)-(VLOOKUP($B70,'Model Working'!$C$16:$P$25,K$4,FALSE)/VLOOKUP($B70,'Model Working'!$C$30:$P$39,K$4)))*VLOOKUP($F70,'Model Working'!$C$42:$P$45,K$4,FALSE)*VLOOKUP($D70,'Model Working'!$C$47:$P$50,K$4,FALSE)*(1+Low_Case)*'Connex from Volumes'!Q$18</f>
        <v>623535.40338286094</v>
      </c>
      <c r="L70" s="29">
        <f>(VLOOKUP($B70,'Model Working'!$C$16:$P$25,M$4,FALSE)/VLOOKUP($B70,'Model Working'!$C$30:$P$39,M$4)-(VLOOKUP($B70,'Model Working'!$C$16:$P$25,L$4,FALSE)/VLOOKUP($B70,'Model Working'!$C$30:$P$39,L$4)))*VLOOKUP($F70,'Model Working'!$C$42:$P$45,L$4,FALSE)*VLOOKUP($D70,'Model Working'!$C$47:$P$50,L$4,FALSE)*(1+Low_Case)*'Connex from Volumes'!R$18</f>
        <v>655261.41272884165</v>
      </c>
      <c r="M70" s="29">
        <f>(VLOOKUP($B70,'Model Working'!$C$16:$P$25,N$4,FALSE)/VLOOKUP($B70,'Model Working'!$C$30:$P$39,N$4)-(VLOOKUP($B70,'Model Working'!$C$16:$P$25,M$4,FALSE)/VLOOKUP($B70,'Model Working'!$C$30:$P$39,M$4)))*VLOOKUP($F70,'Model Working'!$C$42:$P$45,M$4,FALSE)*VLOOKUP($D70,'Model Working'!$C$47:$P$50,M$4,FALSE)*(1+Low_Case)*'Connex from Volumes'!S$18</f>
        <v>651010.86048195406</v>
      </c>
      <c r="N70" s="29">
        <f>(VLOOKUP($B70,'Model Working'!$C$16:$P$25,O$4,FALSE)/VLOOKUP($B70,'Model Working'!$C$30:$P$39,O$4)-(VLOOKUP($B70,'Model Working'!$C$16:$P$25,N$4,FALSE)/VLOOKUP($B70,'Model Working'!$C$30:$P$39,N$4)))*VLOOKUP($F70,'Model Working'!$C$42:$P$45,N$4,FALSE)*VLOOKUP($D70,'Model Working'!$C$47:$P$50,N$4,FALSE)*(1+Low_Case)*'Connex from Volumes'!T$18</f>
        <v>667324.05547616107</v>
      </c>
      <c r="O70" s="29">
        <f>(VLOOKUP($B70,'Model Working'!$C$16:$P$25,P$4,FALSE)/VLOOKUP($B70,'Model Working'!$C$30:$P$39,P$4)-(VLOOKUP($B70,'Model Working'!$C$16:$P$25,O$4,FALSE)/VLOOKUP($B70,'Model Working'!$C$30:$P$39,O$4)))*VLOOKUP($F70,'Model Working'!$C$42:$P$45,O$4,FALSE)*VLOOKUP($D70,'Model Working'!$C$47:$P$50,O$4,FALSE)*(1+Low_Case)*'Connex from Volumes'!U$18</f>
        <v>680668.88660212222</v>
      </c>
      <c r="P70" s="29">
        <f>(VLOOKUP($B70,'Model Working'!$C$16:$P$25,Q$4,FALSE)/VLOOKUP($B70,'Model Working'!$C$30:$P$39,Q$4)-(VLOOKUP($B70,'Model Working'!$C$16:$P$25,P$4,FALSE)/VLOOKUP($B70,'Model Working'!$C$30:$P$39,P$4)))*VLOOKUP($F70,'Model Working'!$C$42:$P$45,P$4,FALSE)*VLOOKUP($D70,'Model Working'!$C$47:$P$50,P$4,FALSE)*(1+Low_Case)*'Connex from Volumes'!V$18</f>
        <v>694927.557982945</v>
      </c>
      <c r="Q70" s="29">
        <f>(VLOOKUP($B70,'Model Working'!$C$16:$P$25,R$4,FALSE)/VLOOKUP($B70,'Model Working'!$C$30:$P$39,R$4)-(VLOOKUP($B70,'Model Working'!$C$16:$P$25,Q$4,FALSE)/VLOOKUP($B70,'Model Working'!$C$30:$P$39,Q$4)))*VLOOKUP($F70,'Model Working'!$C$42:$P$45,Q$4,FALSE)*VLOOKUP($D70,'Model Working'!$C$47:$P$50,Q$4,FALSE)*(1+Low_Case)*'Connex from Volumes'!W$18</f>
        <v>709672.79391702265</v>
      </c>
      <c r="R70" s="29">
        <f>(VLOOKUP($B70,'Model Working'!$C$16:$P$25,S$4,FALSE)/VLOOKUP($B70,'Model Working'!$C$30:$P$39,S$4)-(VLOOKUP($B70,'Model Working'!$C$16:$P$25,R$4,FALSE)/VLOOKUP($B70,'Model Working'!$C$30:$P$39,R$4)))*VLOOKUP($F70,'Model Working'!$C$42:$P$45,R$4,FALSE)*VLOOKUP($D70,'Model Working'!$C$47:$P$50,R$4,FALSE)*(1+Low_Case)*'Connex from Volumes'!X$18</f>
        <v>717006.70580974349</v>
      </c>
      <c r="S70" s="29">
        <f>(VLOOKUP($B70,'Model Working'!$C$16:$P$25,T$4,FALSE)/VLOOKUP($B70,'Model Working'!$C$30:$P$39,T$4)-(VLOOKUP($B70,'Model Working'!$C$16:$P$25,S$4,FALSE)/VLOOKUP($B70,'Model Working'!$C$30:$P$39,S$4)))*VLOOKUP($F70,'Model Working'!$C$42:$P$45,S$4,FALSE)*VLOOKUP($D70,'Model Working'!$C$47:$P$50,S$4,FALSE)*(1+Low_Case)*'Connex from Volumes'!Y$18</f>
        <v>728836.61626397853</v>
      </c>
      <c r="T70" s="29" t="e" vm="1">
        <f>(VLOOKUP($B70,'Model Working'!$C$16:$P$25,U$4,FALSE)/VLOOKUP($B70,'Model Working'!$C$30:$P$39,U$4)-(VLOOKUP($B70,'Model Working'!$C$16:$P$25,T$4,FALSE)/VLOOKUP($B70,'Model Working'!$C$30:$P$39,T$4)))*VLOOKUP($F70,'Model Working'!$C$42:$P$45,T$4,FALSE)*VLOOKUP($D70,'Model Working'!$C$47:$P$50,T$4,FALSE)*(1+Low_Case)*'Connex from Volumes'!Z$18</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Volumes'!P$18</f>
        <v>737575.15721324226</v>
      </c>
      <c r="K71" s="29">
        <f>(VLOOKUP($B71,'Model Working'!$C$16:$P$25,L$4,FALSE)/VLOOKUP($B71,'Model Working'!$C$30:$P$39,L$4)-(VLOOKUP($B71,'Model Working'!$C$16:$P$25,K$4,FALSE)/VLOOKUP($B71,'Model Working'!$C$30:$P$39,K$4)))*VLOOKUP($F71,'Model Working'!$C$42:$P$45,K$4,FALSE)*VLOOKUP($D71,'Model Working'!$C$47:$P$50,K$4,FALSE)*(1+High_Case)*'Connex from Volumes'!Q$18</f>
        <v>762098.82635683019</v>
      </c>
      <c r="L71" s="29">
        <f>(VLOOKUP($B71,'Model Working'!$C$16:$P$25,M$4,FALSE)/VLOOKUP($B71,'Model Working'!$C$30:$P$39,M$4)-(VLOOKUP($B71,'Model Working'!$C$16:$P$25,L$4,FALSE)/VLOOKUP($B71,'Model Working'!$C$30:$P$39,L$4)))*VLOOKUP($F71,'Model Working'!$C$42:$P$45,L$4,FALSE)*VLOOKUP($D71,'Model Working'!$C$47:$P$50,L$4,FALSE)*(1+High_Case)*'Connex from Volumes'!R$18</f>
        <v>800875.06000191765</v>
      </c>
      <c r="M71" s="29">
        <f>(VLOOKUP($B71,'Model Working'!$C$16:$P$25,N$4,FALSE)/VLOOKUP($B71,'Model Working'!$C$30:$P$39,N$4)-(VLOOKUP($B71,'Model Working'!$C$16:$P$25,M$4,FALSE)/VLOOKUP($B71,'Model Working'!$C$30:$P$39,M$4)))*VLOOKUP($F71,'Model Working'!$C$42:$P$45,M$4,FALSE)*VLOOKUP($D71,'Model Working'!$C$47:$P$50,M$4,FALSE)*(1+High_Case)*'Connex from Volumes'!S$18</f>
        <v>795679.94058905495</v>
      </c>
      <c r="N71" s="29">
        <f>(VLOOKUP($B71,'Model Working'!$C$16:$P$25,O$4,FALSE)/VLOOKUP($B71,'Model Working'!$C$30:$P$39,O$4)-(VLOOKUP($B71,'Model Working'!$C$16:$P$25,N$4,FALSE)/VLOOKUP($B71,'Model Working'!$C$30:$P$39,N$4)))*VLOOKUP($F71,'Model Working'!$C$42:$P$45,N$4,FALSE)*VLOOKUP($D71,'Model Working'!$C$47:$P$50,N$4,FALSE)*(1+High_Case)*'Connex from Volumes'!T$18</f>
        <v>815618.29002641921</v>
      </c>
      <c r="O71" s="29">
        <f>(VLOOKUP($B71,'Model Working'!$C$16:$P$25,P$4,FALSE)/VLOOKUP($B71,'Model Working'!$C$30:$P$39,P$4)-(VLOOKUP($B71,'Model Working'!$C$16:$P$25,O$4,FALSE)/VLOOKUP($B71,'Model Working'!$C$30:$P$39,O$4)))*VLOOKUP($F71,'Model Working'!$C$42:$P$45,O$4,FALSE)*VLOOKUP($D71,'Model Working'!$C$47:$P$50,O$4,FALSE)*(1+High_Case)*'Connex from Volumes'!U$18</f>
        <v>831928.63918037165</v>
      </c>
      <c r="P71" s="29">
        <f>(VLOOKUP($B71,'Model Working'!$C$16:$P$25,Q$4,FALSE)/VLOOKUP($B71,'Model Working'!$C$30:$P$39,Q$4)-(VLOOKUP($B71,'Model Working'!$C$16:$P$25,P$4,FALSE)/VLOOKUP($B71,'Model Working'!$C$30:$P$39,P$4)))*VLOOKUP($F71,'Model Working'!$C$42:$P$45,P$4,FALSE)*VLOOKUP($D71,'Model Working'!$C$47:$P$50,P$4,FALSE)*(1+High_Case)*'Connex from Volumes'!V$18</f>
        <v>849355.90420137742</v>
      </c>
      <c r="Q71" s="29">
        <f>(VLOOKUP($B71,'Model Working'!$C$16:$P$25,R$4,FALSE)/VLOOKUP($B71,'Model Working'!$C$30:$P$39,R$4)-(VLOOKUP($B71,'Model Working'!$C$16:$P$25,Q$4,FALSE)/VLOOKUP($B71,'Model Working'!$C$30:$P$39,Q$4)))*VLOOKUP($F71,'Model Working'!$C$42:$P$45,Q$4,FALSE)*VLOOKUP($D71,'Model Working'!$C$47:$P$50,Q$4,FALSE)*(1+High_Case)*'Connex from Volumes'!W$18</f>
        <v>867377.85923191649</v>
      </c>
      <c r="R71" s="29">
        <f>(VLOOKUP($B71,'Model Working'!$C$16:$P$25,S$4,FALSE)/VLOOKUP($B71,'Model Working'!$C$30:$P$39,S$4)-(VLOOKUP($B71,'Model Working'!$C$16:$P$25,R$4,FALSE)/VLOOKUP($B71,'Model Working'!$C$30:$P$39,R$4)))*VLOOKUP($F71,'Model Working'!$C$42:$P$45,R$4,FALSE)*VLOOKUP($D71,'Model Working'!$C$47:$P$50,R$4,FALSE)*(1+High_Case)*'Connex from Volumes'!X$18</f>
        <v>876341.52932301979</v>
      </c>
      <c r="S71" s="29">
        <f>(VLOOKUP($B71,'Model Working'!$C$16:$P$25,T$4,FALSE)/VLOOKUP($B71,'Model Working'!$C$30:$P$39,T$4)-(VLOOKUP($B71,'Model Working'!$C$16:$P$25,S$4,FALSE)/VLOOKUP($B71,'Model Working'!$C$30:$P$39,S$4)))*VLOOKUP($F71,'Model Working'!$C$42:$P$45,S$4,FALSE)*VLOOKUP($D71,'Model Working'!$C$47:$P$50,S$4,FALSE)*(1+High_Case)*'Connex from Volumes'!Y$18</f>
        <v>890800.30876708496</v>
      </c>
      <c r="T71" s="29" t="e" vm="1">
        <f>(VLOOKUP($B71,'Model Working'!$C$16:$P$25,U$4,FALSE)/VLOOKUP($B71,'Model Working'!$C$30:$P$39,U$4)-(VLOOKUP($B71,'Model Working'!$C$16:$P$25,T$4,FALSE)/VLOOKUP($B71,'Model Working'!$C$30:$P$39,T$4)))*VLOOKUP($F71,'Model Working'!$C$42:$P$45,T$4,FALSE)*VLOOKUP($D71,'Model Working'!$C$47:$P$50,T$4,FALSE)*(1+High_Case)*'Connex from Volumes'!Z$18</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954690.49191757047</v>
      </c>
      <c r="K72" s="29">
        <f t="shared" si="17"/>
        <v>986433.03846262279</v>
      </c>
      <c r="L72" s="29">
        <f t="shared" si="17"/>
        <v>1036623.5867902101</v>
      </c>
      <c r="M72" s="29">
        <f t="shared" si="17"/>
        <v>1029899.2129290085</v>
      </c>
      <c r="N72" s="29">
        <f t="shared" si="17"/>
        <v>1055706.6882028517</v>
      </c>
      <c r="O72" s="29">
        <f t="shared" si="17"/>
        <v>1076818.2116928333</v>
      </c>
      <c r="P72" s="29">
        <f t="shared" si="17"/>
        <v>1099375.4305104292</v>
      </c>
      <c r="Q72" s="29">
        <f t="shared" si="17"/>
        <v>1122702.3944749264</v>
      </c>
      <c r="R72" s="29">
        <f t="shared" si="17"/>
        <v>1134304.6434457228</v>
      </c>
      <c r="S72" s="29">
        <f t="shared" si="17"/>
        <v>1153019.5623593912</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859221.44272581348</v>
      </c>
      <c r="K73" s="29">
        <f t="shared" si="17"/>
        <v>887789.73461636039</v>
      </c>
      <c r="L73" s="29">
        <f t="shared" si="17"/>
        <v>932961.22811118921</v>
      </c>
      <c r="M73" s="29">
        <f t="shared" si="17"/>
        <v>926909.29163610784</v>
      </c>
      <c r="N73" s="29">
        <f t="shared" si="17"/>
        <v>950136.01938256656</v>
      </c>
      <c r="O73" s="29">
        <f t="shared" si="17"/>
        <v>969136.39052354987</v>
      </c>
      <c r="P73" s="29">
        <f t="shared" si="17"/>
        <v>989437.88745938614</v>
      </c>
      <c r="Q73" s="29">
        <f t="shared" si="17"/>
        <v>1010432.155027434</v>
      </c>
      <c r="R73" s="29">
        <f t="shared" si="17"/>
        <v>1020874.1791011506</v>
      </c>
      <c r="S73" s="29">
        <f t="shared" si="17"/>
        <v>1037717.6061234523</v>
      </c>
      <c r="T73" s="88" t="s">
        <v>115</v>
      </c>
    </row>
    <row r="74" spans="1:20" ht="1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1050159.5411093275</v>
      </c>
      <c r="K74" s="86">
        <f t="shared" si="17"/>
        <v>1085076.342308885</v>
      </c>
      <c r="L74" s="86">
        <f t="shared" si="17"/>
        <v>1140285.9454692313</v>
      </c>
      <c r="M74" s="86">
        <f t="shared" si="17"/>
        <v>1132889.1342219096</v>
      </c>
      <c r="N74" s="86">
        <f t="shared" si="17"/>
        <v>1161277.3570231369</v>
      </c>
      <c r="O74" s="86">
        <f t="shared" si="17"/>
        <v>1184500.0328621166</v>
      </c>
      <c r="P74" s="86">
        <f t="shared" si="17"/>
        <v>1209312.9735614723</v>
      </c>
      <c r="Q74" s="86">
        <f t="shared" si="17"/>
        <v>1234972.6339224193</v>
      </c>
      <c r="R74" s="86">
        <f t="shared" si="17"/>
        <v>1247735.107790295</v>
      </c>
      <c r="S74" s="86">
        <f t="shared" si="17"/>
        <v>1268321.5185953306</v>
      </c>
      <c r="T74" s="89" t="s">
        <v>115</v>
      </c>
    </row>
    <row r="75" spans="1:20" ht="15.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J72</f>
        <v>954690.49191757047</v>
      </c>
      <c r="K75" s="86">
        <f t="shared" ref="K75:T75" si="18">K72</f>
        <v>986433.03846262279</v>
      </c>
      <c r="L75" s="86">
        <f t="shared" si="18"/>
        <v>1036623.5867902101</v>
      </c>
      <c r="M75" s="86">
        <f t="shared" si="18"/>
        <v>1029899.2129290085</v>
      </c>
      <c r="N75" s="86">
        <f t="shared" si="18"/>
        <v>1055706.6882028517</v>
      </c>
      <c r="O75" s="86">
        <f t="shared" si="18"/>
        <v>1076818.2116928333</v>
      </c>
      <c r="P75" s="86">
        <f t="shared" si="18"/>
        <v>1099375.4305104292</v>
      </c>
      <c r="Q75" s="86">
        <f t="shared" si="18"/>
        <v>1122702.3944749264</v>
      </c>
      <c r="R75" s="86">
        <f t="shared" si="18"/>
        <v>1134304.6434457228</v>
      </c>
      <c r="S75" s="86">
        <f t="shared" si="18"/>
        <v>1153019.5623593912</v>
      </c>
      <c r="T75" s="86" t="str">
        <f t="shared" si="18"/>
        <v>N/A</v>
      </c>
    </row>
    <row r="76" spans="1:20" ht="1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Volumes'!P$19</f>
        <v>187631.57671704245</v>
      </c>
      <c r="K76" s="29">
        <f>'Output Volume Summary'!K76*'Connex from Volumes'!Q$19</f>
        <v>193870.14734038591</v>
      </c>
      <c r="L76" s="29">
        <f>'Output Volume Summary'!L76*'Connex from Volumes'!R$19</f>
        <v>199961.56489506061</v>
      </c>
      <c r="M76" s="29">
        <f>'Output Volume Summary'!M76*'Connex from Volumes'!S$19</f>
        <v>202412.83936259805</v>
      </c>
      <c r="N76" s="29">
        <f>'Output Volume Summary'!N76*'Connex from Volumes'!T$19</f>
        <v>207484.95154734515</v>
      </c>
      <c r="O76" s="29">
        <f>'Output Volume Summary'!O76*'Connex from Volumes'!U$19</f>
        <v>211634.13756402768</v>
      </c>
      <c r="P76" s="29">
        <f>'Output Volume Summary'!P76*'Connex from Volumes'!V$19</f>
        <v>216067.45555444321</v>
      </c>
      <c r="Q76" s="29">
        <f>'Output Volume Summary'!Q76*'Connex from Volumes'!W$19</f>
        <v>220652.05660131128</v>
      </c>
      <c r="R76" s="29">
        <f>'Output Volume Summary'!R76*'Connex from Volumes'!X$19</f>
        <v>222932.32259985659</v>
      </c>
      <c r="S76" s="29">
        <f>'Output Volume Summary'!S76*'Connex from Volumes'!Y$19</f>
        <v>226610.48821859038</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Volumes'!P$19</f>
        <v>168868.4190453382</v>
      </c>
      <c r="K77" s="29">
        <f>'Output Volume Summary'!K77*'Connex from Volumes'!Q$19</f>
        <v>174483.13260634735</v>
      </c>
      <c r="L77" s="29">
        <f>'Output Volume Summary'!L77*'Connex from Volumes'!R$19</f>
        <v>179965.40840555457</v>
      </c>
      <c r="M77" s="29">
        <f>'Output Volume Summary'!M77*'Connex from Volumes'!S$19</f>
        <v>182171.55542633828</v>
      </c>
      <c r="N77" s="29">
        <f>'Output Volume Summary'!N77*'Connex from Volumes'!T$19</f>
        <v>186736.45639261062</v>
      </c>
      <c r="O77" s="29">
        <f>'Output Volume Summary'!O77*'Connex from Volumes'!U$19</f>
        <v>190470.72380762492</v>
      </c>
      <c r="P77" s="29">
        <f>'Output Volume Summary'!P77*'Connex from Volumes'!V$19</f>
        <v>194460.70999899888</v>
      </c>
      <c r="Q77" s="29">
        <f>'Output Volume Summary'!Q77*'Connex from Volumes'!W$19</f>
        <v>198586.85094118016</v>
      </c>
      <c r="R77" s="29">
        <f>'Output Volume Summary'!R77*'Connex from Volumes'!X$19</f>
        <v>200639.09033987092</v>
      </c>
      <c r="S77" s="29">
        <f>'Output Volume Summary'!S77*'Connex from Volumes'!Y$19</f>
        <v>203949.43939673135</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Volumes'!P$19</f>
        <v>206394.73438874673</v>
      </c>
      <c r="K78" s="29">
        <f>'Output Volume Summary'!K78*'Connex from Volumes'!Q$19</f>
        <v>213257.16207442453</v>
      </c>
      <c r="L78" s="29">
        <f>'Output Volume Summary'!L78*'Connex from Volumes'!R$19</f>
        <v>219957.72138456671</v>
      </c>
      <c r="M78" s="29">
        <f>'Output Volume Summary'!M78*'Connex from Volumes'!S$19</f>
        <v>222654.12329885788</v>
      </c>
      <c r="N78" s="29">
        <f>'Output Volume Summary'!N78*'Connex from Volumes'!T$19</f>
        <v>228233.44670207964</v>
      </c>
      <c r="O78" s="29">
        <f>'Output Volume Summary'!O78*'Connex from Volumes'!U$19</f>
        <v>232797.5513204305</v>
      </c>
      <c r="P78" s="29">
        <f>'Output Volume Summary'!P78*'Connex from Volumes'!V$19</f>
        <v>237674.20110988754</v>
      </c>
      <c r="Q78" s="29">
        <f>'Output Volume Summary'!Q78*'Connex from Volumes'!W$19</f>
        <v>242717.26226144246</v>
      </c>
      <c r="R78" s="29">
        <f>'Output Volume Summary'!R78*'Connex from Volumes'!X$19</f>
        <v>245225.55485984226</v>
      </c>
      <c r="S78" s="29">
        <f>'Output Volume Summary'!S78*'Connex from Volumes'!Y$19</f>
        <v>249271.53704044942</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Volumes'!P$20</f>
        <v>1163103.4623524947</v>
      </c>
      <c r="K79" s="29">
        <f>'Output Volume Summary'!K79*'Connex from Volumes'!Q$20</f>
        <v>1201775.5410031152</v>
      </c>
      <c r="L79" s="29">
        <f>'Output Volume Summary'!L79*'Connex from Volumes'!R$20</f>
        <v>1239535.4371380887</v>
      </c>
      <c r="M79" s="29">
        <f>'Output Volume Summary'!M79*'Connex from Volumes'!S$20</f>
        <v>1254730.5651131026</v>
      </c>
      <c r="N79" s="29">
        <f>'Output Volume Summary'!N79*'Connex from Volumes'!T$20</f>
        <v>1286171.9213429026</v>
      </c>
      <c r="O79" s="29">
        <f>'Output Volume Summary'!O79*'Connex from Volumes'!U$20</f>
        <v>1311892.1796618195</v>
      </c>
      <c r="P79" s="29">
        <f>'Output Volume Summary'!P79*'Connex from Volumes'!V$20</f>
        <v>1339373.7347101897</v>
      </c>
      <c r="Q79" s="29">
        <f>'Output Volume Summary'!Q79*'Connex from Volumes'!W$20</f>
        <v>1367793.073525205</v>
      </c>
      <c r="R79" s="29">
        <f>'Output Volume Summary'!R79*'Connex from Volumes'!X$20</f>
        <v>1381928.1424959912</v>
      </c>
      <c r="S79" s="29">
        <f>'Output Volume Summary'!S79*'Connex from Volumes'!Y$20</f>
        <v>1404728.6073277004</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Volumes'!P$20</f>
        <v>1046793.1161172453</v>
      </c>
      <c r="K80" s="29">
        <f>'Output Volume Summary'!K80*'Connex from Volumes'!Q$20</f>
        <v>1081597.9869028036</v>
      </c>
      <c r="L80" s="29">
        <f>'Output Volume Summary'!L80*'Connex from Volumes'!R$20</f>
        <v>1115581.8934242798</v>
      </c>
      <c r="M80" s="29">
        <f>'Output Volume Summary'!M80*'Connex from Volumes'!S$20</f>
        <v>1129257.5086017922</v>
      </c>
      <c r="N80" s="29">
        <f>'Output Volume Summary'!N80*'Connex from Volumes'!T$20</f>
        <v>1157554.7292086123</v>
      </c>
      <c r="O80" s="29">
        <f>'Output Volume Summary'!O80*'Connex from Volumes'!U$20</f>
        <v>1180702.9616956373</v>
      </c>
      <c r="P80" s="29">
        <f>'Output Volume Summary'!P80*'Connex from Volumes'!V$20</f>
        <v>1205436.3612391709</v>
      </c>
      <c r="Q80" s="29">
        <f>'Output Volume Summary'!Q80*'Connex from Volumes'!W$20</f>
        <v>1231013.7661726847</v>
      </c>
      <c r="R80" s="29">
        <f>'Output Volume Summary'!R80*'Connex from Volumes'!X$20</f>
        <v>1243735.3282463921</v>
      </c>
      <c r="S80" s="29">
        <f>'Output Volume Summary'!S80*'Connex from Volumes'!Y$20</f>
        <v>1264255.7465949305</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Volumes'!P$20</f>
        <v>1279413.8085877444</v>
      </c>
      <c r="K81" s="29">
        <f>'Output Volume Summary'!K81*'Connex from Volumes'!Q$20</f>
        <v>1321953.0951034266</v>
      </c>
      <c r="L81" s="29">
        <f>'Output Volume Summary'!L81*'Connex from Volumes'!R$20</f>
        <v>1363488.9808518977</v>
      </c>
      <c r="M81" s="29">
        <f>'Output Volume Summary'!M81*'Connex from Volumes'!S$20</f>
        <v>1380203.6216244129</v>
      </c>
      <c r="N81" s="29">
        <f>'Output Volume Summary'!N81*'Connex from Volumes'!T$20</f>
        <v>1414789.1134771933</v>
      </c>
      <c r="O81" s="29">
        <f>'Output Volume Summary'!O81*'Connex from Volumes'!U$20</f>
        <v>1443081.3976280014</v>
      </c>
      <c r="P81" s="29">
        <f>'Output Volume Summary'!P81*'Connex from Volumes'!V$20</f>
        <v>1473311.1081812088</v>
      </c>
      <c r="Q81" s="29">
        <f>'Output Volume Summary'!Q81*'Connex from Volumes'!W$20</f>
        <v>1504572.3808777255</v>
      </c>
      <c r="R81" s="29">
        <f>'Output Volume Summary'!R81*'Connex from Volumes'!X$20</f>
        <v>1520120.9567455905</v>
      </c>
      <c r="S81" s="29">
        <f>'Output Volume Summary'!S81*'Connex from Volumes'!Y$20</f>
        <v>1545201.4680604707</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1350735.0390695371</v>
      </c>
      <c r="K82" s="29">
        <f t="shared" si="19"/>
        <v>1395645.6883435012</v>
      </c>
      <c r="L82" s="29">
        <f t="shared" si="19"/>
        <v>1439497.0020331494</v>
      </c>
      <c r="M82" s="29">
        <f t="shared" si="19"/>
        <v>1457143.4044757006</v>
      </c>
      <c r="N82" s="29">
        <f t="shared" si="19"/>
        <v>1493656.8728902477</v>
      </c>
      <c r="O82" s="29">
        <f t="shared" si="19"/>
        <v>1523526.3172258472</v>
      </c>
      <c r="P82" s="29">
        <f t="shared" si="19"/>
        <v>1555441.1902646329</v>
      </c>
      <c r="Q82" s="29">
        <f t="shared" si="19"/>
        <v>1588445.1301265163</v>
      </c>
      <c r="R82" s="29">
        <f t="shared" si="19"/>
        <v>1604860.4650958478</v>
      </c>
      <c r="S82" s="29">
        <f t="shared" si="19"/>
        <v>1631339.0955462907</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1215661.5351625835</v>
      </c>
      <c r="K83" s="29">
        <f t="shared" si="19"/>
        <v>1256081.119509151</v>
      </c>
      <c r="L83" s="29">
        <f t="shared" si="19"/>
        <v>1295547.3018298342</v>
      </c>
      <c r="M83" s="29">
        <f t="shared" si="19"/>
        <v>1311429.0640281304</v>
      </c>
      <c r="N83" s="29">
        <f t="shared" si="19"/>
        <v>1344291.185601223</v>
      </c>
      <c r="O83" s="29">
        <f t="shared" si="19"/>
        <v>1371173.6855032623</v>
      </c>
      <c r="P83" s="29">
        <f t="shared" si="19"/>
        <v>1399897.0712381697</v>
      </c>
      <c r="Q83" s="29">
        <f t="shared" si="19"/>
        <v>1429600.617113865</v>
      </c>
      <c r="R83" s="29">
        <f t="shared" si="19"/>
        <v>1444374.418586263</v>
      </c>
      <c r="S83" s="29">
        <f t="shared" si="19"/>
        <v>1468205.1859916619</v>
      </c>
      <c r="T83" s="88" t="s">
        <v>115</v>
      </c>
    </row>
    <row r="84" spans="1:20" ht="1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1485808.5429764912</v>
      </c>
      <c r="K84" s="86">
        <f t="shared" si="19"/>
        <v>1535210.2571778512</v>
      </c>
      <c r="L84" s="86">
        <f t="shared" si="19"/>
        <v>1583446.7022364645</v>
      </c>
      <c r="M84" s="86">
        <f t="shared" si="19"/>
        <v>1602857.7449232708</v>
      </c>
      <c r="N84" s="86">
        <f t="shared" si="19"/>
        <v>1643022.5601792729</v>
      </c>
      <c r="O84" s="86">
        <f t="shared" si="19"/>
        <v>1675878.948948432</v>
      </c>
      <c r="P84" s="86">
        <f t="shared" si="19"/>
        <v>1710985.3092910964</v>
      </c>
      <c r="Q84" s="86">
        <f t="shared" si="19"/>
        <v>1747289.6431391679</v>
      </c>
      <c r="R84" s="86">
        <f t="shared" si="19"/>
        <v>1765346.5116054327</v>
      </c>
      <c r="S84" s="86">
        <f t="shared" si="19"/>
        <v>1794473.0051009201</v>
      </c>
      <c r="T84" s="89" t="s">
        <v>115</v>
      </c>
    </row>
    <row r="85" spans="1:20" ht="15.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J82</f>
        <v>1350735.0390695371</v>
      </c>
      <c r="K85" s="92">
        <f t="shared" ref="K85:T85" si="20">K82</f>
        <v>1395645.6883435012</v>
      </c>
      <c r="L85" s="92">
        <f t="shared" si="20"/>
        <v>1439497.0020331494</v>
      </c>
      <c r="M85" s="92">
        <f t="shared" si="20"/>
        <v>1457143.4044757006</v>
      </c>
      <c r="N85" s="92">
        <f t="shared" si="20"/>
        <v>1493656.8728902477</v>
      </c>
      <c r="O85" s="92">
        <f t="shared" si="20"/>
        <v>1523526.3172258472</v>
      </c>
      <c r="P85" s="92">
        <f t="shared" si="20"/>
        <v>1555441.1902646329</v>
      </c>
      <c r="Q85" s="92">
        <f t="shared" si="20"/>
        <v>1588445.1301265163</v>
      </c>
      <c r="R85" s="92">
        <f t="shared" si="20"/>
        <v>1604860.4650958478</v>
      </c>
      <c r="S85" s="92">
        <f t="shared" si="20"/>
        <v>1631339.0955462907</v>
      </c>
      <c r="T85" s="86" t="str">
        <f t="shared" si="20"/>
        <v>N/A</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Volumes'!P$17</f>
        <v>1165878.4879686052</v>
      </c>
      <c r="K86" s="29">
        <f>(VLOOKUP($B86,'Model Working'!$C$16:$P$25,L$4,FALSE)/VLOOKUP($B86,'Model Working'!$C$30:$P$39,L$4)-(VLOOKUP($B86,'Model Working'!$C$16:$P$25,K$4,FALSE)/VLOOKUP($B86,'Model Working'!$C$30:$P$39,K$4)))*VLOOKUP($F86,'Model Working'!$C$42:$P$45,K$4,FALSE)*VLOOKUP($D86,'Model Working'!$C$47:$P$50,K$4,FALSE)*(1+Base_Case)*'Connex from Volumes'!Q$17</f>
        <v>1220413.8097157057</v>
      </c>
      <c r="L86" s="29">
        <f>(VLOOKUP($B86,'Model Working'!$C$16:$P$25,M$4,FALSE)/VLOOKUP($B86,'Model Working'!$C$30:$P$39,M$4)-(VLOOKUP($B86,'Model Working'!$C$16:$P$25,L$4,FALSE)/VLOOKUP($B86,'Model Working'!$C$30:$P$39,L$4)))*VLOOKUP($F86,'Model Working'!$C$42:$P$45,L$4,FALSE)*VLOOKUP($D86,'Model Working'!$C$47:$P$50,L$4,FALSE)*(1+Base_Case)*'Connex from Volumes'!R$17</f>
        <v>1299402.339400829</v>
      </c>
      <c r="M86" s="29">
        <f>(VLOOKUP($B86,'Model Working'!$C$16:$P$25,N$4,FALSE)/VLOOKUP($B86,'Model Working'!$C$30:$P$39,N$4)-(VLOOKUP($B86,'Model Working'!$C$16:$P$25,M$4,FALSE)/VLOOKUP($B86,'Model Working'!$C$30:$P$39,M$4)))*VLOOKUP($F86,'Model Working'!$C$42:$P$45,M$4,FALSE)*VLOOKUP($D86,'Model Working'!$C$47:$P$50,M$4,FALSE)*(1+Base_Case)*'Connex from Volumes'!S$17</f>
        <v>1308083.0745437033</v>
      </c>
      <c r="N86" s="29">
        <f>(VLOOKUP($B86,'Model Working'!$C$16:$P$25,O$4,FALSE)/VLOOKUP($B86,'Model Working'!$C$30:$P$39,O$4)-(VLOOKUP($B86,'Model Working'!$C$16:$P$25,N$4,FALSE)/VLOOKUP($B86,'Model Working'!$C$30:$P$39,N$4)))*VLOOKUP($F86,'Model Working'!$C$42:$P$45,N$4,FALSE)*VLOOKUP($D86,'Model Working'!$C$47:$P$50,N$4,FALSE)*(1+Base_Case)*'Connex from Volumes'!T$17</f>
        <v>1358744.0940731063</v>
      </c>
      <c r="O86" s="29">
        <f>(VLOOKUP($B86,'Model Working'!$C$16:$P$25,P$4,FALSE)/VLOOKUP($B86,'Model Working'!$C$30:$P$39,P$4)-(VLOOKUP($B86,'Model Working'!$C$16:$P$25,O$4,FALSE)/VLOOKUP($B86,'Model Working'!$C$30:$P$39,O$4)))*VLOOKUP($F86,'Model Working'!$C$42:$P$45,O$4,FALSE)*VLOOKUP($D86,'Model Working'!$C$47:$P$50,O$4,FALSE)*(1+Base_Case)*'Connex from Volumes'!U$17</f>
        <v>1404517.411880357</v>
      </c>
      <c r="P86" s="29">
        <f>(VLOOKUP($B86,'Model Working'!$C$16:$P$25,Q$4,FALSE)/VLOOKUP($B86,'Model Working'!$C$30:$P$39,Q$4)-(VLOOKUP($B86,'Model Working'!$C$16:$P$25,P$4,FALSE)/VLOOKUP($B86,'Model Working'!$C$30:$P$39,P$4)))*VLOOKUP($F86,'Model Working'!$C$42:$P$45,P$4,FALSE)*VLOOKUP($D86,'Model Working'!$C$47:$P$50,P$4,FALSE)*(1+Base_Case)*'Connex from Volumes'!V$17</f>
        <v>1453310.6477693468</v>
      </c>
      <c r="Q86" s="29">
        <f>(VLOOKUP($B86,'Model Working'!$C$16:$P$25,R$4,FALSE)/VLOOKUP($B86,'Model Working'!$C$30:$P$39,R$4)-(VLOOKUP($B86,'Model Working'!$C$16:$P$25,Q$4,FALSE)/VLOOKUP($B86,'Model Working'!$C$30:$P$39,Q$4)))*VLOOKUP($F86,'Model Working'!$C$42:$P$45,Q$4,FALSE)*VLOOKUP($D86,'Model Working'!$C$47:$P$50,Q$4,FALSE)*(1+Base_Case)*'Connex from Volumes'!W$17</f>
        <v>1504329.4540534243</v>
      </c>
      <c r="R86" s="29">
        <f>(VLOOKUP($B86,'Model Working'!$C$16:$P$25,S$4,FALSE)/VLOOKUP($B86,'Model Working'!$C$30:$P$39,S$4)-(VLOOKUP($B86,'Model Working'!$C$16:$P$25,R$4,FALSE)/VLOOKUP($B86,'Model Working'!$C$30:$P$39,R$4)))*VLOOKUP($F86,'Model Working'!$C$42:$P$45,R$4,FALSE)*VLOOKUP($D86,'Model Working'!$C$47:$P$50,R$4,FALSE)*(1+Base_Case)*'Connex from Volumes'!X$17</f>
        <v>1540681.7868666684</v>
      </c>
      <c r="S86" s="29">
        <f>(VLOOKUP($B86,'Model Working'!$C$16:$P$25,T$4,FALSE)/VLOOKUP($B86,'Model Working'!$C$30:$P$39,T$4)-(VLOOKUP($B86,'Model Working'!$C$16:$P$25,S$4,FALSE)/VLOOKUP($B86,'Model Working'!$C$30:$P$39,S$4)))*VLOOKUP($F86,'Model Working'!$C$42:$P$45,S$4,FALSE)*VLOOKUP($D86,'Model Working'!$C$47:$P$50,S$4,FALSE)*(1+Base_Case)*'Connex from Volumes'!Y$17</f>
        <v>1637572.9091526286</v>
      </c>
      <c r="T86" s="29" t="e" vm="1">
        <f>(VLOOKUP($B86,'Model Working'!$C$16:$P$25,U$4,FALSE)/VLOOKUP($B86,'Model Working'!$C$30:$P$39,U$4)-(VLOOKUP($B86,'Model Working'!$C$16:$P$25,T$4,FALSE)/VLOOKUP($B86,'Model Working'!$C$30:$P$39,T$4)))*VLOOKUP($F86,'Model Working'!$C$42:$P$45,T$4,FALSE)*VLOOKUP($D86,'Model Working'!$C$47:$P$50,T$4,FALSE)*(1+Base_Case)*'Connex from Volumes'!Z$17</f>
        <v>#VALUE!</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Volumes'!P$17</f>
        <v>1049290.6391717449</v>
      </c>
      <c r="K87" s="29">
        <f>(VLOOKUP($B87,'Model Working'!$C$16:$P$25,L$4,FALSE)/VLOOKUP($B87,'Model Working'!$C$30:$P$39,L$4)-(VLOOKUP($B87,'Model Working'!$C$16:$P$25,K$4,FALSE)/VLOOKUP($B87,'Model Working'!$C$30:$P$39,K$4)))*VLOOKUP($F87,'Model Working'!$C$42:$P$45,K$4,FALSE)*VLOOKUP($D87,'Model Working'!$C$47:$P$50,K$4,FALSE)*(1+Low_Case)*'Connex from Volumes'!Q$17</f>
        <v>1098372.4287441352</v>
      </c>
      <c r="L87" s="29">
        <f>(VLOOKUP($B87,'Model Working'!$C$16:$P$25,M$4,FALSE)/VLOOKUP($B87,'Model Working'!$C$30:$P$39,M$4)-(VLOOKUP($B87,'Model Working'!$C$16:$P$25,L$4,FALSE)/VLOOKUP($B87,'Model Working'!$C$30:$P$39,L$4)))*VLOOKUP($F87,'Model Working'!$C$42:$P$45,L$4,FALSE)*VLOOKUP($D87,'Model Working'!$C$47:$P$50,L$4,FALSE)*(1+Low_Case)*'Connex from Volumes'!R$17</f>
        <v>1169462.1054607462</v>
      </c>
      <c r="M87" s="29">
        <f>(VLOOKUP($B87,'Model Working'!$C$16:$P$25,N$4,FALSE)/VLOOKUP($B87,'Model Working'!$C$30:$P$39,N$4)-(VLOOKUP($B87,'Model Working'!$C$16:$P$25,M$4,FALSE)/VLOOKUP($B87,'Model Working'!$C$30:$P$39,M$4)))*VLOOKUP($F87,'Model Working'!$C$42:$P$45,M$4,FALSE)*VLOOKUP($D87,'Model Working'!$C$47:$P$50,M$4,FALSE)*(1+Low_Case)*'Connex from Volumes'!S$17</f>
        <v>1177274.7670893329</v>
      </c>
      <c r="N87" s="29">
        <f>(VLOOKUP($B87,'Model Working'!$C$16:$P$25,O$4,FALSE)/VLOOKUP($B87,'Model Working'!$C$30:$P$39,O$4)-(VLOOKUP($B87,'Model Working'!$C$16:$P$25,N$4,FALSE)/VLOOKUP($B87,'Model Working'!$C$30:$P$39,N$4)))*VLOOKUP($F87,'Model Working'!$C$42:$P$45,N$4,FALSE)*VLOOKUP($D87,'Model Working'!$C$47:$P$50,N$4,FALSE)*(1+Low_Case)*'Connex from Volumes'!T$17</f>
        <v>1222869.6846657959</v>
      </c>
      <c r="O87" s="29">
        <f>(VLOOKUP($B87,'Model Working'!$C$16:$P$25,P$4,FALSE)/VLOOKUP($B87,'Model Working'!$C$30:$P$39,P$4)-(VLOOKUP($B87,'Model Working'!$C$16:$P$25,O$4,FALSE)/VLOOKUP($B87,'Model Working'!$C$30:$P$39,O$4)))*VLOOKUP($F87,'Model Working'!$C$42:$P$45,O$4,FALSE)*VLOOKUP($D87,'Model Working'!$C$47:$P$50,O$4,FALSE)*(1+Low_Case)*'Connex from Volumes'!U$17</f>
        <v>1264065.6706923214</v>
      </c>
      <c r="P87" s="29">
        <f>(VLOOKUP($B87,'Model Working'!$C$16:$P$25,Q$4,FALSE)/VLOOKUP($B87,'Model Working'!$C$30:$P$39,Q$4)-(VLOOKUP($B87,'Model Working'!$C$16:$P$25,P$4,FALSE)/VLOOKUP($B87,'Model Working'!$C$30:$P$39,P$4)))*VLOOKUP($F87,'Model Working'!$C$42:$P$45,P$4,FALSE)*VLOOKUP($D87,'Model Working'!$C$47:$P$50,P$4,FALSE)*(1+Low_Case)*'Connex from Volumes'!V$17</f>
        <v>1307979.5829924121</v>
      </c>
      <c r="Q87" s="29">
        <f>(VLOOKUP($B87,'Model Working'!$C$16:$P$25,R$4,FALSE)/VLOOKUP($B87,'Model Working'!$C$30:$P$39,R$4)-(VLOOKUP($B87,'Model Working'!$C$16:$P$25,Q$4,FALSE)/VLOOKUP($B87,'Model Working'!$C$30:$P$39,Q$4)))*VLOOKUP($F87,'Model Working'!$C$42:$P$45,Q$4,FALSE)*VLOOKUP($D87,'Model Working'!$C$47:$P$50,Q$4,FALSE)*(1+Low_Case)*'Connex from Volumes'!W$17</f>
        <v>1353896.5086480819</v>
      </c>
      <c r="R87" s="29">
        <f>(VLOOKUP($B87,'Model Working'!$C$16:$P$25,S$4,FALSE)/VLOOKUP($B87,'Model Working'!$C$30:$P$39,S$4)-(VLOOKUP($B87,'Model Working'!$C$16:$P$25,R$4,FALSE)/VLOOKUP($B87,'Model Working'!$C$30:$P$39,R$4)))*VLOOKUP($F87,'Model Working'!$C$42:$P$45,R$4,FALSE)*VLOOKUP($D87,'Model Working'!$C$47:$P$50,R$4,FALSE)*(1+Low_Case)*'Connex from Volumes'!X$17</f>
        <v>1386613.6081800016</v>
      </c>
      <c r="S87" s="29">
        <f>(VLOOKUP($B87,'Model Working'!$C$16:$P$25,T$4,FALSE)/VLOOKUP($B87,'Model Working'!$C$30:$P$39,T$4)-(VLOOKUP($B87,'Model Working'!$C$16:$P$25,S$4,FALSE)/VLOOKUP($B87,'Model Working'!$C$30:$P$39,S$4)))*VLOOKUP($F87,'Model Working'!$C$42:$P$45,S$4,FALSE)*VLOOKUP($D87,'Model Working'!$C$47:$P$50,S$4,FALSE)*(1+Low_Case)*'Connex from Volumes'!Y$17</f>
        <v>1473815.618237366</v>
      </c>
      <c r="T87" s="29" t="e" vm="1">
        <f>(VLOOKUP($B87,'Model Working'!$C$16:$P$25,U$4,FALSE)/VLOOKUP($B87,'Model Working'!$C$30:$P$39,U$4)-(VLOOKUP($B87,'Model Working'!$C$16:$P$25,T$4,FALSE)/VLOOKUP($B87,'Model Working'!$C$30:$P$39,T$4)))*VLOOKUP($F87,'Model Working'!$C$42:$P$45,T$4,FALSE)*VLOOKUP($D87,'Model Working'!$C$47:$P$50,T$4,FALSE)*(1+Low_Case)*'Connex from Volumes'!Z$17</f>
        <v>#VALUE!</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Volumes'!P$17</f>
        <v>1282466.336765466</v>
      </c>
      <c r="K88" s="29">
        <f>(VLOOKUP($B88,'Model Working'!$C$16:$P$25,L$4,FALSE)/VLOOKUP($B88,'Model Working'!$C$30:$P$39,L$4)-(VLOOKUP($B88,'Model Working'!$C$16:$P$25,K$4,FALSE)/VLOOKUP($B88,'Model Working'!$C$30:$P$39,K$4)))*VLOOKUP($F88,'Model Working'!$C$42:$P$45,K$4,FALSE)*VLOOKUP($D88,'Model Working'!$C$47:$P$50,K$4,FALSE)*(1+High_Case)*'Connex from Volumes'!Q$17</f>
        <v>1342455.1906872764</v>
      </c>
      <c r="L88" s="29">
        <f>(VLOOKUP($B88,'Model Working'!$C$16:$P$25,M$4,FALSE)/VLOOKUP($B88,'Model Working'!$C$30:$P$39,M$4)-(VLOOKUP($B88,'Model Working'!$C$16:$P$25,L$4,FALSE)/VLOOKUP($B88,'Model Working'!$C$30:$P$39,L$4)))*VLOOKUP($F88,'Model Working'!$C$42:$P$45,L$4,FALSE)*VLOOKUP($D88,'Model Working'!$C$47:$P$50,L$4,FALSE)*(1+High_Case)*'Connex from Volumes'!R$17</f>
        <v>1429342.5733409121</v>
      </c>
      <c r="M88" s="29">
        <f>(VLOOKUP($B88,'Model Working'!$C$16:$P$25,N$4,FALSE)/VLOOKUP($B88,'Model Working'!$C$30:$P$39,N$4)-(VLOOKUP($B88,'Model Working'!$C$16:$P$25,M$4,FALSE)/VLOOKUP($B88,'Model Working'!$C$30:$P$39,M$4)))*VLOOKUP($F88,'Model Working'!$C$42:$P$45,M$4,FALSE)*VLOOKUP($D88,'Model Working'!$C$47:$P$50,M$4,FALSE)*(1+High_Case)*'Connex from Volumes'!S$17</f>
        <v>1438891.3819980735</v>
      </c>
      <c r="N88" s="29">
        <f>(VLOOKUP($B88,'Model Working'!$C$16:$P$25,O$4,FALSE)/VLOOKUP($B88,'Model Working'!$C$30:$P$39,O$4)-(VLOOKUP($B88,'Model Working'!$C$16:$P$25,N$4,FALSE)/VLOOKUP($B88,'Model Working'!$C$30:$P$39,N$4)))*VLOOKUP($F88,'Model Working'!$C$42:$P$45,N$4,FALSE)*VLOOKUP($D88,'Model Working'!$C$47:$P$50,N$4,FALSE)*(1+High_Case)*'Connex from Volumes'!T$17</f>
        <v>1494618.5034804172</v>
      </c>
      <c r="O88" s="29">
        <f>(VLOOKUP($B88,'Model Working'!$C$16:$P$25,P$4,FALSE)/VLOOKUP($B88,'Model Working'!$C$30:$P$39,P$4)-(VLOOKUP($B88,'Model Working'!$C$16:$P$25,O$4,FALSE)/VLOOKUP($B88,'Model Working'!$C$30:$P$39,O$4)))*VLOOKUP($F88,'Model Working'!$C$42:$P$45,O$4,FALSE)*VLOOKUP($D88,'Model Working'!$C$47:$P$50,O$4,FALSE)*(1+High_Case)*'Connex from Volumes'!U$17</f>
        <v>1544969.153068393</v>
      </c>
      <c r="P88" s="29">
        <f>(VLOOKUP($B88,'Model Working'!$C$16:$P$25,Q$4,FALSE)/VLOOKUP($B88,'Model Working'!$C$30:$P$39,Q$4)-(VLOOKUP($B88,'Model Working'!$C$16:$P$25,P$4,FALSE)/VLOOKUP($B88,'Model Working'!$C$30:$P$39,P$4)))*VLOOKUP($F88,'Model Working'!$C$42:$P$45,P$4,FALSE)*VLOOKUP($D88,'Model Working'!$C$47:$P$50,P$4,FALSE)*(1+High_Case)*'Connex from Volumes'!V$17</f>
        <v>1598641.7125462815</v>
      </c>
      <c r="Q88" s="29">
        <f>(VLOOKUP($B88,'Model Working'!$C$16:$P$25,R$4,FALSE)/VLOOKUP($B88,'Model Working'!$C$30:$P$39,R$4)-(VLOOKUP($B88,'Model Working'!$C$16:$P$25,Q$4,FALSE)/VLOOKUP($B88,'Model Working'!$C$30:$P$39,Q$4)))*VLOOKUP($F88,'Model Working'!$C$42:$P$45,Q$4,FALSE)*VLOOKUP($D88,'Model Working'!$C$47:$P$50,Q$4,FALSE)*(1+High_Case)*'Connex from Volumes'!W$17</f>
        <v>1654762.3994587669</v>
      </c>
      <c r="R88" s="29">
        <f>(VLOOKUP($B88,'Model Working'!$C$16:$P$25,S$4,FALSE)/VLOOKUP($B88,'Model Working'!$C$30:$P$39,S$4)-(VLOOKUP($B88,'Model Working'!$C$16:$P$25,R$4,FALSE)/VLOOKUP($B88,'Model Working'!$C$30:$P$39,R$4)))*VLOOKUP($F88,'Model Working'!$C$42:$P$45,R$4,FALSE)*VLOOKUP($D88,'Model Working'!$C$47:$P$50,R$4,FALSE)*(1+High_Case)*'Connex from Volumes'!X$17</f>
        <v>1694749.9655533354</v>
      </c>
      <c r="S88" s="29">
        <f>(VLOOKUP($B88,'Model Working'!$C$16:$P$25,T$4,FALSE)/VLOOKUP($B88,'Model Working'!$C$30:$P$39,T$4)-(VLOOKUP($B88,'Model Working'!$C$16:$P$25,S$4,FALSE)/VLOOKUP($B88,'Model Working'!$C$30:$P$39,S$4)))*VLOOKUP($F88,'Model Working'!$C$42:$P$45,S$4,FALSE)*VLOOKUP($D88,'Model Working'!$C$47:$P$50,S$4,FALSE)*(1+High_Case)*'Connex from Volumes'!Y$17</f>
        <v>1801330.2000678915</v>
      </c>
      <c r="T88" s="29" t="e" vm="1">
        <f>(VLOOKUP($B88,'Model Working'!$C$16:$P$25,U$4,FALSE)/VLOOKUP($B88,'Model Working'!$C$30:$P$39,U$4)-(VLOOKUP($B88,'Model Working'!$C$16:$P$25,T$4,FALSE)/VLOOKUP($B88,'Model Working'!$C$30:$P$39,T$4)))*VLOOKUP($F88,'Model Working'!$C$42:$P$45,T$4,FALSE)*VLOOKUP($D88,'Model Working'!$C$47:$P$50,T$4,FALSE)*(1+High_Case)*'Connex from Volumes'!Z$17</f>
        <v>#VALUE!</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Volumes'!P$18</f>
        <v>2751010.7777516237</v>
      </c>
      <c r="K89" s="29">
        <f>(VLOOKUP($B89,'Model Working'!$C$16:$P$25,L$4,FALSE)/VLOOKUP($B89,'Model Working'!$C$30:$P$39,L$4)-(VLOOKUP($B89,'Model Working'!$C$16:$P$25,K$4,FALSE)/VLOOKUP($B89,'Model Working'!$C$30:$P$39,K$4)))*VLOOKUP($F89,'Model Working'!$C$42:$P$45,K$4,FALSE)*VLOOKUP($D89,'Model Working'!$C$47:$P$50,K$4,FALSE)*(1+Base_Case)*'Connex from Volumes'!Q$18</f>
        <v>2879692.5052580885</v>
      </c>
      <c r="L89" s="29">
        <f>(VLOOKUP($B89,'Model Working'!$C$16:$P$25,M$4,FALSE)/VLOOKUP($B89,'Model Working'!$C$30:$P$39,M$4)-(VLOOKUP($B89,'Model Working'!$C$16:$P$25,L$4,FALSE)/VLOOKUP($B89,'Model Working'!$C$30:$P$39,L$4)))*VLOOKUP($F89,'Model Working'!$C$42:$P$45,L$4,FALSE)*VLOOKUP($D89,'Model Working'!$C$47:$P$50,L$4,FALSE)*(1+Base_Case)*'Connex from Volumes'!R$18</f>
        <v>3066074.1039623776</v>
      </c>
      <c r="M89" s="29">
        <f>(VLOOKUP($B89,'Model Working'!$C$16:$P$25,N$4,FALSE)/VLOOKUP($B89,'Model Working'!$C$30:$P$39,N$4)-(VLOOKUP($B89,'Model Working'!$C$16:$P$25,M$4,FALSE)/VLOOKUP($B89,'Model Working'!$C$30:$P$39,M$4)))*VLOOKUP($F89,'Model Working'!$C$42:$P$45,M$4,FALSE)*VLOOKUP($D89,'Model Working'!$C$47:$P$50,M$4,FALSE)*(1+Base_Case)*'Connex from Volumes'!S$18</f>
        <v>3086557.1956252698</v>
      </c>
      <c r="N89" s="29">
        <f>(VLOOKUP($B89,'Model Working'!$C$16:$P$25,O$4,FALSE)/VLOOKUP($B89,'Model Working'!$C$30:$P$39,O$4)-(VLOOKUP($B89,'Model Working'!$C$16:$P$25,N$4,FALSE)/VLOOKUP($B89,'Model Working'!$C$30:$P$39,N$4)))*VLOOKUP($F89,'Model Working'!$C$42:$P$45,N$4,FALSE)*VLOOKUP($D89,'Model Working'!$C$47:$P$50,N$4,FALSE)*(1+Base_Case)*'Connex from Volumes'!T$18</f>
        <v>3206097.1066670334</v>
      </c>
      <c r="O89" s="29">
        <f>(VLOOKUP($B89,'Model Working'!$C$16:$P$25,P$4,FALSE)/VLOOKUP($B89,'Model Working'!$C$30:$P$39,P$4)-(VLOOKUP($B89,'Model Working'!$C$16:$P$25,O$4,FALSE)/VLOOKUP($B89,'Model Working'!$C$30:$P$39,O$4)))*VLOOKUP($F89,'Model Working'!$C$42:$P$45,O$4,FALSE)*VLOOKUP($D89,'Model Working'!$C$47:$P$50,O$4,FALSE)*(1+Base_Case)*'Connex from Volumes'!U$18</f>
        <v>3314103.9803855815</v>
      </c>
      <c r="P89" s="29">
        <f>(VLOOKUP($B89,'Model Working'!$C$16:$P$25,Q$4,FALSE)/VLOOKUP($B89,'Model Working'!$C$30:$P$39,Q$4)-(VLOOKUP($B89,'Model Working'!$C$16:$P$25,P$4,FALSE)/VLOOKUP($B89,'Model Working'!$C$30:$P$39,P$4)))*VLOOKUP($F89,'Model Working'!$C$42:$P$45,P$4,FALSE)*VLOOKUP($D89,'Model Working'!$C$47:$P$50,P$4,FALSE)*(1+Base_Case)*'Connex from Volumes'!V$18</f>
        <v>3429236.6629054109</v>
      </c>
      <c r="Q89" s="29">
        <f>(VLOOKUP($B89,'Model Working'!$C$16:$P$25,R$4,FALSE)/VLOOKUP($B89,'Model Working'!$C$30:$P$39,R$4)-(VLOOKUP($B89,'Model Working'!$C$16:$P$25,Q$4,FALSE)/VLOOKUP($B89,'Model Working'!$C$30:$P$39,Q$4)))*VLOOKUP($F89,'Model Working'!$C$42:$P$45,Q$4,FALSE)*VLOOKUP($D89,'Model Working'!$C$47:$P$50,Q$4,FALSE)*(1+Base_Case)*'Connex from Volumes'!W$18</f>
        <v>3549620.8087695884</v>
      </c>
      <c r="R89" s="29">
        <f>(VLOOKUP($B89,'Model Working'!$C$16:$P$25,S$4,FALSE)/VLOOKUP($B89,'Model Working'!$C$30:$P$39,S$4)-(VLOOKUP($B89,'Model Working'!$C$16:$P$25,R$4,FALSE)/VLOOKUP($B89,'Model Working'!$C$30:$P$39,R$4)))*VLOOKUP($F89,'Model Working'!$C$42:$P$45,R$4,FALSE)*VLOOKUP($D89,'Model Working'!$C$47:$P$50,R$4,FALSE)*(1+Base_Case)*'Connex from Volumes'!X$18</f>
        <v>3635397.8948018518</v>
      </c>
      <c r="S89" s="29">
        <f>(VLOOKUP($B89,'Model Working'!$C$16:$P$25,T$4,FALSE)/VLOOKUP($B89,'Model Working'!$C$30:$P$39,T$4)-(VLOOKUP($B89,'Model Working'!$C$16:$P$25,S$4,FALSE)/VLOOKUP($B89,'Model Working'!$C$30:$P$39,S$4)))*VLOOKUP($F89,'Model Working'!$C$42:$P$45,S$4,FALSE)*VLOOKUP($D89,'Model Working'!$C$47:$P$50,S$4,FALSE)*(1+Base_Case)*'Connex from Volumes'!Y$18</f>
        <v>3864022.5108555825</v>
      </c>
      <c r="T89" s="29" t="e" vm="1">
        <f>(VLOOKUP($B89,'Model Working'!$C$16:$P$25,U$4,FALSE)/VLOOKUP($B89,'Model Working'!$C$30:$P$39,U$4)-(VLOOKUP($B89,'Model Working'!$C$16:$P$25,T$4,FALSE)/VLOOKUP($B89,'Model Working'!$C$30:$P$39,T$4)))*VLOOKUP($F89,'Model Working'!$C$42:$P$45,T$4,FALSE)*VLOOKUP($D89,'Model Working'!$C$47:$P$50,T$4,FALSE)*(1+Base_Case)*'Connex from Volumes'!Z$18</f>
        <v>#VALUE!</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Volumes'!P$18</f>
        <v>2475909.699976461</v>
      </c>
      <c r="K90" s="29">
        <f>(VLOOKUP($B90,'Model Working'!$C$16:$P$25,L$4,FALSE)/VLOOKUP($B90,'Model Working'!$C$30:$P$39,L$4)-(VLOOKUP($B90,'Model Working'!$C$16:$P$25,K$4,FALSE)/VLOOKUP($B90,'Model Working'!$C$30:$P$39,K$4)))*VLOOKUP($F90,'Model Working'!$C$42:$P$45,K$4,FALSE)*VLOOKUP($D90,'Model Working'!$C$47:$P$50,K$4,FALSE)*(1+Low_Case)*'Connex from Volumes'!Q$18</f>
        <v>2591723.25473228</v>
      </c>
      <c r="L90" s="29">
        <f>(VLOOKUP($B90,'Model Working'!$C$16:$P$25,M$4,FALSE)/VLOOKUP($B90,'Model Working'!$C$30:$P$39,M$4)-(VLOOKUP($B90,'Model Working'!$C$16:$P$25,L$4,FALSE)/VLOOKUP($B90,'Model Working'!$C$30:$P$39,L$4)))*VLOOKUP($F90,'Model Working'!$C$42:$P$45,L$4,FALSE)*VLOOKUP($D90,'Model Working'!$C$47:$P$50,L$4,FALSE)*(1+Low_Case)*'Connex from Volumes'!R$18</f>
        <v>2759466.6935661398</v>
      </c>
      <c r="M90" s="29">
        <f>(VLOOKUP($B90,'Model Working'!$C$16:$P$25,N$4,FALSE)/VLOOKUP($B90,'Model Working'!$C$30:$P$39,N$4)-(VLOOKUP($B90,'Model Working'!$C$16:$P$25,M$4,FALSE)/VLOOKUP($B90,'Model Working'!$C$30:$P$39,M$4)))*VLOOKUP($F90,'Model Working'!$C$42:$P$45,M$4,FALSE)*VLOOKUP($D90,'Model Working'!$C$47:$P$50,M$4,FALSE)*(1+Low_Case)*'Connex from Volumes'!S$18</f>
        <v>2777901.476062743</v>
      </c>
      <c r="N90" s="29">
        <f>(VLOOKUP($B90,'Model Working'!$C$16:$P$25,O$4,FALSE)/VLOOKUP($B90,'Model Working'!$C$30:$P$39,O$4)-(VLOOKUP($B90,'Model Working'!$C$16:$P$25,N$4,FALSE)/VLOOKUP($B90,'Model Working'!$C$30:$P$39,N$4)))*VLOOKUP($F90,'Model Working'!$C$42:$P$45,N$4,FALSE)*VLOOKUP($D90,'Model Working'!$C$47:$P$50,N$4,FALSE)*(1+Low_Case)*'Connex from Volumes'!T$18</f>
        <v>2885487.3960003303</v>
      </c>
      <c r="O90" s="29">
        <f>(VLOOKUP($B90,'Model Working'!$C$16:$P$25,P$4,FALSE)/VLOOKUP($B90,'Model Working'!$C$30:$P$39,P$4)-(VLOOKUP($B90,'Model Working'!$C$16:$P$25,O$4,FALSE)/VLOOKUP($B90,'Model Working'!$C$30:$P$39,O$4)))*VLOOKUP($F90,'Model Working'!$C$42:$P$45,O$4,FALSE)*VLOOKUP($D90,'Model Working'!$C$47:$P$50,O$4,FALSE)*(1+Low_Case)*'Connex from Volumes'!U$18</f>
        <v>2982693.5823470238</v>
      </c>
      <c r="P90" s="29">
        <f>(VLOOKUP($B90,'Model Working'!$C$16:$P$25,Q$4,FALSE)/VLOOKUP($B90,'Model Working'!$C$30:$P$39,Q$4)-(VLOOKUP($B90,'Model Working'!$C$16:$P$25,P$4,FALSE)/VLOOKUP($B90,'Model Working'!$C$30:$P$39,P$4)))*VLOOKUP($F90,'Model Working'!$C$42:$P$45,P$4,FALSE)*VLOOKUP($D90,'Model Working'!$C$47:$P$50,P$4,FALSE)*(1+Low_Case)*'Connex from Volumes'!V$18</f>
        <v>3086312.9966148697</v>
      </c>
      <c r="Q90" s="29">
        <f>(VLOOKUP($B90,'Model Working'!$C$16:$P$25,R$4,FALSE)/VLOOKUP($B90,'Model Working'!$C$30:$P$39,R$4)-(VLOOKUP($B90,'Model Working'!$C$16:$P$25,Q$4,FALSE)/VLOOKUP($B90,'Model Working'!$C$30:$P$39,Q$4)))*VLOOKUP($F90,'Model Working'!$C$42:$P$45,Q$4,FALSE)*VLOOKUP($D90,'Model Working'!$C$47:$P$50,Q$4,FALSE)*(1+Low_Case)*'Connex from Volumes'!W$18</f>
        <v>3194658.7278926298</v>
      </c>
      <c r="R90" s="29">
        <f>(VLOOKUP($B90,'Model Working'!$C$16:$P$25,S$4,FALSE)/VLOOKUP($B90,'Model Working'!$C$30:$P$39,S$4)-(VLOOKUP($B90,'Model Working'!$C$16:$P$25,R$4,FALSE)/VLOOKUP($B90,'Model Working'!$C$30:$P$39,R$4)))*VLOOKUP($F90,'Model Working'!$C$42:$P$45,R$4,FALSE)*VLOOKUP($D90,'Model Working'!$C$47:$P$50,R$4,FALSE)*(1+Low_Case)*'Connex from Volumes'!X$18</f>
        <v>3271858.1053216667</v>
      </c>
      <c r="S90" s="29">
        <f>(VLOOKUP($B90,'Model Working'!$C$16:$P$25,T$4,FALSE)/VLOOKUP($B90,'Model Working'!$C$30:$P$39,T$4)-(VLOOKUP($B90,'Model Working'!$C$16:$P$25,S$4,FALSE)/VLOOKUP($B90,'Model Working'!$C$30:$P$39,S$4)))*VLOOKUP($F90,'Model Working'!$C$42:$P$45,S$4,FALSE)*VLOOKUP($D90,'Model Working'!$C$47:$P$50,S$4,FALSE)*(1+Low_Case)*'Connex from Volumes'!Y$18</f>
        <v>3477620.2597700241</v>
      </c>
      <c r="T90" s="29" t="e" vm="1">
        <f>(VLOOKUP($B90,'Model Working'!$C$16:$P$25,U$4,FALSE)/VLOOKUP($B90,'Model Working'!$C$30:$P$39,U$4)-(VLOOKUP($B90,'Model Working'!$C$16:$P$25,T$4,FALSE)/VLOOKUP($B90,'Model Working'!$C$30:$P$39,T$4)))*VLOOKUP($F90,'Model Working'!$C$42:$P$45,T$4,FALSE)*VLOOKUP($D90,'Model Working'!$C$47:$P$50,T$4,FALSE)*(1+Low_Case)*'Connex from Volumes'!Z$18</f>
        <v>#VALUE!</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Volumes'!P$18</f>
        <v>3026111.8555267858</v>
      </c>
      <c r="K91" s="29">
        <f>(VLOOKUP($B91,'Model Working'!$C$16:$P$25,L$4,FALSE)/VLOOKUP($B91,'Model Working'!$C$30:$P$39,L$4)-(VLOOKUP($B91,'Model Working'!$C$16:$P$25,K$4,FALSE)/VLOOKUP($B91,'Model Working'!$C$30:$P$39,K$4)))*VLOOKUP($F91,'Model Working'!$C$42:$P$45,K$4,FALSE)*VLOOKUP($D91,'Model Working'!$C$47:$P$50,K$4,FALSE)*(1+High_Case)*'Connex from Volumes'!Q$18</f>
        <v>3167661.7557838978</v>
      </c>
      <c r="L91" s="29">
        <f>(VLOOKUP($B91,'Model Working'!$C$16:$P$25,M$4,FALSE)/VLOOKUP($B91,'Model Working'!$C$30:$P$39,M$4)-(VLOOKUP($B91,'Model Working'!$C$16:$P$25,L$4,FALSE)/VLOOKUP($B91,'Model Working'!$C$30:$P$39,L$4)))*VLOOKUP($F91,'Model Working'!$C$42:$P$45,L$4,FALSE)*VLOOKUP($D91,'Model Working'!$C$47:$P$50,L$4,FALSE)*(1+High_Case)*'Connex from Volumes'!R$18</f>
        <v>3372681.514358616</v>
      </c>
      <c r="M91" s="29">
        <f>(VLOOKUP($B91,'Model Working'!$C$16:$P$25,N$4,FALSE)/VLOOKUP($B91,'Model Working'!$C$30:$P$39,N$4)-(VLOOKUP($B91,'Model Working'!$C$16:$P$25,M$4,FALSE)/VLOOKUP($B91,'Model Working'!$C$30:$P$39,M$4)))*VLOOKUP($F91,'Model Working'!$C$42:$P$45,M$4,FALSE)*VLOOKUP($D91,'Model Working'!$C$47:$P$50,M$4,FALSE)*(1+High_Case)*'Connex from Volumes'!S$18</f>
        <v>3395212.915187797</v>
      </c>
      <c r="N91" s="29">
        <f>(VLOOKUP($B91,'Model Working'!$C$16:$P$25,O$4,FALSE)/VLOOKUP($B91,'Model Working'!$C$30:$P$39,O$4)-(VLOOKUP($B91,'Model Working'!$C$16:$P$25,N$4,FALSE)/VLOOKUP($B91,'Model Working'!$C$30:$P$39,N$4)))*VLOOKUP($F91,'Model Working'!$C$42:$P$45,N$4,FALSE)*VLOOKUP($D91,'Model Working'!$C$47:$P$50,N$4,FALSE)*(1+High_Case)*'Connex from Volumes'!T$18</f>
        <v>3526706.8173337369</v>
      </c>
      <c r="O91" s="29">
        <f>(VLOOKUP($B91,'Model Working'!$C$16:$P$25,P$4,FALSE)/VLOOKUP($B91,'Model Working'!$C$30:$P$39,P$4)-(VLOOKUP($B91,'Model Working'!$C$16:$P$25,O$4,FALSE)/VLOOKUP($B91,'Model Working'!$C$30:$P$39,O$4)))*VLOOKUP($F91,'Model Working'!$C$42:$P$45,O$4,FALSE)*VLOOKUP($D91,'Model Working'!$C$47:$P$50,O$4,FALSE)*(1+High_Case)*'Connex from Volumes'!U$18</f>
        <v>3645514.3784241397</v>
      </c>
      <c r="P91" s="29">
        <f>(VLOOKUP($B91,'Model Working'!$C$16:$P$25,Q$4,FALSE)/VLOOKUP($B91,'Model Working'!$C$30:$P$39,Q$4)-(VLOOKUP($B91,'Model Working'!$C$16:$P$25,P$4,FALSE)/VLOOKUP($B91,'Model Working'!$C$30:$P$39,P$4)))*VLOOKUP($F91,'Model Working'!$C$42:$P$45,P$4,FALSE)*VLOOKUP($D91,'Model Working'!$C$47:$P$50,P$4,FALSE)*(1+High_Case)*'Connex from Volumes'!V$18</f>
        <v>3772160.3291959516</v>
      </c>
      <c r="Q91" s="29">
        <f>(VLOOKUP($B91,'Model Working'!$C$16:$P$25,R$4,FALSE)/VLOOKUP($B91,'Model Working'!$C$30:$P$39,R$4)-(VLOOKUP($B91,'Model Working'!$C$16:$P$25,Q$4,FALSE)/VLOOKUP($B91,'Model Working'!$C$30:$P$39,Q$4)))*VLOOKUP($F91,'Model Working'!$C$42:$P$45,Q$4,FALSE)*VLOOKUP($D91,'Model Working'!$C$47:$P$50,Q$4,FALSE)*(1+High_Case)*'Connex from Volumes'!W$18</f>
        <v>3904582.8896465469</v>
      </c>
      <c r="R91" s="29">
        <f>(VLOOKUP($B91,'Model Working'!$C$16:$P$25,S$4,FALSE)/VLOOKUP($B91,'Model Working'!$C$30:$P$39,S$4)-(VLOOKUP($B91,'Model Working'!$C$16:$P$25,R$4,FALSE)/VLOOKUP($B91,'Model Working'!$C$30:$P$39,R$4)))*VLOOKUP($F91,'Model Working'!$C$42:$P$45,R$4,FALSE)*VLOOKUP($D91,'Model Working'!$C$47:$P$50,R$4,FALSE)*(1+High_Case)*'Connex from Volumes'!X$18</f>
        <v>3998937.6842820374</v>
      </c>
      <c r="S91" s="29">
        <f>(VLOOKUP($B91,'Model Working'!$C$16:$P$25,T$4,FALSE)/VLOOKUP($B91,'Model Working'!$C$30:$P$39,T$4)-(VLOOKUP($B91,'Model Working'!$C$16:$P$25,S$4,FALSE)/VLOOKUP($B91,'Model Working'!$C$30:$P$39,S$4)))*VLOOKUP($F91,'Model Working'!$C$42:$P$45,S$4,FALSE)*VLOOKUP($D91,'Model Working'!$C$47:$P$50,S$4,FALSE)*(1+High_Case)*'Connex from Volumes'!Y$18</f>
        <v>4250424.7619411405</v>
      </c>
      <c r="T91" s="29" t="e" vm="1">
        <f>(VLOOKUP($B91,'Model Working'!$C$16:$P$25,U$4,FALSE)/VLOOKUP($B91,'Model Working'!$C$30:$P$39,U$4)-(VLOOKUP($B91,'Model Working'!$C$16:$P$25,T$4,FALSE)/VLOOKUP($B91,'Model Working'!$C$30:$P$39,T$4)))*VLOOKUP($F91,'Model Working'!$C$42:$P$45,T$4,FALSE)*VLOOKUP($D91,'Model Working'!$C$47:$P$50,T$4,FALSE)*(1+High_Case)*'Connex from Volumes'!Z$18</f>
        <v>#VALUE!</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3916889.2657202287</v>
      </c>
      <c r="K92" s="29">
        <f t="shared" si="21"/>
        <v>4100106.3149737939</v>
      </c>
      <c r="L92" s="29">
        <f t="shared" si="21"/>
        <v>4365476.4433632065</v>
      </c>
      <c r="M92" s="29">
        <f t="shared" si="21"/>
        <v>4394640.2701689731</v>
      </c>
      <c r="N92" s="29">
        <f t="shared" si="21"/>
        <v>4564841.2007401399</v>
      </c>
      <c r="O92" s="29">
        <f t="shared" si="21"/>
        <v>4718621.3922659382</v>
      </c>
      <c r="P92" s="29">
        <f t="shared" si="21"/>
        <v>4882547.3106747577</v>
      </c>
      <c r="Q92" s="29">
        <f t="shared" si="21"/>
        <v>5053950.2628230127</v>
      </c>
      <c r="R92" s="29">
        <f t="shared" si="21"/>
        <v>5176079.68166852</v>
      </c>
      <c r="S92" s="29">
        <f t="shared" si="21"/>
        <v>5501595.4200082114</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3525200.3391482057</v>
      </c>
      <c r="K93" s="29">
        <f t="shared" si="21"/>
        <v>3690095.6834764155</v>
      </c>
      <c r="L93" s="29">
        <f t="shared" si="21"/>
        <v>3928928.799026886</v>
      </c>
      <c r="M93" s="29">
        <f t="shared" si="21"/>
        <v>3955176.2431520759</v>
      </c>
      <c r="N93" s="29">
        <f t="shared" si="21"/>
        <v>4108357.0806661262</v>
      </c>
      <c r="O93" s="29">
        <f t="shared" si="21"/>
        <v>4246759.2530393451</v>
      </c>
      <c r="P93" s="29">
        <f t="shared" si="21"/>
        <v>4394292.5796072818</v>
      </c>
      <c r="Q93" s="29">
        <f t="shared" si="21"/>
        <v>4548555.2365407115</v>
      </c>
      <c r="R93" s="29">
        <f t="shared" si="21"/>
        <v>4658471.7135016685</v>
      </c>
      <c r="S93" s="29">
        <f t="shared" si="21"/>
        <v>4951435.8780073896</v>
      </c>
      <c r="T93" s="88" t="s">
        <v>115</v>
      </c>
    </row>
    <row r="94" spans="1:20" ht="1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4308578.1922922516</v>
      </c>
      <c r="K94" s="86">
        <f t="shared" si="21"/>
        <v>4510116.9464711742</v>
      </c>
      <c r="L94" s="86">
        <f t="shared" si="21"/>
        <v>4802024.0876995279</v>
      </c>
      <c r="M94" s="86">
        <f t="shared" si="21"/>
        <v>4834104.2971858708</v>
      </c>
      <c r="N94" s="86">
        <f t="shared" si="21"/>
        <v>5021325.3208141541</v>
      </c>
      <c r="O94" s="86">
        <f t="shared" si="21"/>
        <v>5190483.5314925332</v>
      </c>
      <c r="P94" s="86">
        <f t="shared" si="21"/>
        <v>5370802.0417422336</v>
      </c>
      <c r="Q94" s="86">
        <f t="shared" si="21"/>
        <v>5559345.2891053138</v>
      </c>
      <c r="R94" s="86">
        <f t="shared" si="21"/>
        <v>5693687.6498353723</v>
      </c>
      <c r="S94" s="86">
        <f t="shared" si="21"/>
        <v>6051754.9620090323</v>
      </c>
      <c r="T94" s="89" t="s">
        <v>115</v>
      </c>
    </row>
    <row r="95" spans="1:20" ht="15.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J92</f>
        <v>3916889.2657202287</v>
      </c>
      <c r="K95" s="86">
        <f t="shared" ref="K95:T95" si="22">K92</f>
        <v>4100106.3149737939</v>
      </c>
      <c r="L95" s="86">
        <f t="shared" si="22"/>
        <v>4365476.4433632065</v>
      </c>
      <c r="M95" s="86">
        <f t="shared" si="22"/>
        <v>4394640.2701689731</v>
      </c>
      <c r="N95" s="86">
        <f t="shared" si="22"/>
        <v>4564841.2007401399</v>
      </c>
      <c r="O95" s="86">
        <f t="shared" si="22"/>
        <v>4718621.3922659382</v>
      </c>
      <c r="P95" s="86">
        <f t="shared" si="22"/>
        <v>4882547.3106747577</v>
      </c>
      <c r="Q95" s="86">
        <f t="shared" si="22"/>
        <v>5053950.2628230127</v>
      </c>
      <c r="R95" s="86">
        <f t="shared" si="22"/>
        <v>5176079.68166852</v>
      </c>
      <c r="S95" s="86">
        <f t="shared" si="22"/>
        <v>5501595.4200082114</v>
      </c>
      <c r="T95" s="86" t="str">
        <f t="shared" si="22"/>
        <v>N/A</v>
      </c>
    </row>
    <row r="96" spans="1:20" ht="1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Volumes'!P$19</f>
        <v>769811.90760261647</v>
      </c>
      <c r="K96" s="29">
        <f>'Output Volume Summary'!K96*'Connex from Volumes'!Q$19</f>
        <v>805820.7545786046</v>
      </c>
      <c r="L96" s="29">
        <f>'Output Volume Summary'!L96*'Connex from Volumes'!R$19</f>
        <v>842087.24579608836</v>
      </c>
      <c r="M96" s="29">
        <f>'Output Volume Summary'!M96*'Connex from Volumes'!S$19</f>
        <v>863707.44233536243</v>
      </c>
      <c r="N96" s="29">
        <f>'Output Volume Summary'!N96*'Connex from Volumes'!T$19</f>
        <v>897158.14623588196</v>
      </c>
      <c r="O96" s="29">
        <f>'Output Volume Summary'!O96*'Connex from Volumes'!U$19</f>
        <v>927381.57471674902</v>
      </c>
      <c r="P96" s="29">
        <f>'Output Volume Summary'!P96*'Connex from Volumes'!V$19</f>
        <v>959599.0093683257</v>
      </c>
      <c r="Q96" s="29">
        <f>'Output Volume Summary'!Q96*'Connex from Volumes'!W$19</f>
        <v>993285.95444403903</v>
      </c>
      <c r="R96" s="29">
        <f>'Output Volume Summary'!R96*'Connex from Volumes'!X$19</f>
        <v>1017288.8492204299</v>
      </c>
      <c r="S96" s="29">
        <f>'Output Volume Summary'!S96*'Connex from Volumes'!Y$19</f>
        <v>1081264.5897855328</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Volumes'!P$19</f>
        <v>692830.71684235486</v>
      </c>
      <c r="K97" s="29">
        <f>'Output Volume Summary'!K97*'Connex from Volumes'!Q$19</f>
        <v>725238.679120744</v>
      </c>
      <c r="L97" s="29">
        <f>'Output Volume Summary'!L97*'Connex from Volumes'!R$19</f>
        <v>757878.5212164796</v>
      </c>
      <c r="M97" s="29">
        <f>'Output Volume Summary'!M97*'Connex from Volumes'!S$19</f>
        <v>777336.69810182624</v>
      </c>
      <c r="N97" s="29">
        <f>'Output Volume Summary'!N97*'Connex from Volumes'!T$19</f>
        <v>807442.33161229384</v>
      </c>
      <c r="O97" s="29">
        <f>'Output Volume Summary'!O97*'Connex from Volumes'!U$19</f>
        <v>834643.41724507418</v>
      </c>
      <c r="P97" s="29">
        <f>'Output Volume Summary'!P97*'Connex from Volumes'!V$19</f>
        <v>863639.10843149305</v>
      </c>
      <c r="Q97" s="29">
        <f>'Output Volume Summary'!Q97*'Connex from Volumes'!W$19</f>
        <v>893957.35899963533</v>
      </c>
      <c r="R97" s="29">
        <f>'Output Volume Summary'!R97*'Connex from Volumes'!X$19</f>
        <v>915559.96429838694</v>
      </c>
      <c r="S97" s="29">
        <f>'Output Volume Summary'!S97*'Connex from Volumes'!Y$19</f>
        <v>973138.13080697961</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Volumes'!P$19</f>
        <v>846793.09836287808</v>
      </c>
      <c r="K98" s="29">
        <f>'Output Volume Summary'!K98*'Connex from Volumes'!Q$19</f>
        <v>886402.83003646508</v>
      </c>
      <c r="L98" s="29">
        <f>'Output Volume Summary'!L98*'Connex from Volumes'!R$19</f>
        <v>926295.97037569736</v>
      </c>
      <c r="M98" s="29">
        <f>'Output Volume Summary'!M98*'Connex from Volumes'!S$19</f>
        <v>950078.18656889861</v>
      </c>
      <c r="N98" s="29">
        <f>'Output Volume Summary'!N98*'Connex from Volumes'!T$19</f>
        <v>986873.9608594703</v>
      </c>
      <c r="O98" s="29">
        <f>'Output Volume Summary'!O98*'Connex from Volumes'!U$19</f>
        <v>1020119.732188424</v>
      </c>
      <c r="P98" s="29">
        <f>'Output Volume Summary'!P98*'Connex from Volumes'!V$19</f>
        <v>1055558.9103051585</v>
      </c>
      <c r="Q98" s="29">
        <f>'Output Volume Summary'!Q98*'Connex from Volumes'!W$19</f>
        <v>1092614.549888443</v>
      </c>
      <c r="R98" s="29">
        <f>'Output Volume Summary'!R98*'Connex from Volumes'!X$19</f>
        <v>1119017.7341424732</v>
      </c>
      <c r="S98" s="29">
        <f>'Output Volume Summary'!S98*'Connex from Volumes'!Y$19</f>
        <v>1189391.0487640861</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Volumes'!P$20</f>
        <v>4771962.7514671739</v>
      </c>
      <c r="K99" s="29">
        <f>'Output Volume Summary'!K99*'Connex from Volumes'!Q$20</f>
        <v>4995176.8571411511</v>
      </c>
      <c r="L99" s="29">
        <f>'Output Volume Summary'!L99*'Connex from Volumes'!R$20</f>
        <v>5219988.0655767312</v>
      </c>
      <c r="M99" s="29">
        <f>'Output Volume Summary'!M99*'Connex from Volumes'!S$20</f>
        <v>5354008.8199271224</v>
      </c>
      <c r="N99" s="29">
        <f>'Output Volume Summary'!N99*'Connex from Volumes'!T$20</f>
        <v>5561365.3331833929</v>
      </c>
      <c r="O99" s="29">
        <f>'Output Volume Summary'!O99*'Connex from Volumes'!U$20</f>
        <v>5748716.390640378</v>
      </c>
      <c r="P99" s="29">
        <f>'Output Volume Summary'!P99*'Connex from Volumes'!V$20</f>
        <v>5948428.03005102</v>
      </c>
      <c r="Q99" s="29">
        <f>'Output Volume Summary'!Q99*'Connex from Volumes'!W$20</f>
        <v>6157248.9712763242</v>
      </c>
      <c r="R99" s="29">
        <f>'Output Volume Summary'!R99*'Connex from Volumes'!X$20</f>
        <v>6306039.7585701095</v>
      </c>
      <c r="S99" s="29">
        <f>'Output Volume Summary'!S99*'Connex from Volumes'!Y$20</f>
        <v>6702616.9587396206</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Volumes'!P$20</f>
        <v>4294766.4763204567</v>
      </c>
      <c r="K100" s="29">
        <f>'Output Volume Summary'!K100*'Connex from Volumes'!Q$20</f>
        <v>4495659.1714270366</v>
      </c>
      <c r="L100" s="29">
        <f>'Output Volume Summary'!L100*'Connex from Volumes'!R$20</f>
        <v>4697989.2590190582</v>
      </c>
      <c r="M100" s="29">
        <f>'Output Volume Summary'!M100*'Connex from Volumes'!S$20</f>
        <v>4818607.9379344108</v>
      </c>
      <c r="N100" s="29">
        <f>'Output Volume Summary'!N100*'Connex from Volumes'!T$20</f>
        <v>5005228.799865054</v>
      </c>
      <c r="O100" s="29">
        <f>'Output Volume Summary'!O100*'Connex from Volumes'!U$20</f>
        <v>5173844.7515763398</v>
      </c>
      <c r="P100" s="29">
        <f>'Output Volume Summary'!P100*'Connex from Volumes'!V$20</f>
        <v>5353585.2270459179</v>
      </c>
      <c r="Q100" s="29">
        <f>'Output Volume Summary'!Q100*'Connex from Volumes'!W$20</f>
        <v>5541524.0741486913</v>
      </c>
      <c r="R100" s="29">
        <f>'Output Volume Summary'!R100*'Connex from Volumes'!X$20</f>
        <v>5675435.7827130975</v>
      </c>
      <c r="S100" s="29">
        <f>'Output Volume Summary'!S100*'Connex from Volumes'!Y$20</f>
        <v>6032355.2628656579</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Volumes'!P$20</f>
        <v>5249159.0266138921</v>
      </c>
      <c r="K101" s="29">
        <f>'Output Volume Summary'!K101*'Connex from Volumes'!Q$20</f>
        <v>5494694.5428552665</v>
      </c>
      <c r="L101" s="29">
        <f>'Output Volume Summary'!L101*'Connex from Volumes'!R$20</f>
        <v>5741986.8721344043</v>
      </c>
      <c r="M101" s="29">
        <f>'Output Volume Summary'!M101*'Connex from Volumes'!S$20</f>
        <v>5889409.7019198351</v>
      </c>
      <c r="N101" s="29">
        <f>'Output Volume Summary'!N101*'Connex from Volumes'!T$20</f>
        <v>6117501.8665017327</v>
      </c>
      <c r="O101" s="29">
        <f>'Output Volume Summary'!O101*'Connex from Volumes'!U$20</f>
        <v>6323588.0297044162</v>
      </c>
      <c r="P101" s="29">
        <f>'Output Volume Summary'!P101*'Connex from Volumes'!V$20</f>
        <v>6543270.8330561221</v>
      </c>
      <c r="Q101" s="29">
        <f>'Output Volume Summary'!Q101*'Connex from Volumes'!W$20</f>
        <v>6772973.8684039563</v>
      </c>
      <c r="R101" s="29">
        <f>'Output Volume Summary'!R101*'Connex from Volumes'!X$20</f>
        <v>6936643.7344271205</v>
      </c>
      <c r="S101" s="29">
        <f>'Output Volume Summary'!S101*'Connex from Volumes'!Y$20</f>
        <v>7372878.6546135815</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5541774.6590697905</v>
      </c>
      <c r="K102" s="29">
        <f t="shared" si="23"/>
        <v>5800997.6117197555</v>
      </c>
      <c r="L102" s="29">
        <f t="shared" si="23"/>
        <v>6062075.3113728194</v>
      </c>
      <c r="M102" s="29">
        <f t="shared" si="23"/>
        <v>6217716.262262485</v>
      </c>
      <c r="N102" s="29">
        <f t="shared" si="23"/>
        <v>6458523.4794192752</v>
      </c>
      <c r="O102" s="29">
        <f t="shared" si="23"/>
        <v>6676097.9653571267</v>
      </c>
      <c r="P102" s="29">
        <f t="shared" si="23"/>
        <v>6908027.0394193456</v>
      </c>
      <c r="Q102" s="29">
        <f t="shared" si="23"/>
        <v>7150534.9257203629</v>
      </c>
      <c r="R102" s="29">
        <f t="shared" si="23"/>
        <v>7323328.607790539</v>
      </c>
      <c r="S102" s="29">
        <f t="shared" si="23"/>
        <v>7783881.5485251537</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4987597.1931628119</v>
      </c>
      <c r="K103" s="29">
        <f t="shared" si="23"/>
        <v>5220897.8505477803</v>
      </c>
      <c r="L103" s="29">
        <f t="shared" si="23"/>
        <v>5455867.7802355383</v>
      </c>
      <c r="M103" s="29">
        <f t="shared" si="23"/>
        <v>5595944.6360362368</v>
      </c>
      <c r="N103" s="29">
        <f t="shared" si="23"/>
        <v>5812671.1314773476</v>
      </c>
      <c r="O103" s="29">
        <f t="shared" si="23"/>
        <v>6008488.168821414</v>
      </c>
      <c r="P103" s="29">
        <f t="shared" si="23"/>
        <v>6217224.3354774108</v>
      </c>
      <c r="Q103" s="29">
        <f t="shared" si="23"/>
        <v>6435481.4331483264</v>
      </c>
      <c r="R103" s="29">
        <f t="shared" si="23"/>
        <v>6590995.7470114846</v>
      </c>
      <c r="S103" s="29">
        <f t="shared" si="23"/>
        <v>7005493.3936726376</v>
      </c>
      <c r="T103" s="88" t="s">
        <v>115</v>
      </c>
    </row>
    <row r="104" spans="1:20" ht="1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6095952.12497677</v>
      </c>
      <c r="K104" s="86">
        <f t="shared" si="23"/>
        <v>6381097.3728917316</v>
      </c>
      <c r="L104" s="86">
        <f t="shared" si="23"/>
        <v>6668282.8425101014</v>
      </c>
      <c r="M104" s="86">
        <f t="shared" si="23"/>
        <v>6839487.8884887341</v>
      </c>
      <c r="N104" s="86">
        <f t="shared" si="23"/>
        <v>7104375.8273612028</v>
      </c>
      <c r="O104" s="86">
        <f t="shared" si="23"/>
        <v>7343707.7618928403</v>
      </c>
      <c r="P104" s="86">
        <f t="shared" si="23"/>
        <v>7598829.7433612803</v>
      </c>
      <c r="Q104" s="86">
        <f t="shared" si="23"/>
        <v>7865588.4182923995</v>
      </c>
      <c r="R104" s="86">
        <f t="shared" si="23"/>
        <v>8055661.4685695935</v>
      </c>
      <c r="S104" s="86">
        <f t="shared" si="23"/>
        <v>8562269.7033776678</v>
      </c>
      <c r="T104" s="89" t="s">
        <v>115</v>
      </c>
    </row>
    <row r="105" spans="1:20" ht="15.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J102</f>
        <v>5541774.6590697905</v>
      </c>
      <c r="K105" s="92">
        <f t="shared" ref="K105:T105" si="24">K102</f>
        <v>5800997.6117197555</v>
      </c>
      <c r="L105" s="92">
        <f t="shared" si="24"/>
        <v>6062075.3113728194</v>
      </c>
      <c r="M105" s="92">
        <f t="shared" si="24"/>
        <v>6217716.262262485</v>
      </c>
      <c r="N105" s="92">
        <f t="shared" si="24"/>
        <v>6458523.4794192752</v>
      </c>
      <c r="O105" s="92">
        <f t="shared" si="24"/>
        <v>6676097.9653571267</v>
      </c>
      <c r="P105" s="92">
        <f t="shared" si="24"/>
        <v>6908027.0394193456</v>
      </c>
      <c r="Q105" s="92">
        <f t="shared" si="24"/>
        <v>7150534.9257203629</v>
      </c>
      <c r="R105" s="92">
        <f t="shared" si="24"/>
        <v>7323328.607790539</v>
      </c>
      <c r="S105" s="92">
        <f t="shared" si="24"/>
        <v>7783881.5485251537</v>
      </c>
      <c r="T105" s="86" t="str">
        <f t="shared" si="24"/>
        <v>N/A</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Volumes'!P$17</f>
        <v>49150.16399502485</v>
      </c>
      <c r="K106" s="29">
        <f>(VLOOKUP($B106,'Model Working'!$C$16:$P$25,L$4,FALSE)/VLOOKUP($B106,'Model Working'!$C$30:$P$39,L$4)-(VLOOKUP($B106,'Model Working'!$C$16:$P$25,K$4,FALSE)/VLOOKUP($B106,'Model Working'!$C$30:$P$39,K$4)))*VLOOKUP($F106,'Model Working'!$C$42:$P$45,K$4,FALSE)*VLOOKUP($D106,'Model Working'!$C$47:$P$50,K$4,FALSE)*(1+Base_Case)*'Connex from Volumes'!Q$17</f>
        <v>50827.212101356134</v>
      </c>
      <c r="L106" s="29">
        <f>(VLOOKUP($B106,'Model Working'!$C$16:$P$25,M$4,FALSE)/VLOOKUP($B106,'Model Working'!$C$30:$P$39,M$4)-(VLOOKUP($B106,'Model Working'!$C$16:$P$25,L$4,FALSE)/VLOOKUP($B106,'Model Working'!$C$30:$P$39,L$4)))*VLOOKUP($F106,'Model Working'!$C$42:$P$45,L$4,FALSE)*VLOOKUP($D106,'Model Working'!$C$47:$P$50,L$4,FALSE)*(1+Base_Case)*'Connex from Volumes'!R$17</f>
        <v>53457.316483246846</v>
      </c>
      <c r="M106" s="29">
        <f>(VLOOKUP($B106,'Model Working'!$C$16:$P$25,N$4,FALSE)/VLOOKUP($B106,'Model Working'!$C$30:$P$39,N$4)-(VLOOKUP($B106,'Model Working'!$C$16:$P$25,M$4,FALSE)/VLOOKUP($B106,'Model Working'!$C$30:$P$39,M$4)))*VLOOKUP($F106,'Model Working'!$C$42:$P$45,M$4,FALSE)*VLOOKUP($D106,'Model Working'!$C$47:$P$50,M$4,FALSE)*(1+Base_Case)*'Connex from Volumes'!S$17</f>
        <v>53153.185703782037</v>
      </c>
      <c r="N106" s="29">
        <f>(VLOOKUP($B106,'Model Working'!$C$16:$P$25,O$4,FALSE)/VLOOKUP($B106,'Model Working'!$C$30:$P$39,O$4)-(VLOOKUP($B106,'Model Working'!$C$16:$P$25,N$4,FALSE)/VLOOKUP($B106,'Model Working'!$C$30:$P$39,N$4)))*VLOOKUP($F106,'Model Working'!$C$42:$P$45,N$4,FALSE)*VLOOKUP($D106,'Model Working'!$C$47:$P$50,N$4,FALSE)*(1+Base_Case)*'Connex from Volumes'!T$17</f>
        <v>54527.740468338059</v>
      </c>
      <c r="O106" s="29">
        <f>(VLOOKUP($B106,'Model Working'!$C$16:$P$25,P$4,FALSE)/VLOOKUP($B106,'Model Working'!$C$30:$P$39,P$4)-(VLOOKUP($B106,'Model Working'!$C$16:$P$25,O$4,FALSE)/VLOOKUP($B106,'Model Working'!$C$30:$P$39,O$4)))*VLOOKUP($F106,'Model Working'!$C$42:$P$45,O$4,FALSE)*VLOOKUP($D106,'Model Working'!$C$47:$P$50,O$4,FALSE)*(1+Base_Case)*'Connex from Volumes'!U$17</f>
        <v>55660.545762136346</v>
      </c>
      <c r="P106" s="29">
        <f>(VLOOKUP($B106,'Model Working'!$C$16:$P$25,Q$4,FALSE)/VLOOKUP($B106,'Model Working'!$C$30:$P$39,Q$4)-(VLOOKUP($B106,'Model Working'!$C$16:$P$25,P$4,FALSE)/VLOOKUP($B106,'Model Working'!$C$30:$P$39,P$4)))*VLOOKUP($F106,'Model Working'!$C$42:$P$45,P$4,FALSE)*VLOOKUP($D106,'Model Working'!$C$47:$P$50,P$4,FALSE)*(1+Base_Case)*'Connex from Volumes'!V$17</f>
        <v>56868.6802599898</v>
      </c>
      <c r="Q106" s="29">
        <f>(VLOOKUP($B106,'Model Working'!$C$16:$P$25,R$4,FALSE)/VLOOKUP($B106,'Model Working'!$C$30:$P$39,R$4)-(VLOOKUP($B106,'Model Working'!$C$16:$P$25,Q$4,FALSE)/VLOOKUP($B106,'Model Working'!$C$30:$P$39,Q$4)))*VLOOKUP($F106,'Model Working'!$C$42:$P$45,Q$4,FALSE)*VLOOKUP($D106,'Model Working'!$C$47:$P$50,Q$4,FALSE)*(1+Base_Case)*'Connex from Volumes'!W$17</f>
        <v>58117.252030814132</v>
      </c>
      <c r="R106" s="29">
        <f>(VLOOKUP($B106,'Model Working'!$C$16:$P$25,S$4,FALSE)/VLOOKUP($B106,'Model Working'!$C$30:$P$39,S$4)-(VLOOKUP($B106,'Model Working'!$C$16:$P$25,R$4,FALSE)/VLOOKUP($B106,'Model Working'!$C$30:$P$39,R$4)))*VLOOKUP($F106,'Model Working'!$C$42:$P$45,R$4,FALSE)*VLOOKUP($D106,'Model Working'!$C$47:$P$50,R$4,FALSE)*(1+Base_Case)*'Connex from Volumes'!X$17</f>
        <v>58759.041889821448</v>
      </c>
      <c r="S106" s="29">
        <f>(VLOOKUP($B106,'Model Working'!$C$16:$P$25,T$4,FALSE)/VLOOKUP($B106,'Model Working'!$C$30:$P$39,T$4)-(VLOOKUP($B106,'Model Working'!$C$16:$P$25,S$4,FALSE)/VLOOKUP($B106,'Model Working'!$C$30:$P$39,S$4)))*VLOOKUP($F106,'Model Working'!$C$42:$P$45,S$4,FALSE)*VLOOKUP($D106,'Model Working'!$C$47:$P$50,S$4,FALSE)*(1+Base_Case)*'Connex from Volumes'!Y$17</f>
        <v>89653.821368490913</v>
      </c>
      <c r="T106" s="29" t="e" vm="1">
        <f>(VLOOKUP($B106,'Model Working'!$C$16:$P$25,U$4,FALSE)/VLOOKUP($B106,'Model Working'!$C$30:$P$39,U$4)-(VLOOKUP($B106,'Model Working'!$C$16:$P$25,T$4,FALSE)/VLOOKUP($B106,'Model Working'!$C$30:$P$39,T$4)))*VLOOKUP($F106,'Model Working'!$C$42:$P$45,T$4,FALSE)*VLOOKUP($D106,'Model Working'!$C$47:$P$50,T$4,FALSE)*(1+Base_Case)*'Connex from Volumes'!Z$17</f>
        <v>#VALUE!</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Volumes'!P$17</f>
        <v>44235.147595522365</v>
      </c>
      <c r="K107" s="29">
        <f>(VLOOKUP($B107,'Model Working'!$C$16:$P$25,L$4,FALSE)/VLOOKUP($B107,'Model Working'!$C$30:$P$39,L$4)-(VLOOKUP($B107,'Model Working'!$C$16:$P$25,K$4,FALSE)/VLOOKUP($B107,'Model Working'!$C$30:$P$39,K$4)))*VLOOKUP($F107,'Model Working'!$C$42:$P$45,K$4,FALSE)*VLOOKUP($D107,'Model Working'!$C$47:$P$50,K$4,FALSE)*(1+Low_Case)*'Connex from Volumes'!Q$17</f>
        <v>45744.490891220521</v>
      </c>
      <c r="L107" s="29">
        <f>(VLOOKUP($B107,'Model Working'!$C$16:$P$25,M$4,FALSE)/VLOOKUP($B107,'Model Working'!$C$30:$P$39,M$4)-(VLOOKUP($B107,'Model Working'!$C$16:$P$25,L$4,FALSE)/VLOOKUP($B107,'Model Working'!$C$30:$P$39,L$4)))*VLOOKUP($F107,'Model Working'!$C$42:$P$45,L$4,FALSE)*VLOOKUP($D107,'Model Working'!$C$47:$P$50,L$4,FALSE)*(1+Low_Case)*'Connex from Volumes'!R$17</f>
        <v>48111.584834922163</v>
      </c>
      <c r="M107" s="29">
        <f>(VLOOKUP($B107,'Model Working'!$C$16:$P$25,N$4,FALSE)/VLOOKUP($B107,'Model Working'!$C$30:$P$39,N$4)-(VLOOKUP($B107,'Model Working'!$C$16:$P$25,M$4,FALSE)/VLOOKUP($B107,'Model Working'!$C$30:$P$39,M$4)))*VLOOKUP($F107,'Model Working'!$C$42:$P$45,M$4,FALSE)*VLOOKUP($D107,'Model Working'!$C$47:$P$50,M$4,FALSE)*(1+Low_Case)*'Connex from Volumes'!S$17</f>
        <v>47837.867133403837</v>
      </c>
      <c r="N107" s="29">
        <f>(VLOOKUP($B107,'Model Working'!$C$16:$P$25,O$4,FALSE)/VLOOKUP($B107,'Model Working'!$C$30:$P$39,O$4)-(VLOOKUP($B107,'Model Working'!$C$16:$P$25,N$4,FALSE)/VLOOKUP($B107,'Model Working'!$C$30:$P$39,N$4)))*VLOOKUP($F107,'Model Working'!$C$42:$P$45,N$4,FALSE)*VLOOKUP($D107,'Model Working'!$C$47:$P$50,N$4,FALSE)*(1+Low_Case)*'Connex from Volumes'!T$17</f>
        <v>49074.96642150425</v>
      </c>
      <c r="O107" s="29">
        <f>(VLOOKUP($B107,'Model Working'!$C$16:$P$25,P$4,FALSE)/VLOOKUP($B107,'Model Working'!$C$30:$P$39,P$4)-(VLOOKUP($B107,'Model Working'!$C$16:$P$25,O$4,FALSE)/VLOOKUP($B107,'Model Working'!$C$30:$P$39,O$4)))*VLOOKUP($F107,'Model Working'!$C$42:$P$45,O$4,FALSE)*VLOOKUP($D107,'Model Working'!$C$47:$P$50,O$4,FALSE)*(1+Low_Case)*'Connex from Volumes'!U$17</f>
        <v>50094.491185922714</v>
      </c>
      <c r="P107" s="29">
        <f>(VLOOKUP($B107,'Model Working'!$C$16:$P$25,Q$4,FALSE)/VLOOKUP($B107,'Model Working'!$C$30:$P$39,Q$4)-(VLOOKUP($B107,'Model Working'!$C$16:$P$25,P$4,FALSE)/VLOOKUP($B107,'Model Working'!$C$30:$P$39,P$4)))*VLOOKUP($F107,'Model Working'!$C$42:$P$45,P$4,FALSE)*VLOOKUP($D107,'Model Working'!$C$47:$P$50,P$4,FALSE)*(1+Low_Case)*'Connex from Volumes'!V$17</f>
        <v>51181.812233990822</v>
      </c>
      <c r="Q107" s="29">
        <f>(VLOOKUP($B107,'Model Working'!$C$16:$P$25,R$4,FALSE)/VLOOKUP($B107,'Model Working'!$C$30:$P$39,R$4)-(VLOOKUP($B107,'Model Working'!$C$16:$P$25,Q$4,FALSE)/VLOOKUP($B107,'Model Working'!$C$30:$P$39,Q$4)))*VLOOKUP($F107,'Model Working'!$C$42:$P$45,Q$4,FALSE)*VLOOKUP($D107,'Model Working'!$C$47:$P$50,Q$4,FALSE)*(1+Low_Case)*'Connex from Volumes'!W$17</f>
        <v>52305.52682773272</v>
      </c>
      <c r="R107" s="29">
        <f>(VLOOKUP($B107,'Model Working'!$C$16:$P$25,S$4,FALSE)/VLOOKUP($B107,'Model Working'!$C$30:$P$39,S$4)-(VLOOKUP($B107,'Model Working'!$C$16:$P$25,R$4,FALSE)/VLOOKUP($B107,'Model Working'!$C$30:$P$39,R$4)))*VLOOKUP($F107,'Model Working'!$C$42:$P$45,R$4,FALSE)*VLOOKUP($D107,'Model Working'!$C$47:$P$50,R$4,FALSE)*(1+Low_Case)*'Connex from Volumes'!X$17</f>
        <v>52883.13770083931</v>
      </c>
      <c r="S107" s="29">
        <f>(VLOOKUP($B107,'Model Working'!$C$16:$P$25,T$4,FALSE)/VLOOKUP($B107,'Model Working'!$C$30:$P$39,T$4)-(VLOOKUP($B107,'Model Working'!$C$16:$P$25,S$4,FALSE)/VLOOKUP($B107,'Model Working'!$C$30:$P$39,S$4)))*VLOOKUP($F107,'Model Working'!$C$42:$P$45,S$4,FALSE)*VLOOKUP($D107,'Model Working'!$C$47:$P$50,S$4,FALSE)*(1+Low_Case)*'Connex from Volumes'!Y$17</f>
        <v>80688.439231641823</v>
      </c>
      <c r="T107" s="29" t="e" vm="1">
        <f>(VLOOKUP($B107,'Model Working'!$C$16:$P$25,U$4,FALSE)/VLOOKUP($B107,'Model Working'!$C$30:$P$39,U$4)-(VLOOKUP($B107,'Model Working'!$C$16:$P$25,T$4,FALSE)/VLOOKUP($B107,'Model Working'!$C$30:$P$39,T$4)))*VLOOKUP($F107,'Model Working'!$C$42:$P$45,T$4,FALSE)*VLOOKUP($D107,'Model Working'!$C$47:$P$50,T$4,FALSE)*(1+Low_Case)*'Connex from Volumes'!Z$17</f>
        <v>#VALUE!</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Volumes'!P$17</f>
        <v>54065.180394527335</v>
      </c>
      <c r="K108" s="29">
        <f>(VLOOKUP($B108,'Model Working'!$C$16:$P$25,L$4,FALSE)/VLOOKUP($B108,'Model Working'!$C$30:$P$39,L$4)-(VLOOKUP($B108,'Model Working'!$C$16:$P$25,K$4,FALSE)/VLOOKUP($B108,'Model Working'!$C$30:$P$39,K$4)))*VLOOKUP($F108,'Model Working'!$C$42:$P$45,K$4,FALSE)*VLOOKUP($D108,'Model Working'!$C$47:$P$50,K$4,FALSE)*(1+High_Case)*'Connex from Volumes'!Q$17</f>
        <v>55909.933311491754</v>
      </c>
      <c r="L108" s="29">
        <f>(VLOOKUP($B108,'Model Working'!$C$16:$P$25,M$4,FALSE)/VLOOKUP($B108,'Model Working'!$C$30:$P$39,M$4)-(VLOOKUP($B108,'Model Working'!$C$16:$P$25,L$4,FALSE)/VLOOKUP($B108,'Model Working'!$C$30:$P$39,L$4)))*VLOOKUP($F108,'Model Working'!$C$42:$P$45,L$4,FALSE)*VLOOKUP($D108,'Model Working'!$C$47:$P$50,L$4,FALSE)*(1+High_Case)*'Connex from Volumes'!R$17</f>
        <v>58803.048131571537</v>
      </c>
      <c r="M108" s="29">
        <f>(VLOOKUP($B108,'Model Working'!$C$16:$P$25,N$4,FALSE)/VLOOKUP($B108,'Model Working'!$C$30:$P$39,N$4)-(VLOOKUP($B108,'Model Working'!$C$16:$P$25,M$4,FALSE)/VLOOKUP($B108,'Model Working'!$C$30:$P$39,M$4)))*VLOOKUP($F108,'Model Working'!$C$42:$P$45,M$4,FALSE)*VLOOKUP($D108,'Model Working'!$C$47:$P$50,M$4,FALSE)*(1+High_Case)*'Connex from Volumes'!S$17</f>
        <v>58468.504274160252</v>
      </c>
      <c r="N108" s="29">
        <f>(VLOOKUP($B108,'Model Working'!$C$16:$P$25,O$4,FALSE)/VLOOKUP($B108,'Model Working'!$C$30:$P$39,O$4)-(VLOOKUP($B108,'Model Working'!$C$16:$P$25,N$4,FALSE)/VLOOKUP($B108,'Model Working'!$C$30:$P$39,N$4)))*VLOOKUP($F108,'Model Working'!$C$42:$P$45,N$4,FALSE)*VLOOKUP($D108,'Model Working'!$C$47:$P$50,N$4,FALSE)*(1+High_Case)*'Connex from Volumes'!T$17</f>
        <v>59980.514515171861</v>
      </c>
      <c r="O108" s="29">
        <f>(VLOOKUP($B108,'Model Working'!$C$16:$P$25,P$4,FALSE)/VLOOKUP($B108,'Model Working'!$C$30:$P$39,P$4)-(VLOOKUP($B108,'Model Working'!$C$16:$P$25,O$4,FALSE)/VLOOKUP($B108,'Model Working'!$C$30:$P$39,O$4)))*VLOOKUP($F108,'Model Working'!$C$42:$P$45,O$4,FALSE)*VLOOKUP($D108,'Model Working'!$C$47:$P$50,O$4,FALSE)*(1+High_Case)*'Connex from Volumes'!U$17</f>
        <v>61226.600338349985</v>
      </c>
      <c r="P108" s="29">
        <f>(VLOOKUP($B108,'Model Working'!$C$16:$P$25,Q$4,FALSE)/VLOOKUP($B108,'Model Working'!$C$30:$P$39,Q$4)-(VLOOKUP($B108,'Model Working'!$C$16:$P$25,P$4,FALSE)/VLOOKUP($B108,'Model Working'!$C$30:$P$39,P$4)))*VLOOKUP($F108,'Model Working'!$C$42:$P$45,P$4,FALSE)*VLOOKUP($D108,'Model Working'!$C$47:$P$50,P$4,FALSE)*(1+High_Case)*'Connex from Volumes'!V$17</f>
        <v>62555.548285988785</v>
      </c>
      <c r="Q108" s="29">
        <f>(VLOOKUP($B108,'Model Working'!$C$16:$P$25,R$4,FALSE)/VLOOKUP($B108,'Model Working'!$C$30:$P$39,R$4)-(VLOOKUP($B108,'Model Working'!$C$16:$P$25,Q$4,FALSE)/VLOOKUP($B108,'Model Working'!$C$30:$P$39,Q$4)))*VLOOKUP($F108,'Model Working'!$C$42:$P$45,Q$4,FALSE)*VLOOKUP($D108,'Model Working'!$C$47:$P$50,Q$4,FALSE)*(1+High_Case)*'Connex from Volumes'!W$17</f>
        <v>63928.977233895552</v>
      </c>
      <c r="R108" s="29">
        <f>(VLOOKUP($B108,'Model Working'!$C$16:$P$25,S$4,FALSE)/VLOOKUP($B108,'Model Working'!$C$30:$P$39,S$4)-(VLOOKUP($B108,'Model Working'!$C$16:$P$25,R$4,FALSE)/VLOOKUP($B108,'Model Working'!$C$30:$P$39,R$4)))*VLOOKUP($F108,'Model Working'!$C$42:$P$45,R$4,FALSE)*VLOOKUP($D108,'Model Working'!$C$47:$P$50,R$4,FALSE)*(1+High_Case)*'Connex from Volumes'!X$17</f>
        <v>64634.946078803594</v>
      </c>
      <c r="S108" s="29">
        <f>(VLOOKUP($B108,'Model Working'!$C$16:$P$25,T$4,FALSE)/VLOOKUP($B108,'Model Working'!$C$30:$P$39,T$4)-(VLOOKUP($B108,'Model Working'!$C$16:$P$25,S$4,FALSE)/VLOOKUP($B108,'Model Working'!$C$30:$P$39,S$4)))*VLOOKUP($F108,'Model Working'!$C$42:$P$45,S$4,FALSE)*VLOOKUP($D108,'Model Working'!$C$47:$P$50,S$4,FALSE)*(1+High_Case)*'Connex from Volumes'!Y$17</f>
        <v>98619.203505340003</v>
      </c>
      <c r="T108" s="29" t="e" vm="1">
        <f>(VLOOKUP($B108,'Model Working'!$C$16:$P$25,U$4,FALSE)/VLOOKUP($B108,'Model Working'!$C$30:$P$39,U$4)-(VLOOKUP($B108,'Model Working'!$C$16:$P$25,T$4,FALSE)/VLOOKUP($B108,'Model Working'!$C$30:$P$39,T$4)))*VLOOKUP($F108,'Model Working'!$C$42:$P$45,T$4,FALSE)*VLOOKUP($D108,'Model Working'!$C$47:$P$50,T$4,FALSE)*(1+High_Case)*'Connex from Volumes'!Z$17</f>
        <v>#VALUE!</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Volumes'!P$18</f>
        <v>115974.89127204321</v>
      </c>
      <c r="K109" s="29">
        <f>(VLOOKUP($B109,'Model Working'!$C$16:$P$25,L$4,FALSE)/VLOOKUP($B109,'Model Working'!$C$30:$P$39,L$4)-(VLOOKUP($B109,'Model Working'!$C$16:$P$25,K$4,FALSE)/VLOOKUP($B109,'Model Working'!$C$30:$P$39,K$4)))*VLOOKUP($F109,'Model Working'!$C$42:$P$45,K$4,FALSE)*VLOOKUP($D109,'Model Working'!$C$47:$P$50,K$4,FALSE)*(1+Base_Case)*'Connex from Volumes'!Q$18</f>
        <v>119932.05959012744</v>
      </c>
      <c r="L109" s="29">
        <f>(VLOOKUP($B109,'Model Working'!$C$16:$P$25,M$4,FALSE)/VLOOKUP($B109,'Model Working'!$C$30:$P$39,M$4)-(VLOOKUP($B109,'Model Working'!$C$16:$P$25,L$4,FALSE)/VLOOKUP($B109,'Model Working'!$C$30:$P$39,L$4)))*VLOOKUP($F109,'Model Working'!$C$42:$P$45,L$4,FALSE)*VLOOKUP($D109,'Model Working'!$C$47:$P$50,L$4,FALSE)*(1+Base_Case)*'Connex from Volumes'!R$18</f>
        <v>126138.06268209629</v>
      </c>
      <c r="M109" s="29">
        <f>(VLOOKUP($B109,'Model Working'!$C$16:$P$25,N$4,FALSE)/VLOOKUP($B109,'Model Working'!$C$30:$P$39,N$4)-(VLOOKUP($B109,'Model Working'!$C$16:$P$25,M$4,FALSE)/VLOOKUP($B109,'Model Working'!$C$30:$P$39,M$4)))*VLOOKUP($F109,'Model Working'!$C$42:$P$45,M$4,FALSE)*VLOOKUP($D109,'Model Working'!$C$47:$P$50,M$4,FALSE)*(1+Base_Case)*'Connex from Volumes'!S$18</f>
        <v>125420.43467815955</v>
      </c>
      <c r="N109" s="29">
        <f>(VLOOKUP($B109,'Model Working'!$C$16:$P$25,O$4,FALSE)/VLOOKUP($B109,'Model Working'!$C$30:$P$39,O$4)-(VLOOKUP($B109,'Model Working'!$C$16:$P$25,N$4,FALSE)/VLOOKUP($B109,'Model Working'!$C$30:$P$39,N$4)))*VLOOKUP($F109,'Model Working'!$C$42:$P$45,N$4,FALSE)*VLOOKUP($D109,'Model Working'!$C$47:$P$50,N$4,FALSE)*(1+Base_Case)*'Connex from Volumes'!T$18</f>
        <v>128663.83869575323</v>
      </c>
      <c r="O109" s="29">
        <f>(VLOOKUP($B109,'Model Working'!$C$16:$P$25,P$4,FALSE)/VLOOKUP($B109,'Model Working'!$C$30:$P$39,P$4)-(VLOOKUP($B109,'Model Working'!$C$16:$P$25,O$4,FALSE)/VLOOKUP($B109,'Model Working'!$C$30:$P$39,O$4)))*VLOOKUP($F109,'Model Working'!$C$42:$P$45,O$4,FALSE)*VLOOKUP($D109,'Model Working'!$C$47:$P$50,O$4,FALSE)*(1+Base_Case)*'Connex from Volumes'!U$18</f>
        <v>131336.80985397665</v>
      </c>
      <c r="P109" s="29">
        <f>(VLOOKUP($B109,'Model Working'!$C$16:$P$25,Q$4,FALSE)/VLOOKUP($B109,'Model Working'!$C$30:$P$39,Q$4)-(VLOOKUP($B109,'Model Working'!$C$16:$P$25,P$4,FALSE)/VLOOKUP($B109,'Model Working'!$C$30:$P$39,P$4)))*VLOOKUP($F109,'Model Working'!$C$42:$P$45,P$4,FALSE)*VLOOKUP($D109,'Model Working'!$C$47:$P$50,P$4,FALSE)*(1+Base_Case)*'Connex from Volumes'!V$18</f>
        <v>134187.52805391472</v>
      </c>
      <c r="Q109" s="29">
        <f>(VLOOKUP($B109,'Model Working'!$C$16:$P$25,R$4,FALSE)/VLOOKUP($B109,'Model Working'!$C$30:$P$39,R$4)-(VLOOKUP($B109,'Model Working'!$C$16:$P$25,Q$4,FALSE)/VLOOKUP($B109,'Model Working'!$C$30:$P$39,Q$4)))*VLOOKUP($F109,'Model Working'!$C$42:$P$45,Q$4,FALSE)*VLOOKUP($D109,'Model Working'!$C$47:$P$50,Q$4,FALSE)*(1+Base_Case)*'Connex from Volumes'!W$18</f>
        <v>137133.66217833702</v>
      </c>
      <c r="R109" s="29">
        <f>(VLOOKUP($B109,'Model Working'!$C$16:$P$25,S$4,FALSE)/VLOOKUP($B109,'Model Working'!$C$30:$P$39,S$4)-(VLOOKUP($B109,'Model Working'!$C$16:$P$25,R$4,FALSE)/VLOOKUP($B109,'Model Working'!$C$30:$P$39,R$4)))*VLOOKUP($F109,'Model Working'!$C$42:$P$45,R$4,FALSE)*VLOOKUP($D109,'Model Working'!$C$47:$P$50,R$4,FALSE)*(1+Base_Case)*'Connex from Volumes'!X$18</f>
        <v>138648.0316751592</v>
      </c>
      <c r="S109" s="29">
        <f>(VLOOKUP($B109,'Model Working'!$C$16:$P$25,T$4,FALSE)/VLOOKUP($B109,'Model Working'!$C$30:$P$39,T$4)-(VLOOKUP($B109,'Model Working'!$C$16:$P$25,S$4,FALSE)/VLOOKUP($B109,'Model Working'!$C$30:$P$39,S$4)))*VLOOKUP($F109,'Model Working'!$C$42:$P$45,S$4,FALSE)*VLOOKUP($D109,'Model Working'!$C$47:$P$50,S$4,FALSE)*(1+Base_Case)*'Connex from Volumes'!Y$18</f>
        <v>211547.45661451702</v>
      </c>
      <c r="T109" s="29" t="e" vm="1">
        <f>(VLOOKUP($B109,'Model Working'!$C$16:$P$25,U$4,FALSE)/VLOOKUP($B109,'Model Working'!$C$30:$P$39,U$4)-(VLOOKUP($B109,'Model Working'!$C$16:$P$25,T$4,FALSE)/VLOOKUP($B109,'Model Working'!$C$30:$P$39,T$4)))*VLOOKUP($F109,'Model Working'!$C$42:$P$45,T$4,FALSE)*VLOOKUP($D109,'Model Working'!$C$47:$P$50,T$4,FALSE)*(1+Base_Case)*'Connex from Volumes'!Z$18</f>
        <v>#VALUE!</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Volumes'!P$18</f>
        <v>104377.40214483888</v>
      </c>
      <c r="K110" s="29">
        <f>(VLOOKUP($B110,'Model Working'!$C$16:$P$25,L$4,FALSE)/VLOOKUP($B110,'Model Working'!$C$30:$P$39,L$4)-(VLOOKUP($B110,'Model Working'!$C$16:$P$25,K$4,FALSE)/VLOOKUP($B110,'Model Working'!$C$30:$P$39,K$4)))*VLOOKUP($F110,'Model Working'!$C$42:$P$45,K$4,FALSE)*VLOOKUP($D110,'Model Working'!$C$47:$P$50,K$4,FALSE)*(1+Low_Case)*'Connex from Volumes'!Q$18</f>
        <v>107938.8536311147</v>
      </c>
      <c r="L110" s="29">
        <f>(VLOOKUP($B110,'Model Working'!$C$16:$P$25,M$4,FALSE)/VLOOKUP($B110,'Model Working'!$C$30:$P$39,M$4)-(VLOOKUP($B110,'Model Working'!$C$16:$P$25,L$4,FALSE)/VLOOKUP($B110,'Model Working'!$C$30:$P$39,L$4)))*VLOOKUP($F110,'Model Working'!$C$42:$P$45,L$4,FALSE)*VLOOKUP($D110,'Model Working'!$C$47:$P$50,L$4,FALSE)*(1+Low_Case)*'Connex from Volumes'!R$18</f>
        <v>113524.25641388666</v>
      </c>
      <c r="M110" s="29">
        <f>(VLOOKUP($B110,'Model Working'!$C$16:$P$25,N$4,FALSE)/VLOOKUP($B110,'Model Working'!$C$30:$P$39,N$4)-(VLOOKUP($B110,'Model Working'!$C$16:$P$25,M$4,FALSE)/VLOOKUP($B110,'Model Working'!$C$30:$P$39,M$4)))*VLOOKUP($F110,'Model Working'!$C$42:$P$45,M$4,FALSE)*VLOOKUP($D110,'Model Working'!$C$47:$P$50,M$4,FALSE)*(1+Low_Case)*'Connex from Volumes'!S$18</f>
        <v>112878.39121034359</v>
      </c>
      <c r="N110" s="29">
        <f>(VLOOKUP($B110,'Model Working'!$C$16:$P$25,O$4,FALSE)/VLOOKUP($B110,'Model Working'!$C$30:$P$39,O$4)-(VLOOKUP($B110,'Model Working'!$C$16:$P$25,N$4,FALSE)/VLOOKUP($B110,'Model Working'!$C$30:$P$39,N$4)))*VLOOKUP($F110,'Model Working'!$C$42:$P$45,N$4,FALSE)*VLOOKUP($D110,'Model Working'!$C$47:$P$50,N$4,FALSE)*(1+Low_Case)*'Connex from Volumes'!T$18</f>
        <v>115797.45482617793</v>
      </c>
      <c r="O110" s="29">
        <f>(VLOOKUP($B110,'Model Working'!$C$16:$P$25,P$4,FALSE)/VLOOKUP($B110,'Model Working'!$C$30:$P$39,P$4)-(VLOOKUP($B110,'Model Working'!$C$16:$P$25,O$4,FALSE)/VLOOKUP($B110,'Model Working'!$C$30:$P$39,O$4)))*VLOOKUP($F110,'Model Working'!$C$42:$P$45,O$4,FALSE)*VLOOKUP($D110,'Model Working'!$C$47:$P$50,O$4,FALSE)*(1+Low_Case)*'Connex from Volumes'!U$18</f>
        <v>118203.12886857899</v>
      </c>
      <c r="P110" s="29">
        <f>(VLOOKUP($B110,'Model Working'!$C$16:$P$25,Q$4,FALSE)/VLOOKUP($B110,'Model Working'!$C$30:$P$39,Q$4)-(VLOOKUP($B110,'Model Working'!$C$16:$P$25,P$4,FALSE)/VLOOKUP($B110,'Model Working'!$C$30:$P$39,P$4)))*VLOOKUP($F110,'Model Working'!$C$42:$P$45,P$4,FALSE)*VLOOKUP($D110,'Model Working'!$C$47:$P$50,P$4,FALSE)*(1+Low_Case)*'Connex from Volumes'!V$18</f>
        <v>120768.77524852328</v>
      </c>
      <c r="Q110" s="29">
        <f>(VLOOKUP($B110,'Model Working'!$C$16:$P$25,R$4,FALSE)/VLOOKUP($B110,'Model Working'!$C$30:$P$39,R$4)-(VLOOKUP($B110,'Model Working'!$C$16:$P$25,Q$4,FALSE)/VLOOKUP($B110,'Model Working'!$C$30:$P$39,Q$4)))*VLOOKUP($F110,'Model Working'!$C$42:$P$45,Q$4,FALSE)*VLOOKUP($D110,'Model Working'!$C$47:$P$50,Q$4,FALSE)*(1+Low_Case)*'Connex from Volumes'!W$18</f>
        <v>123420.29596050332</v>
      </c>
      <c r="R110" s="29">
        <f>(VLOOKUP($B110,'Model Working'!$C$16:$P$25,S$4,FALSE)/VLOOKUP($B110,'Model Working'!$C$30:$P$39,S$4)-(VLOOKUP($B110,'Model Working'!$C$16:$P$25,R$4,FALSE)/VLOOKUP($B110,'Model Working'!$C$30:$P$39,R$4)))*VLOOKUP($F110,'Model Working'!$C$42:$P$45,R$4,FALSE)*VLOOKUP($D110,'Model Working'!$C$47:$P$50,R$4,FALSE)*(1+Low_Case)*'Connex from Volumes'!X$18</f>
        <v>124783.22850764329</v>
      </c>
      <c r="S110" s="29">
        <f>(VLOOKUP($B110,'Model Working'!$C$16:$P$25,T$4,FALSE)/VLOOKUP($B110,'Model Working'!$C$30:$P$39,T$4)-(VLOOKUP($B110,'Model Working'!$C$16:$P$25,S$4,FALSE)/VLOOKUP($B110,'Model Working'!$C$30:$P$39,S$4)))*VLOOKUP($F110,'Model Working'!$C$42:$P$45,S$4,FALSE)*VLOOKUP($D110,'Model Working'!$C$47:$P$50,S$4,FALSE)*(1+Low_Case)*'Connex from Volumes'!Y$18</f>
        <v>190392.71095306531</v>
      </c>
      <c r="T110" s="29" t="e" vm="1">
        <f>(VLOOKUP($B110,'Model Working'!$C$16:$P$25,U$4,FALSE)/VLOOKUP($B110,'Model Working'!$C$30:$P$39,U$4)-(VLOOKUP($B110,'Model Working'!$C$16:$P$25,T$4,FALSE)/VLOOKUP($B110,'Model Working'!$C$30:$P$39,T$4)))*VLOOKUP($F110,'Model Working'!$C$42:$P$45,T$4,FALSE)*VLOOKUP($D110,'Model Working'!$C$47:$P$50,T$4,FALSE)*(1+Low_Case)*'Connex from Volumes'!Z$18</f>
        <v>#VALUE!</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Volumes'!P$18</f>
        <v>127572.38039924754</v>
      </c>
      <c r="K111" s="29">
        <f>(VLOOKUP($B111,'Model Working'!$C$16:$P$25,L$4,FALSE)/VLOOKUP($B111,'Model Working'!$C$30:$P$39,L$4)-(VLOOKUP($B111,'Model Working'!$C$16:$P$25,K$4,FALSE)/VLOOKUP($B111,'Model Working'!$C$30:$P$39,K$4)))*VLOOKUP($F111,'Model Working'!$C$42:$P$45,K$4,FALSE)*VLOOKUP($D111,'Model Working'!$C$47:$P$50,K$4,FALSE)*(1+High_Case)*'Connex from Volumes'!Q$18</f>
        <v>131925.2655491402</v>
      </c>
      <c r="L111" s="29">
        <f>(VLOOKUP($B111,'Model Working'!$C$16:$P$25,M$4,FALSE)/VLOOKUP($B111,'Model Working'!$C$30:$P$39,M$4)-(VLOOKUP($B111,'Model Working'!$C$16:$P$25,L$4,FALSE)/VLOOKUP($B111,'Model Working'!$C$30:$P$39,L$4)))*VLOOKUP($F111,'Model Working'!$C$42:$P$45,L$4,FALSE)*VLOOKUP($D111,'Model Working'!$C$47:$P$50,L$4,FALSE)*(1+High_Case)*'Connex from Volumes'!R$18</f>
        <v>138751.86895030594</v>
      </c>
      <c r="M111" s="29">
        <f>(VLOOKUP($B111,'Model Working'!$C$16:$P$25,N$4,FALSE)/VLOOKUP($B111,'Model Working'!$C$30:$P$39,N$4)-(VLOOKUP($B111,'Model Working'!$C$16:$P$25,M$4,FALSE)/VLOOKUP($B111,'Model Working'!$C$30:$P$39,M$4)))*VLOOKUP($F111,'Model Working'!$C$42:$P$45,M$4,FALSE)*VLOOKUP($D111,'Model Working'!$C$47:$P$50,M$4,FALSE)*(1+High_Case)*'Connex from Volumes'!S$18</f>
        <v>137962.4781459755</v>
      </c>
      <c r="N111" s="29">
        <f>(VLOOKUP($B111,'Model Working'!$C$16:$P$25,O$4,FALSE)/VLOOKUP($B111,'Model Working'!$C$30:$P$39,O$4)-(VLOOKUP($B111,'Model Working'!$C$16:$P$25,N$4,FALSE)/VLOOKUP($B111,'Model Working'!$C$30:$P$39,N$4)))*VLOOKUP($F111,'Model Working'!$C$42:$P$45,N$4,FALSE)*VLOOKUP($D111,'Model Working'!$C$47:$P$50,N$4,FALSE)*(1+High_Case)*'Connex from Volumes'!T$18</f>
        <v>141530.22256532859</v>
      </c>
      <c r="O111" s="29">
        <f>(VLOOKUP($B111,'Model Working'!$C$16:$P$25,P$4,FALSE)/VLOOKUP($B111,'Model Working'!$C$30:$P$39,P$4)-(VLOOKUP($B111,'Model Working'!$C$16:$P$25,O$4,FALSE)/VLOOKUP($B111,'Model Working'!$C$30:$P$39,O$4)))*VLOOKUP($F111,'Model Working'!$C$42:$P$45,O$4,FALSE)*VLOOKUP($D111,'Model Working'!$C$47:$P$50,O$4,FALSE)*(1+High_Case)*'Connex from Volumes'!U$18</f>
        <v>144470.49083937434</v>
      </c>
      <c r="P111" s="29">
        <f>(VLOOKUP($B111,'Model Working'!$C$16:$P$25,Q$4,FALSE)/VLOOKUP($B111,'Model Working'!$C$30:$P$39,Q$4)-(VLOOKUP($B111,'Model Working'!$C$16:$P$25,P$4,FALSE)/VLOOKUP($B111,'Model Working'!$C$30:$P$39,P$4)))*VLOOKUP($F111,'Model Working'!$C$42:$P$45,P$4,FALSE)*VLOOKUP($D111,'Model Working'!$C$47:$P$50,P$4,FALSE)*(1+High_Case)*'Connex from Volumes'!V$18</f>
        <v>147606.28085930622</v>
      </c>
      <c r="Q111" s="29">
        <f>(VLOOKUP($B111,'Model Working'!$C$16:$P$25,R$4,FALSE)/VLOOKUP($B111,'Model Working'!$C$30:$P$39,R$4)-(VLOOKUP($B111,'Model Working'!$C$16:$P$25,Q$4,FALSE)/VLOOKUP($B111,'Model Working'!$C$30:$P$39,Q$4)))*VLOOKUP($F111,'Model Working'!$C$42:$P$45,Q$4,FALSE)*VLOOKUP($D111,'Model Working'!$C$47:$P$50,Q$4,FALSE)*(1+High_Case)*'Connex from Volumes'!W$18</f>
        <v>150847.02839617073</v>
      </c>
      <c r="R111" s="29">
        <f>(VLOOKUP($B111,'Model Working'!$C$16:$P$25,S$4,FALSE)/VLOOKUP($B111,'Model Working'!$C$30:$P$39,S$4)-(VLOOKUP($B111,'Model Working'!$C$16:$P$25,R$4,FALSE)/VLOOKUP($B111,'Model Working'!$C$30:$P$39,R$4)))*VLOOKUP($F111,'Model Working'!$C$42:$P$45,R$4,FALSE)*VLOOKUP($D111,'Model Working'!$C$47:$P$50,R$4,FALSE)*(1+High_Case)*'Connex from Volumes'!X$18</f>
        <v>152512.83484267513</v>
      </c>
      <c r="S111" s="29">
        <f>(VLOOKUP($B111,'Model Working'!$C$16:$P$25,T$4,FALSE)/VLOOKUP($B111,'Model Working'!$C$30:$P$39,T$4)-(VLOOKUP($B111,'Model Working'!$C$16:$P$25,S$4,FALSE)/VLOOKUP($B111,'Model Working'!$C$30:$P$39,S$4)))*VLOOKUP($F111,'Model Working'!$C$42:$P$45,S$4,FALSE)*VLOOKUP($D111,'Model Working'!$C$47:$P$50,S$4,FALSE)*(1+High_Case)*'Connex from Volumes'!Y$18</f>
        <v>232702.20227596871</v>
      </c>
      <c r="T111" s="29" t="e" vm="1">
        <f>(VLOOKUP($B111,'Model Working'!$C$16:$P$25,U$4,FALSE)/VLOOKUP($B111,'Model Working'!$C$30:$P$39,U$4)-(VLOOKUP($B111,'Model Working'!$C$16:$P$25,T$4,FALSE)/VLOOKUP($B111,'Model Working'!$C$30:$P$39,T$4)))*VLOOKUP($F111,'Model Working'!$C$42:$P$45,T$4,FALSE)*VLOOKUP($D111,'Model Working'!$C$47:$P$50,T$4,FALSE)*(1+High_Case)*'Connex from Volumes'!Z$18</f>
        <v>#VALUE!</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165125.05526706806</v>
      </c>
      <c r="K112" s="29">
        <f t="shared" si="25"/>
        <v>170759.27169148356</v>
      </c>
      <c r="L112" s="29">
        <f t="shared" si="25"/>
        <v>179595.37916534313</v>
      </c>
      <c r="M112" s="29">
        <f t="shared" si="25"/>
        <v>178573.62038194158</v>
      </c>
      <c r="N112" s="29">
        <f t="shared" si="25"/>
        <v>183191.57916409129</v>
      </c>
      <c r="O112" s="29">
        <f t="shared" si="25"/>
        <v>186997.355616113</v>
      </c>
      <c r="P112" s="29">
        <f t="shared" si="25"/>
        <v>191056.20831390453</v>
      </c>
      <c r="Q112" s="29">
        <f t="shared" si="25"/>
        <v>195250.91420915115</v>
      </c>
      <c r="R112" s="29">
        <f t="shared" si="25"/>
        <v>197407.07356498064</v>
      </c>
      <c r="S112" s="29">
        <f t="shared" si="25"/>
        <v>301201.27798300795</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148612.54974036125</v>
      </c>
      <c r="K113" s="29">
        <f t="shared" si="25"/>
        <v>153683.34452233522</v>
      </c>
      <c r="L113" s="29">
        <f t="shared" si="25"/>
        <v>161635.84124880884</v>
      </c>
      <c r="M113" s="29">
        <f t="shared" si="25"/>
        <v>160716.25834374741</v>
      </c>
      <c r="N113" s="29">
        <f t="shared" si="25"/>
        <v>164872.42124768218</v>
      </c>
      <c r="O113" s="29">
        <f t="shared" si="25"/>
        <v>168297.62005450169</v>
      </c>
      <c r="P113" s="29">
        <f t="shared" si="25"/>
        <v>171950.58748251409</v>
      </c>
      <c r="Q113" s="29">
        <f t="shared" si="25"/>
        <v>175725.82278823605</v>
      </c>
      <c r="R113" s="29">
        <f t="shared" si="25"/>
        <v>177666.36620848259</v>
      </c>
      <c r="S113" s="29">
        <f t="shared" si="25"/>
        <v>271081.15018470713</v>
      </c>
      <c r="T113" s="88" t="s">
        <v>115</v>
      </c>
    </row>
    <row r="114" spans="1:20" ht="1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181637.56079377487</v>
      </c>
      <c r="K114" s="86">
        <f t="shared" si="25"/>
        <v>187835.19886063196</v>
      </c>
      <c r="L114" s="86">
        <f t="shared" si="25"/>
        <v>197554.91708187747</v>
      </c>
      <c r="M114" s="86">
        <f t="shared" si="25"/>
        <v>196430.98242013576</v>
      </c>
      <c r="N114" s="86">
        <f t="shared" si="25"/>
        <v>201510.73708050046</v>
      </c>
      <c r="O114" s="86">
        <f t="shared" si="25"/>
        <v>205697.09117772433</v>
      </c>
      <c r="P114" s="86">
        <f t="shared" si="25"/>
        <v>210161.82914529502</v>
      </c>
      <c r="Q114" s="86">
        <f t="shared" si="25"/>
        <v>214776.00563006627</v>
      </c>
      <c r="R114" s="86">
        <f t="shared" si="25"/>
        <v>217147.78092147873</v>
      </c>
      <c r="S114" s="86">
        <f t="shared" si="25"/>
        <v>331321.40578130871</v>
      </c>
      <c r="T114" s="89" t="s">
        <v>115</v>
      </c>
    </row>
    <row r="115" spans="1:20" ht="15.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165125.05526706806</v>
      </c>
      <c r="K115" s="86">
        <f t="shared" ref="K115:T115" si="26">K112</f>
        <v>170759.27169148356</v>
      </c>
      <c r="L115" s="86">
        <f t="shared" si="26"/>
        <v>179595.37916534313</v>
      </c>
      <c r="M115" s="86">
        <f t="shared" si="26"/>
        <v>178573.62038194158</v>
      </c>
      <c r="N115" s="86">
        <f t="shared" si="26"/>
        <v>183191.57916409129</v>
      </c>
      <c r="O115" s="86">
        <f t="shared" si="26"/>
        <v>186997.355616113</v>
      </c>
      <c r="P115" s="86">
        <f t="shared" si="26"/>
        <v>191056.20831390453</v>
      </c>
      <c r="Q115" s="86">
        <f t="shared" si="26"/>
        <v>195250.91420915115</v>
      </c>
      <c r="R115" s="86">
        <f t="shared" si="26"/>
        <v>197407.07356498064</v>
      </c>
      <c r="S115" s="86">
        <f t="shared" si="26"/>
        <v>301201.27798300795</v>
      </c>
      <c r="T115" s="86" t="str">
        <f t="shared" si="26"/>
        <v>N/A</v>
      </c>
    </row>
    <row r="116" spans="1:20" ht="1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Volumes'!P$19</f>
        <v>32453.108874078796</v>
      </c>
      <c r="K116" s="29">
        <f>'Output Volume Summary'!K116*'Connex from Volumes'!Q$19</f>
        <v>33560.438338683351</v>
      </c>
      <c r="L116" s="29">
        <f>'Output Volume Summary'!L116*'Connex from Volumes'!R$19</f>
        <v>34643.407234270868</v>
      </c>
      <c r="M116" s="29">
        <f>'Output Volume Summary'!M116*'Connex from Volumes'!S$19</f>
        <v>35096.2434799521</v>
      </c>
      <c r="N116" s="29">
        <f>'Output Volume Summary'!N116*'Connex from Volumes'!T$19</f>
        <v>36003.841172444751</v>
      </c>
      <c r="O116" s="29">
        <f>'Output Volume Summary'!O116*'Connex from Volumes'!U$19</f>
        <v>36751.815350852186</v>
      </c>
      <c r="P116" s="29">
        <f>'Output Volume Summary'!P116*'Connex from Volumes'!V$19</f>
        <v>37549.528261786458</v>
      </c>
      <c r="Q116" s="29">
        <f>'Output Volume Summary'!Q116*'Connex from Volumes'!W$19</f>
        <v>38373.941291614101</v>
      </c>
      <c r="R116" s="29">
        <f>'Output Volume Summary'!R116*'Connex from Volumes'!X$19</f>
        <v>38797.705415183482</v>
      </c>
      <c r="S116" s="29">
        <f>'Output Volume Summary'!S116*'Connex from Volumes'!Y$19</f>
        <v>59197.060383020529</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Volumes'!P$19</f>
        <v>29207.797986670917</v>
      </c>
      <c r="K117" s="29">
        <f>'Output Volume Summary'!K117*'Connex from Volumes'!Q$19</f>
        <v>30204.394504815016</v>
      </c>
      <c r="L117" s="29">
        <f>'Output Volume Summary'!L117*'Connex from Volumes'!R$19</f>
        <v>31179.066510843782</v>
      </c>
      <c r="M117" s="29">
        <f>'Output Volume Summary'!M117*'Connex from Volumes'!S$19</f>
        <v>31586.61913195689</v>
      </c>
      <c r="N117" s="29">
        <f>'Output Volume Summary'!N117*'Connex from Volumes'!T$19</f>
        <v>32403.457055200277</v>
      </c>
      <c r="O117" s="29">
        <f>'Output Volume Summary'!O117*'Connex from Volumes'!U$19</f>
        <v>33076.633815766967</v>
      </c>
      <c r="P117" s="29">
        <f>'Output Volume Summary'!P117*'Connex from Volumes'!V$19</f>
        <v>33794.575435607818</v>
      </c>
      <c r="Q117" s="29">
        <f>'Output Volume Summary'!Q117*'Connex from Volumes'!W$19</f>
        <v>34536.547162452691</v>
      </c>
      <c r="R117" s="29">
        <f>'Output Volume Summary'!R117*'Connex from Volumes'!X$19</f>
        <v>34917.934873665137</v>
      </c>
      <c r="S117" s="29">
        <f>'Output Volume Summary'!S117*'Connex from Volumes'!Y$19</f>
        <v>53277.354344718471</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Volumes'!P$19</f>
        <v>35698.419761486679</v>
      </c>
      <c r="K118" s="29">
        <f>'Output Volume Summary'!K118*'Connex from Volumes'!Q$19</f>
        <v>36916.482172551689</v>
      </c>
      <c r="L118" s="29">
        <f>'Output Volume Summary'!L118*'Connex from Volumes'!R$19</f>
        <v>38107.74795769796</v>
      </c>
      <c r="M118" s="29">
        <f>'Output Volume Summary'!M118*'Connex from Volumes'!S$19</f>
        <v>38605.86782794731</v>
      </c>
      <c r="N118" s="29">
        <f>'Output Volume Summary'!N118*'Connex from Volumes'!T$19</f>
        <v>39604.225289689231</v>
      </c>
      <c r="O118" s="29">
        <f>'Output Volume Summary'!O118*'Connex from Volumes'!U$19</f>
        <v>40426.996885937406</v>
      </c>
      <c r="P118" s="29">
        <f>'Output Volume Summary'!P118*'Connex from Volumes'!V$19</f>
        <v>41304.481087965105</v>
      </c>
      <c r="Q118" s="29">
        <f>'Output Volume Summary'!Q118*'Connex from Volumes'!W$19</f>
        <v>42211.335420775504</v>
      </c>
      <c r="R118" s="29">
        <f>'Output Volume Summary'!R118*'Connex from Volumes'!X$19</f>
        <v>42677.475956701841</v>
      </c>
      <c r="S118" s="29">
        <f>'Output Volume Summary'!S118*'Connex from Volumes'!Y$19</f>
        <v>65116.766421322587</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Volumes'!P$20</f>
        <v>201172.55291451723</v>
      </c>
      <c r="K119" s="29">
        <f>'Output Volume Summary'!K119*'Connex from Volumes'!Q$20</f>
        <v>208036.74260359479</v>
      </c>
      <c r="L119" s="29">
        <f>'Output Volume Summary'!L119*'Connex from Volumes'!R$20</f>
        <v>214749.92432981054</v>
      </c>
      <c r="M119" s="29">
        <f>'Output Volume Summary'!M119*'Connex from Volumes'!S$20</f>
        <v>217556.99664911864</v>
      </c>
      <c r="N119" s="29">
        <f>'Output Volume Summary'!N119*'Connex from Volumes'!T$20</f>
        <v>223183.07535629318</v>
      </c>
      <c r="O119" s="29">
        <f>'Output Volume Summary'!O119*'Connex from Volumes'!U$20</f>
        <v>227819.66889709097</v>
      </c>
      <c r="P119" s="29">
        <f>'Output Volume Summary'!P119*'Connex from Volumes'!V$20</f>
        <v>232764.58629801517</v>
      </c>
      <c r="Q119" s="29">
        <f>'Output Volume Summary'!Q119*'Connex from Volumes'!W$20</f>
        <v>237875.01422373194</v>
      </c>
      <c r="R119" s="29">
        <f>'Output Volume Summary'!R119*'Connex from Volumes'!X$20</f>
        <v>240501.87228231778</v>
      </c>
      <c r="S119" s="29">
        <f>'Output Volume Summary'!S119*'Connex from Volumes'!Y$20</f>
        <v>366954.79032515665</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Volumes'!P$20</f>
        <v>181055.2976230655</v>
      </c>
      <c r="K120" s="29">
        <f>'Output Volume Summary'!K120*'Connex from Volumes'!Q$20</f>
        <v>187233.06834323533</v>
      </c>
      <c r="L120" s="29">
        <f>'Output Volume Summary'!L120*'Connex from Volumes'!R$20</f>
        <v>193274.93189682948</v>
      </c>
      <c r="M120" s="29">
        <f>'Output Volume Summary'!M120*'Connex from Volumes'!S$20</f>
        <v>195801.29698420677</v>
      </c>
      <c r="N120" s="29">
        <f>'Output Volume Summary'!N120*'Connex from Volumes'!T$20</f>
        <v>200864.76782066387</v>
      </c>
      <c r="O120" s="29">
        <f>'Output Volume Summary'!O120*'Connex from Volumes'!U$20</f>
        <v>205037.70200738189</v>
      </c>
      <c r="P120" s="29">
        <f>'Output Volume Summary'!P120*'Connex from Volumes'!V$20</f>
        <v>209488.12766821365</v>
      </c>
      <c r="Q120" s="29">
        <f>'Output Volume Summary'!Q120*'Connex from Volumes'!W$20</f>
        <v>214087.51280135874</v>
      </c>
      <c r="R120" s="29">
        <f>'Output Volume Summary'!R120*'Connex from Volumes'!X$20</f>
        <v>216451.685054086</v>
      </c>
      <c r="S120" s="29">
        <f>'Output Volume Summary'!S120*'Connex from Volumes'!Y$20</f>
        <v>330259.31129264098</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Volumes'!P$20</f>
        <v>221289.80820596896</v>
      </c>
      <c r="K121" s="29">
        <f>'Output Volume Summary'!K121*'Connex from Volumes'!Q$20</f>
        <v>228840.41686395431</v>
      </c>
      <c r="L121" s="29">
        <f>'Output Volume Summary'!L121*'Connex from Volumes'!R$20</f>
        <v>236224.91676279157</v>
      </c>
      <c r="M121" s="29">
        <f>'Output Volume Summary'!M121*'Connex from Volumes'!S$20</f>
        <v>239312.69631403053</v>
      </c>
      <c r="N121" s="29">
        <f>'Output Volume Summary'!N121*'Connex from Volumes'!T$20</f>
        <v>245501.38289192252</v>
      </c>
      <c r="O121" s="29">
        <f>'Output Volume Summary'!O121*'Connex from Volumes'!U$20</f>
        <v>250601.63578680006</v>
      </c>
      <c r="P121" s="29">
        <f>'Output Volume Summary'!P121*'Connex from Volumes'!V$20</f>
        <v>256041.04492781672</v>
      </c>
      <c r="Q121" s="29">
        <f>'Output Volume Summary'!Q121*'Connex from Volumes'!W$20</f>
        <v>261662.51564610514</v>
      </c>
      <c r="R121" s="29">
        <f>'Output Volume Summary'!R121*'Connex from Volumes'!X$20</f>
        <v>264552.05951054953</v>
      </c>
      <c r="S121" s="29">
        <f>'Output Volume Summary'!S121*'Connex from Volumes'!Y$20</f>
        <v>403650.26935767231</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233625.66178859601</v>
      </c>
      <c r="K122" s="29">
        <f t="shared" si="27"/>
        <v>241597.18094227812</v>
      </c>
      <c r="L122" s="29">
        <f t="shared" si="27"/>
        <v>249393.33156408143</v>
      </c>
      <c r="M122" s="29">
        <f t="shared" si="27"/>
        <v>252653.24012907073</v>
      </c>
      <c r="N122" s="29">
        <f t="shared" si="27"/>
        <v>259186.91652873793</v>
      </c>
      <c r="O122" s="29">
        <f t="shared" si="27"/>
        <v>264571.48424794315</v>
      </c>
      <c r="P122" s="29">
        <f t="shared" si="27"/>
        <v>270314.11455980164</v>
      </c>
      <c r="Q122" s="29">
        <f t="shared" si="27"/>
        <v>276248.95551534602</v>
      </c>
      <c r="R122" s="29">
        <f t="shared" si="27"/>
        <v>279299.57769750129</v>
      </c>
      <c r="S122" s="29">
        <f t="shared" si="27"/>
        <v>426151.8507081772</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210263.09560973643</v>
      </c>
      <c r="K123" s="29">
        <f t="shared" si="27"/>
        <v>217437.46284805035</v>
      </c>
      <c r="L123" s="29">
        <f t="shared" si="27"/>
        <v>224453.99840767327</v>
      </c>
      <c r="M123" s="29">
        <f t="shared" si="27"/>
        <v>227387.91611616366</v>
      </c>
      <c r="N123" s="29">
        <f t="shared" si="27"/>
        <v>233268.22487586414</v>
      </c>
      <c r="O123" s="29">
        <f t="shared" si="27"/>
        <v>238114.33582314884</v>
      </c>
      <c r="P123" s="29">
        <f t="shared" si="27"/>
        <v>243282.70310382146</v>
      </c>
      <c r="Q123" s="29">
        <f t="shared" si="27"/>
        <v>248624.05996381142</v>
      </c>
      <c r="R123" s="29">
        <f t="shared" si="27"/>
        <v>251369.61992775113</v>
      </c>
      <c r="S123" s="29">
        <f t="shared" si="27"/>
        <v>383536.66563735943</v>
      </c>
      <c r="T123" s="88" t="s">
        <v>115</v>
      </c>
    </row>
    <row r="124" spans="1:20" ht="1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256988.22796745563</v>
      </c>
      <c r="K124" s="86">
        <f t="shared" si="27"/>
        <v>265756.89903650602</v>
      </c>
      <c r="L124" s="86">
        <f t="shared" si="27"/>
        <v>274332.66472048953</v>
      </c>
      <c r="M124" s="86">
        <f t="shared" si="27"/>
        <v>277918.56414197781</v>
      </c>
      <c r="N124" s="86">
        <f t="shared" si="27"/>
        <v>285105.60818161175</v>
      </c>
      <c r="O124" s="86">
        <f t="shared" si="27"/>
        <v>291028.63267273747</v>
      </c>
      <c r="P124" s="86">
        <f t="shared" si="27"/>
        <v>297345.5260157818</v>
      </c>
      <c r="Q124" s="86">
        <f t="shared" si="27"/>
        <v>303873.85106688063</v>
      </c>
      <c r="R124" s="86">
        <f t="shared" si="27"/>
        <v>307229.53546725138</v>
      </c>
      <c r="S124" s="86">
        <f t="shared" si="27"/>
        <v>468767.0357789949</v>
      </c>
      <c r="T124" s="89" t="s">
        <v>115</v>
      </c>
    </row>
    <row r="125" spans="1:20" ht="15.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J122</f>
        <v>233625.66178859601</v>
      </c>
      <c r="K125" s="92">
        <f t="shared" ref="K125:T125" si="28">K122</f>
        <v>241597.18094227812</v>
      </c>
      <c r="L125" s="92">
        <f t="shared" si="28"/>
        <v>249393.33156408143</v>
      </c>
      <c r="M125" s="92">
        <f t="shared" si="28"/>
        <v>252653.24012907073</v>
      </c>
      <c r="N125" s="92">
        <f t="shared" si="28"/>
        <v>259186.91652873793</v>
      </c>
      <c r="O125" s="92">
        <f t="shared" si="28"/>
        <v>264571.48424794315</v>
      </c>
      <c r="P125" s="92">
        <f t="shared" si="28"/>
        <v>270314.11455980164</v>
      </c>
      <c r="Q125" s="92">
        <f t="shared" si="28"/>
        <v>276248.95551534602</v>
      </c>
      <c r="R125" s="92">
        <f t="shared" si="28"/>
        <v>279299.57769750129</v>
      </c>
      <c r="S125" s="92">
        <f t="shared" si="28"/>
        <v>426151.8507081772</v>
      </c>
      <c r="T125" s="86" t="str">
        <f t="shared" si="28"/>
        <v>N/A</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Volumes'!P$17</f>
        <v>782397.22604557872</v>
      </c>
      <c r="K126" s="29">
        <f>(VLOOKUP($B126,'Model Working'!$C$16:$P$25,L$4,FALSE)/VLOOKUP($B126,'Model Working'!$C$30:$P$39,L$4)-(VLOOKUP($B126,'Model Working'!$C$16:$P$25,K$4,FALSE)/VLOOKUP($B126,'Model Working'!$C$30:$P$39,K$4)))*VLOOKUP($F126,'Model Working'!$C$42:$P$45,K$4,FALSE)*VLOOKUP($D126,'Model Working'!$C$47:$P$50,K$4,FALSE)*(1+Base_Case)*'Connex from Volumes'!Q$17</f>
        <v>808901.18319173367</v>
      </c>
      <c r="L126" s="29">
        <f>(VLOOKUP($B126,'Model Working'!$C$16:$P$25,M$4,FALSE)/VLOOKUP($B126,'Model Working'!$C$30:$P$39,M$4)-(VLOOKUP($B126,'Model Working'!$C$16:$P$25,L$4,FALSE)/VLOOKUP($B126,'Model Working'!$C$30:$P$39,L$4)))*VLOOKUP($F126,'Model Working'!$C$42:$P$45,L$4,FALSE)*VLOOKUP($D126,'Model Working'!$C$47:$P$50,L$4,FALSE)*(1+Base_Case)*'Connex from Volumes'!R$17</f>
        <v>850545.40367058234</v>
      </c>
      <c r="M126" s="29">
        <f>(VLOOKUP($B126,'Model Working'!$C$16:$P$25,N$4,FALSE)/VLOOKUP($B126,'Model Working'!$C$30:$P$39,N$4)-(VLOOKUP($B126,'Model Working'!$C$16:$P$25,M$4,FALSE)/VLOOKUP($B126,'Model Working'!$C$30:$P$39,M$4)))*VLOOKUP($F126,'Model Working'!$C$42:$P$45,M$4,FALSE)*VLOOKUP($D126,'Model Working'!$C$47:$P$50,M$4,FALSE)*(1+Base_Case)*'Connex from Volumes'!S$17</f>
        <v>845483.16880538641</v>
      </c>
      <c r="N126" s="29">
        <f>(VLOOKUP($B126,'Model Working'!$C$16:$P$25,O$4,FALSE)/VLOOKUP($B126,'Model Working'!$C$30:$P$39,O$4)-(VLOOKUP($B126,'Model Working'!$C$16:$P$25,N$4,FALSE)/VLOOKUP($B126,'Model Working'!$C$30:$P$39,N$4)))*VLOOKUP($F126,'Model Working'!$C$42:$P$45,N$4,FALSE)*VLOOKUP($D126,'Model Working'!$C$47:$P$50,N$4,FALSE)*(1+Base_Case)*'Connex from Volumes'!T$17</f>
        <v>867106.57140016265</v>
      </c>
      <c r="O126" s="29">
        <f>(VLOOKUP($B126,'Model Working'!$C$16:$P$25,P$4,FALSE)/VLOOKUP($B126,'Model Working'!$C$30:$P$39,P$4)-(VLOOKUP($B126,'Model Working'!$C$16:$P$25,O$4,FALSE)/VLOOKUP($B126,'Model Working'!$C$30:$P$39,O$4)))*VLOOKUP($F126,'Model Working'!$C$42:$P$45,O$4,FALSE)*VLOOKUP($D126,'Model Working'!$C$47:$P$50,O$4,FALSE)*(1+Base_Case)*'Connex from Volumes'!U$17</f>
        <v>884862.04948724341</v>
      </c>
      <c r="P126" s="29">
        <f>(VLOOKUP($B126,'Model Working'!$C$16:$P$25,Q$4,FALSE)/VLOOKUP($B126,'Model Working'!$C$30:$P$39,Q$4)-(VLOOKUP($B126,'Model Working'!$C$16:$P$25,P$4,FALSE)/VLOOKUP($B126,'Model Working'!$C$30:$P$39,P$4)))*VLOOKUP($F126,'Model Working'!$C$42:$P$45,P$4,FALSE)*VLOOKUP($D126,'Model Working'!$C$47:$P$50,P$4,FALSE)*(1+Base_Case)*'Connex from Volumes'!V$17</f>
        <v>903791.08183952887</v>
      </c>
      <c r="Q126" s="29">
        <f>(VLOOKUP($B126,'Model Working'!$C$16:$P$25,R$4,FALSE)/VLOOKUP($B126,'Model Working'!$C$30:$P$39,R$4)-(VLOOKUP($B126,'Model Working'!$C$16:$P$25,Q$4,FALSE)/VLOOKUP($B126,'Model Working'!$C$30:$P$39,Q$4)))*VLOOKUP($F126,'Model Working'!$C$42:$P$45,Q$4,FALSE)*VLOOKUP($D126,'Model Working'!$C$47:$P$50,Q$4,FALSE)*(1+Base_Case)*'Connex from Volumes'!W$17</f>
        <v>923337.04644727695</v>
      </c>
      <c r="R126" s="29">
        <f>(VLOOKUP($B126,'Model Working'!$C$16:$P$25,S$4,FALSE)/VLOOKUP($B126,'Model Working'!$C$30:$P$39,S$4)-(VLOOKUP($B126,'Model Working'!$C$16:$P$25,R$4,FALSE)/VLOOKUP($B126,'Model Working'!$C$30:$P$39,R$4)))*VLOOKUP($F126,'Model Working'!$C$42:$P$45,R$4,FALSE)*VLOOKUP($D126,'Model Working'!$C$47:$P$50,R$4,FALSE)*(1+Base_Case)*'Connex from Volumes'!X$17</f>
        <v>933218.87004796474</v>
      </c>
      <c r="S126" s="29">
        <f>(VLOOKUP($B126,'Model Working'!$C$16:$P$25,T$4,FALSE)/VLOOKUP($B126,'Model Working'!$C$30:$P$39,T$4)-(VLOOKUP($B126,'Model Working'!$C$16:$P$25,S$4,FALSE)/VLOOKUP($B126,'Model Working'!$C$30:$P$39,S$4)))*VLOOKUP($F126,'Model Working'!$C$42:$P$45,S$4,FALSE)*VLOOKUP($D126,'Model Working'!$C$47:$P$50,S$4,FALSE)*(1+Base_Case)*'Connex from Volumes'!Y$17</f>
        <v>1271758.794669657</v>
      </c>
      <c r="T126" s="29" t="e" vm="1">
        <f>(VLOOKUP($B126,'Model Working'!$C$16:$P$25,U$4,FALSE)/VLOOKUP($B126,'Model Working'!$C$30:$P$39,U$4)-(VLOOKUP($B126,'Model Working'!$C$16:$P$25,T$4,FALSE)/VLOOKUP($B126,'Model Working'!$C$30:$P$39,T$4)))*VLOOKUP($F126,'Model Working'!$C$42:$P$45,T$4,FALSE)*VLOOKUP($D126,'Model Working'!$C$47:$P$50,T$4,FALSE)*(1+Base_Case)*'Connex from Volumes'!Z$17</f>
        <v>#VALUE!</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Volumes'!P$17</f>
        <v>704157.50344102085</v>
      </c>
      <c r="K127" s="29">
        <f>(VLOOKUP($B127,'Model Working'!$C$16:$P$25,L$4,FALSE)/VLOOKUP($B127,'Model Working'!$C$30:$P$39,L$4)-(VLOOKUP($B127,'Model Working'!$C$16:$P$25,K$4,FALSE)/VLOOKUP($B127,'Model Working'!$C$30:$P$39,K$4)))*VLOOKUP($F127,'Model Working'!$C$42:$P$45,K$4,FALSE)*VLOOKUP($D127,'Model Working'!$C$47:$P$50,K$4,FALSE)*(1+Low_Case)*'Connex from Volumes'!Q$17</f>
        <v>728011.06487256032</v>
      </c>
      <c r="L127" s="29">
        <f>(VLOOKUP($B127,'Model Working'!$C$16:$P$25,M$4,FALSE)/VLOOKUP($B127,'Model Working'!$C$30:$P$39,M$4)-(VLOOKUP($B127,'Model Working'!$C$16:$P$25,L$4,FALSE)/VLOOKUP($B127,'Model Working'!$C$30:$P$39,L$4)))*VLOOKUP($F127,'Model Working'!$C$42:$P$45,L$4,FALSE)*VLOOKUP($D127,'Model Working'!$C$47:$P$50,L$4,FALSE)*(1+Low_Case)*'Connex from Volumes'!R$17</f>
        <v>765490.86330352409</v>
      </c>
      <c r="M127" s="29">
        <f>(VLOOKUP($B127,'Model Working'!$C$16:$P$25,N$4,FALSE)/VLOOKUP($B127,'Model Working'!$C$30:$P$39,N$4)-(VLOOKUP($B127,'Model Working'!$C$16:$P$25,M$4,FALSE)/VLOOKUP($B127,'Model Working'!$C$30:$P$39,M$4)))*VLOOKUP($F127,'Model Working'!$C$42:$P$45,M$4,FALSE)*VLOOKUP($D127,'Model Working'!$C$47:$P$50,M$4,FALSE)*(1+Low_Case)*'Connex from Volumes'!S$17</f>
        <v>760934.85192484781</v>
      </c>
      <c r="N127" s="29">
        <f>(VLOOKUP($B127,'Model Working'!$C$16:$P$25,O$4,FALSE)/VLOOKUP($B127,'Model Working'!$C$30:$P$39,O$4)-(VLOOKUP($B127,'Model Working'!$C$16:$P$25,N$4,FALSE)/VLOOKUP($B127,'Model Working'!$C$30:$P$39,N$4)))*VLOOKUP($F127,'Model Working'!$C$42:$P$45,N$4,FALSE)*VLOOKUP($D127,'Model Working'!$C$47:$P$50,N$4,FALSE)*(1+Low_Case)*'Connex from Volumes'!T$17</f>
        <v>780395.91426014644</v>
      </c>
      <c r="O127" s="29">
        <f>(VLOOKUP($B127,'Model Working'!$C$16:$P$25,P$4,FALSE)/VLOOKUP($B127,'Model Working'!$C$30:$P$39,P$4)-(VLOOKUP($B127,'Model Working'!$C$16:$P$25,O$4,FALSE)/VLOOKUP($B127,'Model Working'!$C$30:$P$39,O$4)))*VLOOKUP($F127,'Model Working'!$C$42:$P$45,O$4,FALSE)*VLOOKUP($D127,'Model Working'!$C$47:$P$50,O$4,FALSE)*(1+Low_Case)*'Connex from Volumes'!U$17</f>
        <v>796375.84453851904</v>
      </c>
      <c r="P127" s="29">
        <f>(VLOOKUP($B127,'Model Working'!$C$16:$P$25,Q$4,FALSE)/VLOOKUP($B127,'Model Working'!$C$30:$P$39,Q$4)-(VLOOKUP($B127,'Model Working'!$C$16:$P$25,P$4,FALSE)/VLOOKUP($B127,'Model Working'!$C$30:$P$39,P$4)))*VLOOKUP($F127,'Model Working'!$C$42:$P$45,P$4,FALSE)*VLOOKUP($D127,'Model Working'!$C$47:$P$50,P$4,FALSE)*(1+Low_Case)*'Connex from Volumes'!V$17</f>
        <v>813411.973655576</v>
      </c>
      <c r="Q127" s="29">
        <f>(VLOOKUP($B127,'Model Working'!$C$16:$P$25,R$4,FALSE)/VLOOKUP($B127,'Model Working'!$C$30:$P$39,R$4)-(VLOOKUP($B127,'Model Working'!$C$16:$P$25,Q$4,FALSE)/VLOOKUP($B127,'Model Working'!$C$30:$P$39,Q$4)))*VLOOKUP($F127,'Model Working'!$C$42:$P$45,Q$4,FALSE)*VLOOKUP($D127,'Model Working'!$C$47:$P$50,Q$4,FALSE)*(1+Low_Case)*'Connex from Volumes'!W$17</f>
        <v>831003.3418025492</v>
      </c>
      <c r="R127" s="29">
        <f>(VLOOKUP($B127,'Model Working'!$C$16:$P$25,S$4,FALSE)/VLOOKUP($B127,'Model Working'!$C$30:$P$39,S$4)-(VLOOKUP($B127,'Model Working'!$C$16:$P$25,R$4,FALSE)/VLOOKUP($B127,'Model Working'!$C$30:$P$39,R$4)))*VLOOKUP($F127,'Model Working'!$C$42:$P$45,R$4,FALSE)*VLOOKUP($D127,'Model Working'!$C$47:$P$50,R$4,FALSE)*(1+Low_Case)*'Connex from Volumes'!X$17</f>
        <v>839896.98304316832</v>
      </c>
      <c r="S127" s="29">
        <f>(VLOOKUP($B127,'Model Working'!$C$16:$P$25,T$4,FALSE)/VLOOKUP($B127,'Model Working'!$C$30:$P$39,T$4)-(VLOOKUP($B127,'Model Working'!$C$16:$P$25,S$4,FALSE)/VLOOKUP($B127,'Model Working'!$C$30:$P$39,S$4)))*VLOOKUP($F127,'Model Working'!$C$42:$P$45,S$4,FALSE)*VLOOKUP($D127,'Model Working'!$C$47:$P$50,S$4,FALSE)*(1+Low_Case)*'Connex from Volumes'!Y$17</f>
        <v>1144582.9152026915</v>
      </c>
      <c r="T127" s="29" t="e" vm="1">
        <f>(VLOOKUP($B127,'Model Working'!$C$16:$P$25,U$4,FALSE)/VLOOKUP($B127,'Model Working'!$C$30:$P$39,U$4)-(VLOOKUP($B127,'Model Working'!$C$16:$P$25,T$4,FALSE)/VLOOKUP($B127,'Model Working'!$C$30:$P$39,T$4)))*VLOOKUP($F127,'Model Working'!$C$42:$P$45,T$4,FALSE)*VLOOKUP($D127,'Model Working'!$C$47:$P$50,T$4,FALSE)*(1+Low_Case)*'Connex from Volumes'!Z$17</f>
        <v>#VALUE!</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Volumes'!P$17</f>
        <v>860636.94865013659</v>
      </c>
      <c r="K128" s="29">
        <f>(VLOOKUP($B128,'Model Working'!$C$16:$P$25,L$4,FALSE)/VLOOKUP($B128,'Model Working'!$C$30:$P$39,L$4)-(VLOOKUP($B128,'Model Working'!$C$16:$P$25,K$4,FALSE)/VLOOKUP($B128,'Model Working'!$C$30:$P$39,K$4)))*VLOOKUP($F128,'Model Working'!$C$42:$P$45,K$4,FALSE)*VLOOKUP($D128,'Model Working'!$C$47:$P$50,K$4,FALSE)*(1+High_Case)*'Connex from Volumes'!Q$17</f>
        <v>889791.30151090713</v>
      </c>
      <c r="L128" s="29">
        <f>(VLOOKUP($B128,'Model Working'!$C$16:$P$25,M$4,FALSE)/VLOOKUP($B128,'Model Working'!$C$30:$P$39,M$4)-(VLOOKUP($B128,'Model Working'!$C$16:$P$25,L$4,FALSE)/VLOOKUP($B128,'Model Working'!$C$30:$P$39,L$4)))*VLOOKUP($F128,'Model Working'!$C$42:$P$45,L$4,FALSE)*VLOOKUP($D128,'Model Working'!$C$47:$P$50,L$4,FALSE)*(1+High_Case)*'Connex from Volumes'!R$17</f>
        <v>935599.94403764058</v>
      </c>
      <c r="M128" s="29">
        <f>(VLOOKUP($B128,'Model Working'!$C$16:$P$25,N$4,FALSE)/VLOOKUP($B128,'Model Working'!$C$30:$P$39,N$4)-(VLOOKUP($B128,'Model Working'!$C$16:$P$25,M$4,FALSE)/VLOOKUP($B128,'Model Working'!$C$30:$P$39,M$4)))*VLOOKUP($F128,'Model Working'!$C$42:$P$45,M$4,FALSE)*VLOOKUP($D128,'Model Working'!$C$47:$P$50,M$4,FALSE)*(1+High_Case)*'Connex from Volumes'!S$17</f>
        <v>930031.48568592512</v>
      </c>
      <c r="N128" s="29">
        <f>(VLOOKUP($B128,'Model Working'!$C$16:$P$25,O$4,FALSE)/VLOOKUP($B128,'Model Working'!$C$30:$P$39,O$4)-(VLOOKUP($B128,'Model Working'!$C$16:$P$25,N$4,FALSE)/VLOOKUP($B128,'Model Working'!$C$30:$P$39,N$4)))*VLOOKUP($F128,'Model Working'!$C$42:$P$45,N$4,FALSE)*VLOOKUP($D128,'Model Working'!$C$47:$P$50,N$4,FALSE)*(1+High_Case)*'Connex from Volumes'!T$17</f>
        <v>953817.22854017897</v>
      </c>
      <c r="O128" s="29">
        <f>(VLOOKUP($B128,'Model Working'!$C$16:$P$25,P$4,FALSE)/VLOOKUP($B128,'Model Working'!$C$30:$P$39,P$4)-(VLOOKUP($B128,'Model Working'!$C$16:$P$25,O$4,FALSE)/VLOOKUP($B128,'Model Working'!$C$30:$P$39,O$4)))*VLOOKUP($F128,'Model Working'!$C$42:$P$45,O$4,FALSE)*VLOOKUP($D128,'Model Working'!$C$47:$P$50,O$4,FALSE)*(1+High_Case)*'Connex from Volumes'!U$17</f>
        <v>973348.25443596777</v>
      </c>
      <c r="P128" s="29">
        <f>(VLOOKUP($B128,'Model Working'!$C$16:$P$25,Q$4,FALSE)/VLOOKUP($B128,'Model Working'!$C$30:$P$39,Q$4)-(VLOOKUP($B128,'Model Working'!$C$16:$P$25,P$4,FALSE)/VLOOKUP($B128,'Model Working'!$C$30:$P$39,P$4)))*VLOOKUP($F128,'Model Working'!$C$42:$P$45,P$4,FALSE)*VLOOKUP($D128,'Model Working'!$C$47:$P$50,P$4,FALSE)*(1+High_Case)*'Connex from Volumes'!V$17</f>
        <v>994170.19002348185</v>
      </c>
      <c r="Q128" s="29">
        <f>(VLOOKUP($B128,'Model Working'!$C$16:$P$25,R$4,FALSE)/VLOOKUP($B128,'Model Working'!$C$30:$P$39,R$4)-(VLOOKUP($B128,'Model Working'!$C$16:$P$25,Q$4,FALSE)/VLOOKUP($B128,'Model Working'!$C$30:$P$39,Q$4)))*VLOOKUP($F128,'Model Working'!$C$42:$P$45,Q$4,FALSE)*VLOOKUP($D128,'Model Working'!$C$47:$P$50,Q$4,FALSE)*(1+High_Case)*'Connex from Volumes'!W$17</f>
        <v>1015670.7510920047</v>
      </c>
      <c r="R128" s="29">
        <f>(VLOOKUP($B128,'Model Working'!$C$16:$P$25,S$4,FALSE)/VLOOKUP($B128,'Model Working'!$C$30:$P$39,S$4)-(VLOOKUP($B128,'Model Working'!$C$16:$P$25,R$4,FALSE)/VLOOKUP($B128,'Model Working'!$C$30:$P$39,R$4)))*VLOOKUP($F128,'Model Working'!$C$42:$P$45,R$4,FALSE)*VLOOKUP($D128,'Model Working'!$C$47:$P$50,R$4,FALSE)*(1+High_Case)*'Connex from Volumes'!X$17</f>
        <v>1026540.7570527613</v>
      </c>
      <c r="S128" s="29">
        <f>(VLOOKUP($B128,'Model Working'!$C$16:$P$25,T$4,FALSE)/VLOOKUP($B128,'Model Working'!$C$30:$P$39,T$4)-(VLOOKUP($B128,'Model Working'!$C$16:$P$25,S$4,FALSE)/VLOOKUP($B128,'Model Working'!$C$30:$P$39,S$4)))*VLOOKUP($F128,'Model Working'!$C$42:$P$45,S$4,FALSE)*VLOOKUP($D128,'Model Working'!$C$47:$P$50,S$4,FALSE)*(1+High_Case)*'Connex from Volumes'!Y$17</f>
        <v>1398934.6741366228</v>
      </c>
      <c r="T128" s="29" t="e" vm="1">
        <f>(VLOOKUP($B128,'Model Working'!$C$16:$P$25,U$4,FALSE)/VLOOKUP($B128,'Model Working'!$C$30:$P$39,U$4)-(VLOOKUP($B128,'Model Working'!$C$16:$P$25,T$4,FALSE)/VLOOKUP($B128,'Model Working'!$C$30:$P$39,T$4)))*VLOOKUP($F128,'Model Working'!$C$42:$P$45,T$4,FALSE)*VLOOKUP($D128,'Model Working'!$C$47:$P$50,T$4,FALSE)*(1+High_Case)*'Connex from Volumes'!Z$17</f>
        <v>#VALUE!</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Volumes'!P$18</f>
        <v>1846147.1101371925</v>
      </c>
      <c r="K129" s="29">
        <f>(VLOOKUP($B129,'Model Working'!$C$16:$P$25,L$4,FALSE)/VLOOKUP($B129,'Model Working'!$C$30:$P$39,L$4)-(VLOOKUP($B129,'Model Working'!$C$16:$P$25,K$4,FALSE)/VLOOKUP($B129,'Model Working'!$C$30:$P$39,K$4)))*VLOOKUP($F129,'Model Working'!$C$42:$P$45,K$4,FALSE)*VLOOKUP($D129,'Model Working'!$C$47:$P$50,K$4,FALSE)*(1+Base_Case)*'Connex from Volumes'!Q$18</f>
        <v>1908685.9360221955</v>
      </c>
      <c r="L129" s="29">
        <f>(VLOOKUP($B129,'Model Working'!$C$16:$P$25,M$4,FALSE)/VLOOKUP($B129,'Model Working'!$C$30:$P$39,M$4)-(VLOOKUP($B129,'Model Working'!$C$16:$P$25,L$4,FALSE)/VLOOKUP($B129,'Model Working'!$C$30:$P$39,L$4)))*VLOOKUP($F129,'Model Working'!$C$42:$P$45,L$4,FALSE)*VLOOKUP($D129,'Model Working'!$C$47:$P$50,L$4,FALSE)*(1+Base_Case)*'Connex from Volumes'!R$18</f>
        <v>2006949.7778810414</v>
      </c>
      <c r="M129" s="29">
        <f>(VLOOKUP($B129,'Model Working'!$C$16:$P$25,N$4,FALSE)/VLOOKUP($B129,'Model Working'!$C$30:$P$39,N$4)-(VLOOKUP($B129,'Model Working'!$C$16:$P$25,M$4,FALSE)/VLOOKUP($B129,'Model Working'!$C$30:$P$39,M$4)))*VLOOKUP($F129,'Model Working'!$C$42:$P$45,M$4,FALSE)*VLOOKUP($D129,'Model Working'!$C$47:$P$50,M$4,FALSE)*(1+Base_Case)*'Connex from Volumes'!S$18</f>
        <v>1995004.9115700349</v>
      </c>
      <c r="N129" s="29">
        <f>(VLOOKUP($B129,'Model Working'!$C$16:$P$25,O$4,FALSE)/VLOOKUP($B129,'Model Working'!$C$30:$P$39,O$4)-(VLOOKUP($B129,'Model Working'!$C$16:$P$25,N$4,FALSE)/VLOOKUP($B129,'Model Working'!$C$30:$P$39,N$4)))*VLOOKUP($F129,'Model Working'!$C$42:$P$45,N$4,FALSE)*VLOOKUP($D129,'Model Working'!$C$47:$P$50,N$4,FALSE)*(1+Base_Case)*'Connex from Volumes'!T$18</f>
        <v>2046027.5646198723</v>
      </c>
      <c r="O129" s="29">
        <f>(VLOOKUP($B129,'Model Working'!$C$16:$P$25,P$4,FALSE)/VLOOKUP($B129,'Model Working'!$C$30:$P$39,P$4)-(VLOOKUP($B129,'Model Working'!$C$16:$P$25,O$4,FALSE)/VLOOKUP($B129,'Model Working'!$C$30:$P$39,O$4)))*VLOOKUP($F129,'Model Working'!$C$42:$P$45,O$4,FALSE)*VLOOKUP($D129,'Model Working'!$C$47:$P$50,O$4,FALSE)*(1+Base_Case)*'Connex from Volumes'!U$18</f>
        <v>2087923.4500708506</v>
      </c>
      <c r="P129" s="29">
        <f>(VLOOKUP($B129,'Model Working'!$C$16:$P$25,Q$4,FALSE)/VLOOKUP($B129,'Model Working'!$C$30:$P$39,Q$4)-(VLOOKUP($B129,'Model Working'!$C$16:$P$25,P$4,FALSE)/VLOOKUP($B129,'Model Working'!$C$30:$P$39,P$4)))*VLOOKUP($F129,'Model Working'!$C$42:$P$45,P$4,FALSE)*VLOOKUP($D129,'Model Working'!$C$47:$P$50,P$4,FALSE)*(1+Base_Case)*'Connex from Volumes'!V$18</f>
        <v>2132588.4580892059</v>
      </c>
      <c r="Q129" s="29">
        <f>(VLOOKUP($B129,'Model Working'!$C$16:$P$25,R$4,FALSE)/VLOOKUP($B129,'Model Working'!$C$30:$P$39,R$4)-(VLOOKUP($B129,'Model Working'!$C$16:$P$25,Q$4,FALSE)/VLOOKUP($B129,'Model Working'!$C$30:$P$39,Q$4)))*VLOOKUP($F129,'Model Working'!$C$42:$P$45,Q$4,FALSE)*VLOOKUP($D129,'Model Working'!$C$47:$P$50,Q$4,FALSE)*(1+Base_Case)*'Connex from Volumes'!W$18</f>
        <v>2178709.181519961</v>
      </c>
      <c r="R129" s="29">
        <f>(VLOOKUP($B129,'Model Working'!$C$16:$P$25,S$4,FALSE)/VLOOKUP($B129,'Model Working'!$C$30:$P$39,S$4)-(VLOOKUP($B129,'Model Working'!$C$16:$P$25,R$4,FALSE)/VLOOKUP($B129,'Model Working'!$C$30:$P$39,R$4)))*VLOOKUP($F129,'Model Working'!$C$42:$P$45,R$4,FALSE)*VLOOKUP($D129,'Model Working'!$C$47:$P$50,R$4,FALSE)*(1+Base_Case)*'Connex from Volumes'!X$18</f>
        <v>2202026.3655231576</v>
      </c>
      <c r="S129" s="29">
        <f>(VLOOKUP($B129,'Model Working'!$C$16:$P$25,T$4,FALSE)/VLOOKUP($B129,'Model Working'!$C$30:$P$39,T$4)-(VLOOKUP($B129,'Model Working'!$C$16:$P$25,S$4,FALSE)/VLOOKUP($B129,'Model Working'!$C$30:$P$39,S$4)))*VLOOKUP($F129,'Model Working'!$C$42:$P$45,S$4,FALSE)*VLOOKUP($D129,'Model Working'!$C$47:$P$50,S$4,FALSE)*(1+Base_Case)*'Connex from Volumes'!Y$18</f>
        <v>3000846.3034021175</v>
      </c>
      <c r="T129" s="29" t="e" vm="1">
        <f>(VLOOKUP($B129,'Model Working'!$C$16:$P$25,U$4,FALSE)/VLOOKUP($B129,'Model Working'!$C$30:$P$39,U$4)-(VLOOKUP($B129,'Model Working'!$C$16:$P$25,T$4,FALSE)/VLOOKUP($B129,'Model Working'!$C$30:$P$39,T$4)))*VLOOKUP($F129,'Model Working'!$C$42:$P$45,T$4,FALSE)*VLOOKUP($D129,'Model Working'!$C$47:$P$50,T$4,FALSE)*(1+Base_Case)*'Connex from Volumes'!Z$18</f>
        <v>#VALUE!</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Volumes'!P$18</f>
        <v>1661532.3991234733</v>
      </c>
      <c r="K130" s="29">
        <f>(VLOOKUP($B130,'Model Working'!$C$16:$P$25,L$4,FALSE)/VLOOKUP($B130,'Model Working'!$C$30:$P$39,L$4)-(VLOOKUP($B130,'Model Working'!$C$16:$P$25,K$4,FALSE)/VLOOKUP($B130,'Model Working'!$C$30:$P$39,K$4)))*VLOOKUP($F130,'Model Working'!$C$42:$P$45,K$4,FALSE)*VLOOKUP($D130,'Model Working'!$C$47:$P$50,K$4,FALSE)*(1+Low_Case)*'Connex from Volumes'!Q$18</f>
        <v>1717817.3424199761</v>
      </c>
      <c r="L130" s="29">
        <f>(VLOOKUP($B130,'Model Working'!$C$16:$P$25,M$4,FALSE)/VLOOKUP($B130,'Model Working'!$C$30:$P$39,M$4)-(VLOOKUP($B130,'Model Working'!$C$16:$P$25,L$4,FALSE)/VLOOKUP($B130,'Model Working'!$C$30:$P$39,L$4)))*VLOOKUP($F130,'Model Working'!$C$42:$P$45,L$4,FALSE)*VLOOKUP($D130,'Model Working'!$C$47:$P$50,L$4,FALSE)*(1+Low_Case)*'Connex from Volumes'!R$18</f>
        <v>1806254.8000929372</v>
      </c>
      <c r="M130" s="29">
        <f>(VLOOKUP($B130,'Model Working'!$C$16:$P$25,N$4,FALSE)/VLOOKUP($B130,'Model Working'!$C$30:$P$39,N$4)-(VLOOKUP($B130,'Model Working'!$C$16:$P$25,M$4,FALSE)/VLOOKUP($B130,'Model Working'!$C$30:$P$39,M$4)))*VLOOKUP($F130,'Model Working'!$C$42:$P$45,M$4,FALSE)*VLOOKUP($D130,'Model Working'!$C$47:$P$50,M$4,FALSE)*(1+Low_Case)*'Connex from Volumes'!S$18</f>
        <v>1795504.4204130317</v>
      </c>
      <c r="N130" s="29">
        <f>(VLOOKUP($B130,'Model Working'!$C$16:$P$25,O$4,FALSE)/VLOOKUP($B130,'Model Working'!$C$30:$P$39,O$4)-(VLOOKUP($B130,'Model Working'!$C$16:$P$25,N$4,FALSE)/VLOOKUP($B130,'Model Working'!$C$30:$P$39,N$4)))*VLOOKUP($F130,'Model Working'!$C$42:$P$45,N$4,FALSE)*VLOOKUP($D130,'Model Working'!$C$47:$P$50,N$4,FALSE)*(1+Low_Case)*'Connex from Volumes'!T$18</f>
        <v>1841424.808157885</v>
      </c>
      <c r="O130" s="29">
        <f>(VLOOKUP($B130,'Model Working'!$C$16:$P$25,P$4,FALSE)/VLOOKUP($B130,'Model Working'!$C$30:$P$39,P$4)-(VLOOKUP($B130,'Model Working'!$C$16:$P$25,O$4,FALSE)/VLOOKUP($B130,'Model Working'!$C$30:$P$39,O$4)))*VLOOKUP($F130,'Model Working'!$C$42:$P$45,O$4,FALSE)*VLOOKUP($D130,'Model Working'!$C$47:$P$50,O$4,FALSE)*(1+Low_Case)*'Connex from Volumes'!U$18</f>
        <v>1879131.1050637655</v>
      </c>
      <c r="P130" s="29">
        <f>(VLOOKUP($B130,'Model Working'!$C$16:$P$25,Q$4,FALSE)/VLOOKUP($B130,'Model Working'!$C$30:$P$39,Q$4)-(VLOOKUP($B130,'Model Working'!$C$16:$P$25,P$4,FALSE)/VLOOKUP($B130,'Model Working'!$C$30:$P$39,P$4)))*VLOOKUP($F130,'Model Working'!$C$42:$P$45,P$4,FALSE)*VLOOKUP($D130,'Model Working'!$C$47:$P$50,P$4,FALSE)*(1+Low_Case)*'Connex from Volumes'!V$18</f>
        <v>1919329.6122802857</v>
      </c>
      <c r="Q130" s="29">
        <f>(VLOOKUP($B130,'Model Working'!$C$16:$P$25,R$4,FALSE)/VLOOKUP($B130,'Model Working'!$C$30:$P$39,R$4)-(VLOOKUP($B130,'Model Working'!$C$16:$P$25,Q$4,FALSE)/VLOOKUP($B130,'Model Working'!$C$30:$P$39,Q$4)))*VLOOKUP($F130,'Model Working'!$C$42:$P$45,Q$4,FALSE)*VLOOKUP($D130,'Model Working'!$C$47:$P$50,Q$4,FALSE)*(1+Low_Case)*'Connex from Volumes'!W$18</f>
        <v>1960838.2633679649</v>
      </c>
      <c r="R130" s="29">
        <f>(VLOOKUP($B130,'Model Working'!$C$16:$P$25,S$4,FALSE)/VLOOKUP($B130,'Model Working'!$C$30:$P$39,S$4)-(VLOOKUP($B130,'Model Working'!$C$16:$P$25,R$4,FALSE)/VLOOKUP($B130,'Model Working'!$C$30:$P$39,R$4)))*VLOOKUP($F130,'Model Working'!$C$42:$P$45,R$4,FALSE)*VLOOKUP($D130,'Model Working'!$C$47:$P$50,R$4,FALSE)*(1+Low_Case)*'Connex from Volumes'!X$18</f>
        <v>1981823.728970842</v>
      </c>
      <c r="S130" s="29">
        <f>(VLOOKUP($B130,'Model Working'!$C$16:$P$25,T$4,FALSE)/VLOOKUP($B130,'Model Working'!$C$30:$P$39,T$4)-(VLOOKUP($B130,'Model Working'!$C$16:$P$25,S$4,FALSE)/VLOOKUP($B130,'Model Working'!$C$30:$P$39,S$4)))*VLOOKUP($F130,'Model Working'!$C$42:$P$45,S$4,FALSE)*VLOOKUP($D130,'Model Working'!$C$47:$P$50,S$4,FALSE)*(1+Low_Case)*'Connex from Volumes'!Y$18</f>
        <v>2700761.6730619059</v>
      </c>
      <c r="T130" s="29" t="e" vm="1">
        <f>(VLOOKUP($B130,'Model Working'!$C$16:$P$25,U$4,FALSE)/VLOOKUP($B130,'Model Working'!$C$30:$P$39,U$4)-(VLOOKUP($B130,'Model Working'!$C$16:$P$25,T$4,FALSE)/VLOOKUP($B130,'Model Working'!$C$30:$P$39,T$4)))*VLOOKUP($F130,'Model Working'!$C$42:$P$45,T$4,FALSE)*VLOOKUP($D130,'Model Working'!$C$47:$P$50,T$4,FALSE)*(1+Low_Case)*'Connex from Volumes'!Z$18</f>
        <v>#VALUE!</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Volumes'!P$18</f>
        <v>2030761.8211509122</v>
      </c>
      <c r="K131" s="29">
        <f>(VLOOKUP($B131,'Model Working'!$C$16:$P$25,L$4,FALSE)/VLOOKUP($B131,'Model Working'!$C$30:$P$39,L$4)-(VLOOKUP($B131,'Model Working'!$C$16:$P$25,K$4,FALSE)/VLOOKUP($B131,'Model Working'!$C$30:$P$39,K$4)))*VLOOKUP($F131,'Model Working'!$C$42:$P$45,K$4,FALSE)*VLOOKUP($D131,'Model Working'!$C$47:$P$50,K$4,FALSE)*(1+High_Case)*'Connex from Volumes'!Q$18</f>
        <v>2099554.5296244151</v>
      </c>
      <c r="L131" s="29">
        <f>(VLOOKUP($B131,'Model Working'!$C$16:$P$25,M$4,FALSE)/VLOOKUP($B131,'Model Working'!$C$30:$P$39,M$4)-(VLOOKUP($B131,'Model Working'!$C$16:$P$25,L$4,FALSE)/VLOOKUP($B131,'Model Working'!$C$30:$P$39,L$4)))*VLOOKUP($F131,'Model Working'!$C$42:$P$45,L$4,FALSE)*VLOOKUP($D131,'Model Working'!$C$47:$P$50,L$4,FALSE)*(1+High_Case)*'Connex from Volumes'!R$18</f>
        <v>2207644.7556691458</v>
      </c>
      <c r="M131" s="29">
        <f>(VLOOKUP($B131,'Model Working'!$C$16:$P$25,N$4,FALSE)/VLOOKUP($B131,'Model Working'!$C$30:$P$39,N$4)-(VLOOKUP($B131,'Model Working'!$C$16:$P$25,M$4,FALSE)/VLOOKUP($B131,'Model Working'!$C$30:$P$39,M$4)))*VLOOKUP($F131,'Model Working'!$C$42:$P$45,M$4,FALSE)*VLOOKUP($D131,'Model Working'!$C$47:$P$50,M$4,FALSE)*(1+High_Case)*'Connex from Volumes'!S$18</f>
        <v>2194505.4027270386</v>
      </c>
      <c r="N131" s="29">
        <f>(VLOOKUP($B131,'Model Working'!$C$16:$P$25,O$4,FALSE)/VLOOKUP($B131,'Model Working'!$C$30:$P$39,O$4)-(VLOOKUP($B131,'Model Working'!$C$16:$P$25,N$4,FALSE)/VLOOKUP($B131,'Model Working'!$C$30:$P$39,N$4)))*VLOOKUP($F131,'Model Working'!$C$42:$P$45,N$4,FALSE)*VLOOKUP($D131,'Model Working'!$C$47:$P$50,N$4,FALSE)*(1+High_Case)*'Connex from Volumes'!T$18</f>
        <v>2250630.3210818595</v>
      </c>
      <c r="O131" s="29">
        <f>(VLOOKUP($B131,'Model Working'!$C$16:$P$25,P$4,FALSE)/VLOOKUP($B131,'Model Working'!$C$30:$P$39,P$4)-(VLOOKUP($B131,'Model Working'!$C$16:$P$25,O$4,FALSE)/VLOOKUP($B131,'Model Working'!$C$30:$P$39,O$4)))*VLOOKUP($F131,'Model Working'!$C$42:$P$45,O$4,FALSE)*VLOOKUP($D131,'Model Working'!$C$47:$P$50,O$4,FALSE)*(1+High_Case)*'Connex from Volumes'!U$18</f>
        <v>2296715.7950779358</v>
      </c>
      <c r="P131" s="29">
        <f>(VLOOKUP($B131,'Model Working'!$C$16:$P$25,Q$4,FALSE)/VLOOKUP($B131,'Model Working'!$C$30:$P$39,Q$4)-(VLOOKUP($B131,'Model Working'!$C$16:$P$25,P$4,FALSE)/VLOOKUP($B131,'Model Working'!$C$30:$P$39,P$4)))*VLOOKUP($F131,'Model Working'!$C$42:$P$45,P$4,FALSE)*VLOOKUP($D131,'Model Working'!$C$47:$P$50,P$4,FALSE)*(1+High_Case)*'Connex from Volumes'!V$18</f>
        <v>2345847.3038981268</v>
      </c>
      <c r="Q131" s="29">
        <f>(VLOOKUP($B131,'Model Working'!$C$16:$P$25,R$4,FALSE)/VLOOKUP($B131,'Model Working'!$C$30:$P$39,R$4)-(VLOOKUP($B131,'Model Working'!$C$16:$P$25,Q$4,FALSE)/VLOOKUP($B131,'Model Working'!$C$30:$P$39,Q$4)))*VLOOKUP($F131,'Model Working'!$C$42:$P$45,Q$4,FALSE)*VLOOKUP($D131,'Model Working'!$C$47:$P$50,Q$4,FALSE)*(1+High_Case)*'Connex from Volumes'!W$18</f>
        <v>2396580.0996719575</v>
      </c>
      <c r="R131" s="29">
        <f>(VLOOKUP($B131,'Model Working'!$C$16:$P$25,S$4,FALSE)/VLOOKUP($B131,'Model Working'!$C$30:$P$39,S$4)-(VLOOKUP($B131,'Model Working'!$C$16:$P$25,R$4,FALSE)/VLOOKUP($B131,'Model Working'!$C$30:$P$39,R$4)))*VLOOKUP($F131,'Model Working'!$C$42:$P$45,R$4,FALSE)*VLOOKUP($D131,'Model Working'!$C$47:$P$50,R$4,FALSE)*(1+High_Case)*'Connex from Volumes'!X$18</f>
        <v>2422229.0020754738</v>
      </c>
      <c r="S131" s="29">
        <f>(VLOOKUP($B131,'Model Working'!$C$16:$P$25,T$4,FALSE)/VLOOKUP($B131,'Model Working'!$C$30:$P$39,T$4)-(VLOOKUP($B131,'Model Working'!$C$16:$P$25,S$4,FALSE)/VLOOKUP($B131,'Model Working'!$C$30:$P$39,S$4)))*VLOOKUP($F131,'Model Working'!$C$42:$P$45,S$4,FALSE)*VLOOKUP($D131,'Model Working'!$C$47:$P$50,S$4,FALSE)*(1+High_Case)*'Connex from Volumes'!Y$18</f>
        <v>3300930.9337423295</v>
      </c>
      <c r="T131" s="29" t="e" vm="1">
        <f>(VLOOKUP($B131,'Model Working'!$C$16:$P$25,U$4,FALSE)/VLOOKUP($B131,'Model Working'!$C$30:$P$39,U$4)-(VLOOKUP($B131,'Model Working'!$C$16:$P$25,T$4,FALSE)/VLOOKUP($B131,'Model Working'!$C$30:$P$39,T$4)))*VLOOKUP($F131,'Model Working'!$C$42:$P$45,T$4,FALSE)*VLOOKUP($D131,'Model Working'!$C$47:$P$50,T$4,FALSE)*(1+High_Case)*'Connex from Volumes'!Z$18</f>
        <v>#VALUE!</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2628544.3361827713</v>
      </c>
      <c r="K132" s="29">
        <f t="shared" si="29"/>
        <v>2717587.1192139294</v>
      </c>
      <c r="L132" s="29">
        <f t="shared" si="29"/>
        <v>2857495.1815516236</v>
      </c>
      <c r="M132" s="29">
        <f t="shared" si="29"/>
        <v>2840488.0803754213</v>
      </c>
      <c r="N132" s="29">
        <f t="shared" si="29"/>
        <v>2913134.136020035</v>
      </c>
      <c r="O132" s="29">
        <f t="shared" si="29"/>
        <v>2972785.499558094</v>
      </c>
      <c r="P132" s="29">
        <f t="shared" si="29"/>
        <v>3036379.5399287348</v>
      </c>
      <c r="Q132" s="29">
        <f t="shared" si="29"/>
        <v>3102046.2279672381</v>
      </c>
      <c r="R132" s="29">
        <f t="shared" si="29"/>
        <v>3135245.2355711223</v>
      </c>
      <c r="S132" s="29">
        <f t="shared" si="29"/>
        <v>4272605.0980717745</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2365689.9025644939</v>
      </c>
      <c r="K133" s="29">
        <f t="shared" si="29"/>
        <v>2445828.4072925365</v>
      </c>
      <c r="L133" s="29">
        <f t="shared" si="29"/>
        <v>2571745.6633964614</v>
      </c>
      <c r="M133" s="29">
        <f t="shared" si="29"/>
        <v>2556439.2723378795</v>
      </c>
      <c r="N133" s="29">
        <f t="shared" si="29"/>
        <v>2621820.7224180317</v>
      </c>
      <c r="O133" s="29">
        <f t="shared" si="29"/>
        <v>2675506.9496022845</v>
      </c>
      <c r="P133" s="29">
        <f t="shared" si="29"/>
        <v>2732741.5859358618</v>
      </c>
      <c r="Q133" s="29">
        <f t="shared" si="29"/>
        <v>2791841.605170514</v>
      </c>
      <c r="R133" s="29">
        <f t="shared" si="29"/>
        <v>2821720.7120140102</v>
      </c>
      <c r="S133" s="29">
        <f t="shared" si="29"/>
        <v>3845344.5882645976</v>
      </c>
      <c r="T133" s="88" t="s">
        <v>115</v>
      </c>
    </row>
    <row r="134" spans="1:20" ht="1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2891398.7698010486</v>
      </c>
      <c r="K134" s="86">
        <f t="shared" si="29"/>
        <v>2989345.8311353223</v>
      </c>
      <c r="L134" s="86">
        <f t="shared" si="29"/>
        <v>3143244.6997067863</v>
      </c>
      <c r="M134" s="86">
        <f t="shared" si="29"/>
        <v>3124536.8884129636</v>
      </c>
      <c r="N134" s="86">
        <f t="shared" si="29"/>
        <v>3204447.5496220384</v>
      </c>
      <c r="O134" s="86">
        <f t="shared" si="29"/>
        <v>3270064.0495139034</v>
      </c>
      <c r="P134" s="86">
        <f t="shared" si="29"/>
        <v>3340017.4939216087</v>
      </c>
      <c r="Q134" s="86">
        <f t="shared" si="29"/>
        <v>3412250.8507639621</v>
      </c>
      <c r="R134" s="86">
        <f t="shared" si="29"/>
        <v>3448769.7591282353</v>
      </c>
      <c r="S134" s="86">
        <f t="shared" si="29"/>
        <v>4699865.6078789523</v>
      </c>
      <c r="T134" s="89" t="s">
        <v>115</v>
      </c>
    </row>
    <row r="135" spans="1:20" ht="15.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2628544.3361827713</v>
      </c>
      <c r="K135" s="86">
        <f t="shared" ref="K135:T135" si="30">K132</f>
        <v>2717587.1192139294</v>
      </c>
      <c r="L135" s="86">
        <f t="shared" si="30"/>
        <v>2857495.1815516236</v>
      </c>
      <c r="M135" s="86">
        <f t="shared" si="30"/>
        <v>2840488.0803754213</v>
      </c>
      <c r="N135" s="86">
        <f t="shared" si="30"/>
        <v>2913134.136020035</v>
      </c>
      <c r="O135" s="86">
        <f t="shared" si="30"/>
        <v>2972785.499558094</v>
      </c>
      <c r="P135" s="86">
        <f t="shared" si="30"/>
        <v>3036379.5399287348</v>
      </c>
      <c r="Q135" s="86">
        <f t="shared" si="30"/>
        <v>3102046.2279672381</v>
      </c>
      <c r="R135" s="86">
        <f t="shared" si="30"/>
        <v>3135245.2355711223</v>
      </c>
      <c r="S135" s="86">
        <f t="shared" si="30"/>
        <v>4272605.0980717745</v>
      </c>
      <c r="T135" s="86" t="str">
        <f t="shared" si="30"/>
        <v>N/A</v>
      </c>
    </row>
    <row r="136" spans="1:20" ht="1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Volumes'!P$19</f>
        <v>516605.03843292559</v>
      </c>
      <c r="K136" s="29">
        <f>'Output Volume Summary'!K136*'Connex from Volumes'!Q$19</f>
        <v>534105.19991652004</v>
      </c>
      <c r="L136" s="29">
        <f>'Output Volume Summary'!L136*'Connex from Volumes'!R$19</f>
        <v>551202.20634029887</v>
      </c>
      <c r="M136" s="29">
        <f>'Output Volume Summary'!M136*'Connex from Volumes'!S$19</f>
        <v>558259.73095877713</v>
      </c>
      <c r="N136" s="29">
        <f>'Output Volume Summary'!N136*'Connex from Volumes'!T$19</f>
        <v>572537.3361913322</v>
      </c>
      <c r="O136" s="29">
        <f>'Output Volume Summary'!O136*'Connex from Volumes'!U$19</f>
        <v>584261.00945373846</v>
      </c>
      <c r="P136" s="29">
        <f>'Output Volume Summary'!P136*'Connex from Volumes'!V$19</f>
        <v>596759.56282320153</v>
      </c>
      <c r="Q136" s="29">
        <f>'Output Volume Summary'!Q136*'Connex from Volumes'!W$19</f>
        <v>609665.46721709846</v>
      </c>
      <c r="R136" s="29">
        <f>'Output Volume Summary'!R136*'Connex from Volumes'!X$19</f>
        <v>616190.28567385906</v>
      </c>
      <c r="S136" s="29">
        <f>'Output Volume Summary'!S136*'Connex from Volumes'!Y$19</f>
        <v>839723.07048984303</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Volumes'!P$19</f>
        <v>464944.53458963305</v>
      </c>
      <c r="K137" s="29">
        <f>'Output Volume Summary'!K137*'Connex from Volumes'!Q$19</f>
        <v>480694.67992486805</v>
      </c>
      <c r="L137" s="29">
        <f>'Output Volume Summary'!L137*'Connex from Volumes'!R$19</f>
        <v>496081.98570626893</v>
      </c>
      <c r="M137" s="29">
        <f>'Output Volume Summary'!M137*'Connex from Volumes'!S$19</f>
        <v>502433.75786289945</v>
      </c>
      <c r="N137" s="29">
        <f>'Output Volume Summary'!N137*'Connex from Volumes'!T$19</f>
        <v>515283.60257219902</v>
      </c>
      <c r="O137" s="29">
        <f>'Output Volume Summary'!O137*'Connex from Volumes'!U$19</f>
        <v>525834.90850836469</v>
      </c>
      <c r="P137" s="29">
        <f>'Output Volume Summary'!P137*'Connex from Volumes'!V$19</f>
        <v>537083.60654088145</v>
      </c>
      <c r="Q137" s="29">
        <f>'Output Volume Summary'!Q137*'Connex from Volumes'!W$19</f>
        <v>548698.92049538856</v>
      </c>
      <c r="R137" s="29">
        <f>'Output Volume Summary'!R137*'Connex from Volumes'!X$19</f>
        <v>554571.2571064732</v>
      </c>
      <c r="S137" s="29">
        <f>'Output Volume Summary'!S137*'Connex from Volumes'!Y$19</f>
        <v>755750.76344085881</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Volumes'!P$19</f>
        <v>568265.54227621818</v>
      </c>
      <c r="K138" s="29">
        <f>'Output Volume Summary'!K138*'Connex from Volumes'!Q$19</f>
        <v>587515.71990817203</v>
      </c>
      <c r="L138" s="29">
        <f>'Output Volume Summary'!L138*'Connex from Volumes'!R$19</f>
        <v>606322.42697432882</v>
      </c>
      <c r="M138" s="29">
        <f>'Output Volume Summary'!M138*'Connex from Volumes'!S$19</f>
        <v>614085.70405465493</v>
      </c>
      <c r="N138" s="29">
        <f>'Output Volume Summary'!N138*'Connex from Volumes'!T$19</f>
        <v>629791.06981046556</v>
      </c>
      <c r="O138" s="29">
        <f>'Output Volume Summary'!O138*'Connex from Volumes'!U$19</f>
        <v>642687.11039911245</v>
      </c>
      <c r="P138" s="29">
        <f>'Output Volume Summary'!P138*'Connex from Volumes'!V$19</f>
        <v>656435.51910552185</v>
      </c>
      <c r="Q138" s="29">
        <f>'Output Volume Summary'!Q138*'Connex from Volumes'!W$19</f>
        <v>670632.01393880846</v>
      </c>
      <c r="R138" s="29">
        <f>'Output Volume Summary'!R138*'Connex from Volumes'!X$19</f>
        <v>677809.31424124504</v>
      </c>
      <c r="S138" s="29">
        <f>'Output Volume Summary'!S138*'Connex from Volumes'!Y$19</f>
        <v>923695.3775388276</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Volumes'!P$20</f>
        <v>3202366.6772049423</v>
      </c>
      <c r="K139" s="29">
        <f>'Output Volume Summary'!K139*'Connex from Volumes'!Q$20</f>
        <v>3310847.8762090523</v>
      </c>
      <c r="L139" s="29">
        <f>'Output Volume Summary'!L139*'Connex from Volumes'!R$20</f>
        <v>3416829.9700297969</v>
      </c>
      <c r="M139" s="29">
        <f>'Output Volume Summary'!M139*'Connex from Volumes'!S$20</f>
        <v>3460578.6367681748</v>
      </c>
      <c r="N139" s="29">
        <f>'Output Volume Summary'!N139*'Connex from Volumes'!T$20</f>
        <v>3549083.6334784562</v>
      </c>
      <c r="O139" s="29">
        <f>'Output Volume Summary'!O139*'Connex from Volumes'!U$20</f>
        <v>3621757.1418589652</v>
      </c>
      <c r="P139" s="29">
        <f>'Output Volume Summary'!P139*'Connex from Volumes'!V$20</f>
        <v>3699234.0300926697</v>
      </c>
      <c r="Q139" s="29">
        <f>'Output Volume Summary'!Q139*'Connex from Volumes'!W$20</f>
        <v>3779236.0337424544</v>
      </c>
      <c r="R139" s="29">
        <f>'Output Volume Summary'!R139*'Connex from Volumes'!X$20</f>
        <v>3819682.5250583841</v>
      </c>
      <c r="S139" s="29">
        <f>'Output Volume Summary'!S139*'Connex from Volumes'!Y$20</f>
        <v>5205332.8538452368</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Volumes'!P$20</f>
        <v>2882130.009484448</v>
      </c>
      <c r="K140" s="29">
        <f>'Output Volume Summary'!K140*'Connex from Volumes'!Q$20</f>
        <v>2979763.0885881474</v>
      </c>
      <c r="L140" s="29">
        <f>'Output Volume Summary'!L140*'Connex from Volumes'!R$20</f>
        <v>3075146.9730268177</v>
      </c>
      <c r="M140" s="29">
        <f>'Output Volume Summary'!M140*'Connex from Volumes'!S$20</f>
        <v>3114520.7730913572</v>
      </c>
      <c r="N140" s="29">
        <f>'Output Volume Summary'!N140*'Connex from Volumes'!T$20</f>
        <v>3194175.270130611</v>
      </c>
      <c r="O140" s="29">
        <f>'Output Volume Summary'!O140*'Connex from Volumes'!U$20</f>
        <v>3259581.4276730688</v>
      </c>
      <c r="P140" s="29">
        <f>'Output Volume Summary'!P140*'Connex from Volumes'!V$20</f>
        <v>3329310.6270834026</v>
      </c>
      <c r="Q140" s="29">
        <f>'Output Volume Summary'!Q140*'Connex from Volumes'!W$20</f>
        <v>3401312.4303682093</v>
      </c>
      <c r="R140" s="29">
        <f>'Output Volume Summary'!R140*'Connex from Volumes'!X$20</f>
        <v>3437714.2725525456</v>
      </c>
      <c r="S140" s="29">
        <f>'Output Volume Summary'!S140*'Connex from Volumes'!Y$20</f>
        <v>4684799.5684607141</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Volumes'!P$20</f>
        <v>3522603.3449254367</v>
      </c>
      <c r="K141" s="29">
        <f>'Output Volume Summary'!K141*'Connex from Volumes'!Q$20</f>
        <v>3641932.6638299581</v>
      </c>
      <c r="L141" s="29">
        <f>'Output Volume Summary'!L141*'Connex from Volumes'!R$20</f>
        <v>3758512.9670327771</v>
      </c>
      <c r="M141" s="29">
        <f>'Output Volume Summary'!M141*'Connex from Volumes'!S$20</f>
        <v>3806636.5004449924</v>
      </c>
      <c r="N141" s="29">
        <f>'Output Volume Summary'!N141*'Connex from Volumes'!T$20</f>
        <v>3903991.9968263023</v>
      </c>
      <c r="O141" s="29">
        <f>'Output Volume Summary'!O141*'Connex from Volumes'!U$20</f>
        <v>3983932.8560448624</v>
      </c>
      <c r="P141" s="29">
        <f>'Output Volume Summary'!P141*'Connex from Volumes'!V$20</f>
        <v>4069157.4331019372</v>
      </c>
      <c r="Q141" s="29">
        <f>'Output Volume Summary'!Q141*'Connex from Volumes'!W$20</f>
        <v>4157159.6371167004</v>
      </c>
      <c r="R141" s="29">
        <f>'Output Volume Summary'!R141*'Connex from Volumes'!X$20</f>
        <v>4201650.777564222</v>
      </c>
      <c r="S141" s="29">
        <f>'Output Volume Summary'!S141*'Connex from Volumes'!Y$20</f>
        <v>5725866.1392297614</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3718971.7156378678</v>
      </c>
      <c r="K142" s="29">
        <f t="shared" si="31"/>
        <v>3844953.0761255724</v>
      </c>
      <c r="L142" s="29">
        <f t="shared" si="31"/>
        <v>3968032.1763700959</v>
      </c>
      <c r="M142" s="29">
        <f t="shared" si="31"/>
        <v>4018838.3677269518</v>
      </c>
      <c r="N142" s="29">
        <f t="shared" si="31"/>
        <v>4121620.9696697881</v>
      </c>
      <c r="O142" s="29">
        <f t="shared" si="31"/>
        <v>4206018.1513127033</v>
      </c>
      <c r="P142" s="29">
        <f t="shared" si="31"/>
        <v>4295993.5929158712</v>
      </c>
      <c r="Q142" s="29">
        <f t="shared" si="31"/>
        <v>4388901.5009595528</v>
      </c>
      <c r="R142" s="29">
        <f t="shared" si="31"/>
        <v>4435872.8107322436</v>
      </c>
      <c r="S142" s="29">
        <f t="shared" si="31"/>
        <v>6045055.9243350802</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3347074.5440740809</v>
      </c>
      <c r="K143" s="29">
        <f t="shared" si="31"/>
        <v>3460457.7685130155</v>
      </c>
      <c r="L143" s="29">
        <f t="shared" si="31"/>
        <v>3571228.9587330865</v>
      </c>
      <c r="M143" s="29">
        <f t="shared" si="31"/>
        <v>3616954.5309542567</v>
      </c>
      <c r="N143" s="29">
        <f t="shared" si="31"/>
        <v>3709458.87270281</v>
      </c>
      <c r="O143" s="29">
        <f t="shared" si="31"/>
        <v>3785416.3361814334</v>
      </c>
      <c r="P143" s="29">
        <f t="shared" si="31"/>
        <v>3866394.2336242842</v>
      </c>
      <c r="Q143" s="29">
        <f t="shared" si="31"/>
        <v>3950011.3508635978</v>
      </c>
      <c r="R143" s="29">
        <f t="shared" si="31"/>
        <v>3992285.5296590189</v>
      </c>
      <c r="S143" s="29">
        <f t="shared" si="31"/>
        <v>5440550.3319015726</v>
      </c>
      <c r="T143" s="88" t="s">
        <v>115</v>
      </c>
    </row>
    <row r="144" spans="1:20" ht="1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4090868.8872016547</v>
      </c>
      <c r="K144" s="86">
        <f t="shared" si="31"/>
        <v>4229448.3837381303</v>
      </c>
      <c r="L144" s="86">
        <f t="shared" si="31"/>
        <v>4364835.3940071063</v>
      </c>
      <c r="M144" s="86">
        <f t="shared" si="31"/>
        <v>4420722.204499647</v>
      </c>
      <c r="N144" s="86">
        <f t="shared" si="31"/>
        <v>4533783.0666367682</v>
      </c>
      <c r="O144" s="86">
        <f t="shared" si="31"/>
        <v>4626619.9664439745</v>
      </c>
      <c r="P144" s="86">
        <f t="shared" si="31"/>
        <v>4725592.9522074591</v>
      </c>
      <c r="Q144" s="86">
        <f t="shared" si="31"/>
        <v>4827791.6510555092</v>
      </c>
      <c r="R144" s="86">
        <f t="shared" si="31"/>
        <v>4879460.0918054674</v>
      </c>
      <c r="S144" s="86">
        <f t="shared" si="31"/>
        <v>6649561.5167685887</v>
      </c>
      <c r="T144" s="89" t="s">
        <v>115</v>
      </c>
    </row>
    <row r="145" spans="1:20" ht="15.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J142</f>
        <v>3718971.7156378678</v>
      </c>
      <c r="K145" s="92">
        <f t="shared" ref="K145:T145" si="32">K142</f>
        <v>3844953.0761255724</v>
      </c>
      <c r="L145" s="92">
        <f t="shared" si="32"/>
        <v>3968032.1763700959</v>
      </c>
      <c r="M145" s="92">
        <f t="shared" si="32"/>
        <v>4018838.3677269518</v>
      </c>
      <c r="N145" s="92">
        <f t="shared" si="32"/>
        <v>4121620.9696697881</v>
      </c>
      <c r="O145" s="92">
        <f t="shared" si="32"/>
        <v>4206018.1513127033</v>
      </c>
      <c r="P145" s="92">
        <f t="shared" si="32"/>
        <v>4295993.5929158712</v>
      </c>
      <c r="Q145" s="92">
        <f t="shared" si="32"/>
        <v>4388901.5009595528</v>
      </c>
      <c r="R145" s="92">
        <f t="shared" si="32"/>
        <v>4435872.8107322436</v>
      </c>
      <c r="S145" s="92">
        <f t="shared" si="32"/>
        <v>6045055.9243350802</v>
      </c>
      <c r="T145" s="86" t="str">
        <f t="shared" si="32"/>
        <v>N/A</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Volumes'!P$17</f>
        <v>539247.83607430162</v>
      </c>
      <c r="K146" s="29">
        <f>(VLOOKUP($B146,'Model Working'!$C$16:$P$25,L$4,FALSE)/VLOOKUP($B146,'Model Working'!$C$30:$P$39,L$4)-(VLOOKUP($B146,'Model Working'!$C$16:$P$25,K$4,FALSE)/VLOOKUP($B146,'Model Working'!$C$30:$P$39,K$4)))*VLOOKUP($F146,'Model Working'!$C$42:$P$45,K$4,FALSE)*VLOOKUP($D146,'Model Working'!$C$47:$P$50,K$4,FALSE)*(1+Base_Case)*'Connex from Volumes'!Q$17</f>
        <v>557515.02959530707</v>
      </c>
      <c r="L146" s="29">
        <f>(VLOOKUP($B146,'Model Working'!$C$16:$P$25,M$4,FALSE)/VLOOKUP($B146,'Model Working'!$C$30:$P$39,M$4)-(VLOOKUP($B146,'Model Working'!$C$16:$P$25,L$4,FALSE)/VLOOKUP($B146,'Model Working'!$C$30:$P$39,L$4)))*VLOOKUP($F146,'Model Working'!$C$42:$P$45,L$4,FALSE)*VLOOKUP($D146,'Model Working'!$C$47:$P$50,L$4,FALSE)*(1+Base_Case)*'Connex from Volumes'!R$17</f>
        <v>586217.2732008046</v>
      </c>
      <c r="M146" s="29">
        <f>(VLOOKUP($B146,'Model Working'!$C$16:$P$25,N$4,FALSE)/VLOOKUP($B146,'Model Working'!$C$30:$P$39,N$4)-(VLOOKUP($B146,'Model Working'!$C$16:$P$25,M$4,FALSE)/VLOOKUP($B146,'Model Working'!$C$30:$P$39,M$4)))*VLOOKUP($F146,'Model Working'!$C$42:$P$45,M$4,FALSE)*VLOOKUP($D146,'Model Working'!$C$47:$P$50,M$4,FALSE)*(1+Base_Case)*'Connex from Volumes'!S$17</f>
        <v>582728.25367736397</v>
      </c>
      <c r="N146" s="29">
        <f>(VLOOKUP($B146,'Model Working'!$C$16:$P$25,O$4,FALSE)/VLOOKUP($B146,'Model Working'!$C$30:$P$39,O$4)-(VLOOKUP($B146,'Model Working'!$C$16:$P$25,N$4,FALSE)/VLOOKUP($B146,'Model Working'!$C$30:$P$39,N$4)))*VLOOKUP($F146,'Model Working'!$C$42:$P$45,N$4,FALSE)*VLOOKUP($D146,'Model Working'!$C$47:$P$50,N$4,FALSE)*(1+Base_Case)*'Connex from Volumes'!T$17</f>
        <v>597631.64631428069</v>
      </c>
      <c r="O146" s="29">
        <f>(VLOOKUP($B146,'Model Working'!$C$16:$P$25,P$4,FALSE)/VLOOKUP($B146,'Model Working'!$C$30:$P$39,P$4)-(VLOOKUP($B146,'Model Working'!$C$16:$P$25,O$4,FALSE)/VLOOKUP($B146,'Model Working'!$C$30:$P$39,O$4)))*VLOOKUP($F146,'Model Working'!$C$42:$P$45,O$4,FALSE)*VLOOKUP($D146,'Model Working'!$C$47:$P$50,O$4,FALSE)*(1+Base_Case)*'Connex from Volumes'!U$17</f>
        <v>609869.16814869805</v>
      </c>
      <c r="P146" s="29">
        <f>(VLOOKUP($B146,'Model Working'!$C$16:$P$25,Q$4,FALSE)/VLOOKUP($B146,'Model Working'!$C$30:$P$39,Q$4)-(VLOOKUP($B146,'Model Working'!$C$16:$P$25,P$4,FALSE)/VLOOKUP($B146,'Model Working'!$C$30:$P$39,P$4)))*VLOOKUP($F146,'Model Working'!$C$42:$P$45,P$4,FALSE)*VLOOKUP($D146,'Model Working'!$C$47:$P$50,P$4,FALSE)*(1+Base_Case)*'Connex from Volumes'!V$17</f>
        <v>622915.53308349522</v>
      </c>
      <c r="Q146" s="29">
        <f>(VLOOKUP($B146,'Model Working'!$C$16:$P$25,R$4,FALSE)/VLOOKUP($B146,'Model Working'!$C$30:$P$39,R$4)-(VLOOKUP($B146,'Model Working'!$C$16:$P$25,Q$4,FALSE)/VLOOKUP($B146,'Model Working'!$C$30:$P$39,Q$4)))*VLOOKUP($F146,'Model Working'!$C$42:$P$45,Q$4,FALSE)*VLOOKUP($D146,'Model Working'!$C$47:$P$50,Q$4,FALSE)*(1+Base_Case)*'Connex from Volumes'!W$17</f>
        <v>636387.10323715478</v>
      </c>
      <c r="R146" s="29">
        <f>(VLOOKUP($B146,'Model Working'!$C$16:$P$25,S$4,FALSE)/VLOOKUP($B146,'Model Working'!$C$30:$P$39,S$4)-(VLOOKUP($B146,'Model Working'!$C$16:$P$25,R$4,FALSE)/VLOOKUP($B146,'Model Working'!$C$30:$P$39,R$4)))*VLOOKUP($F146,'Model Working'!$C$42:$P$45,R$4,FALSE)*VLOOKUP($D146,'Model Working'!$C$47:$P$50,R$4,FALSE)*(1+Base_Case)*'Connex from Volumes'!X$17</f>
        <v>643197.90447180497</v>
      </c>
      <c r="S146" s="29">
        <f>(VLOOKUP($B146,'Model Working'!$C$16:$P$25,T$4,FALSE)/VLOOKUP($B146,'Model Working'!$C$30:$P$39,T$4)-(VLOOKUP($B146,'Model Working'!$C$16:$P$25,S$4,FALSE)/VLOOKUP($B146,'Model Working'!$C$30:$P$39,S$4)))*VLOOKUP($F146,'Model Working'!$C$42:$P$45,S$4,FALSE)*VLOOKUP($D146,'Model Working'!$C$47:$P$50,S$4,FALSE)*(1+Base_Case)*'Connex from Volumes'!Y$17</f>
        <v>674252.40825386636</v>
      </c>
      <c r="T146" s="29" t="e" vm="1">
        <f>(VLOOKUP($B146,'Model Working'!$C$16:$P$25,U$4,FALSE)/VLOOKUP($B146,'Model Working'!$C$30:$P$39,U$4)-(VLOOKUP($B146,'Model Working'!$C$16:$P$25,T$4,FALSE)/VLOOKUP($B146,'Model Working'!$C$30:$P$39,T$4)))*VLOOKUP($F146,'Model Working'!$C$42:$P$45,T$4,FALSE)*VLOOKUP($D146,'Model Working'!$C$47:$P$50,T$4,FALSE)*(1+Base_Case)*'Connex from Volumes'!Z$17</f>
        <v>#VALUE!</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Volumes'!P$17</f>
        <v>485323.05246687151</v>
      </c>
      <c r="K147" s="29">
        <f>(VLOOKUP($B147,'Model Working'!$C$16:$P$25,L$4,FALSE)/VLOOKUP($B147,'Model Working'!$C$30:$P$39,L$4)-(VLOOKUP($B147,'Model Working'!$C$16:$P$25,K$4,FALSE)/VLOOKUP($B147,'Model Working'!$C$30:$P$39,K$4)))*VLOOKUP($F147,'Model Working'!$C$42:$P$45,K$4,FALSE)*VLOOKUP($D147,'Model Working'!$C$47:$P$50,K$4,FALSE)*(1+Low_Case)*'Connex from Volumes'!Q$17</f>
        <v>501763.52663577645</v>
      </c>
      <c r="L147" s="29">
        <f>(VLOOKUP($B147,'Model Working'!$C$16:$P$25,M$4,FALSE)/VLOOKUP($B147,'Model Working'!$C$30:$P$39,M$4)-(VLOOKUP($B147,'Model Working'!$C$16:$P$25,L$4,FALSE)/VLOOKUP($B147,'Model Working'!$C$30:$P$39,L$4)))*VLOOKUP($F147,'Model Working'!$C$42:$P$45,L$4,FALSE)*VLOOKUP($D147,'Model Working'!$C$47:$P$50,L$4,FALSE)*(1+Low_Case)*'Connex from Volumes'!R$17</f>
        <v>527595.54588072409</v>
      </c>
      <c r="M147" s="29">
        <f>(VLOOKUP($B147,'Model Working'!$C$16:$P$25,N$4,FALSE)/VLOOKUP($B147,'Model Working'!$C$30:$P$39,N$4)-(VLOOKUP($B147,'Model Working'!$C$16:$P$25,M$4,FALSE)/VLOOKUP($B147,'Model Working'!$C$30:$P$39,M$4)))*VLOOKUP($F147,'Model Working'!$C$42:$P$45,M$4,FALSE)*VLOOKUP($D147,'Model Working'!$C$47:$P$50,M$4,FALSE)*(1+Low_Case)*'Connex from Volumes'!S$17</f>
        <v>524455.42830962769</v>
      </c>
      <c r="N147" s="29">
        <f>(VLOOKUP($B147,'Model Working'!$C$16:$P$25,O$4,FALSE)/VLOOKUP($B147,'Model Working'!$C$30:$P$39,O$4)-(VLOOKUP($B147,'Model Working'!$C$16:$P$25,N$4,FALSE)/VLOOKUP($B147,'Model Working'!$C$30:$P$39,N$4)))*VLOOKUP($F147,'Model Working'!$C$42:$P$45,N$4,FALSE)*VLOOKUP($D147,'Model Working'!$C$47:$P$50,N$4,FALSE)*(1+Low_Case)*'Connex from Volumes'!T$17</f>
        <v>537868.48168285261</v>
      </c>
      <c r="O147" s="29">
        <f>(VLOOKUP($B147,'Model Working'!$C$16:$P$25,P$4,FALSE)/VLOOKUP($B147,'Model Working'!$C$30:$P$39,P$4)-(VLOOKUP($B147,'Model Working'!$C$16:$P$25,O$4,FALSE)/VLOOKUP($B147,'Model Working'!$C$30:$P$39,O$4)))*VLOOKUP($F147,'Model Working'!$C$42:$P$45,O$4,FALSE)*VLOOKUP($D147,'Model Working'!$C$47:$P$50,O$4,FALSE)*(1+Low_Case)*'Connex from Volumes'!U$17</f>
        <v>548882.25133382832</v>
      </c>
      <c r="P147" s="29">
        <f>(VLOOKUP($B147,'Model Working'!$C$16:$P$25,Q$4,FALSE)/VLOOKUP($B147,'Model Working'!$C$30:$P$39,Q$4)-(VLOOKUP($B147,'Model Working'!$C$16:$P$25,P$4,FALSE)/VLOOKUP($B147,'Model Working'!$C$30:$P$39,P$4)))*VLOOKUP($F147,'Model Working'!$C$42:$P$45,P$4,FALSE)*VLOOKUP($D147,'Model Working'!$C$47:$P$50,P$4,FALSE)*(1+Low_Case)*'Connex from Volumes'!V$17</f>
        <v>560623.97977514577</v>
      </c>
      <c r="Q147" s="29">
        <f>(VLOOKUP($B147,'Model Working'!$C$16:$P$25,R$4,FALSE)/VLOOKUP($B147,'Model Working'!$C$30:$P$39,R$4)-(VLOOKUP($B147,'Model Working'!$C$16:$P$25,Q$4,FALSE)/VLOOKUP($B147,'Model Working'!$C$30:$P$39,Q$4)))*VLOOKUP($F147,'Model Working'!$C$42:$P$45,Q$4,FALSE)*VLOOKUP($D147,'Model Working'!$C$47:$P$50,Q$4,FALSE)*(1+Low_Case)*'Connex from Volumes'!W$17</f>
        <v>572748.39291343931</v>
      </c>
      <c r="R147" s="29">
        <f>(VLOOKUP($B147,'Model Working'!$C$16:$P$25,S$4,FALSE)/VLOOKUP($B147,'Model Working'!$C$30:$P$39,S$4)-(VLOOKUP($B147,'Model Working'!$C$16:$P$25,R$4,FALSE)/VLOOKUP($B147,'Model Working'!$C$30:$P$39,R$4)))*VLOOKUP($F147,'Model Working'!$C$42:$P$45,R$4,FALSE)*VLOOKUP($D147,'Model Working'!$C$47:$P$50,R$4,FALSE)*(1+Low_Case)*'Connex from Volumes'!X$17</f>
        <v>578878.11402462446</v>
      </c>
      <c r="S147" s="29">
        <f>(VLOOKUP($B147,'Model Working'!$C$16:$P$25,T$4,FALSE)/VLOOKUP($B147,'Model Working'!$C$30:$P$39,T$4)-(VLOOKUP($B147,'Model Working'!$C$16:$P$25,S$4,FALSE)/VLOOKUP($B147,'Model Working'!$C$30:$P$39,S$4)))*VLOOKUP($F147,'Model Working'!$C$42:$P$45,S$4,FALSE)*VLOOKUP($D147,'Model Working'!$C$47:$P$50,S$4,FALSE)*(1+Low_Case)*'Connex from Volumes'!Y$17</f>
        <v>606827.16742847965</v>
      </c>
      <c r="T147" s="29" t="e" vm="1">
        <f>(VLOOKUP($B147,'Model Working'!$C$16:$P$25,U$4,FALSE)/VLOOKUP($B147,'Model Working'!$C$30:$P$39,U$4)-(VLOOKUP($B147,'Model Working'!$C$16:$P$25,T$4,FALSE)/VLOOKUP($B147,'Model Working'!$C$30:$P$39,T$4)))*VLOOKUP($F147,'Model Working'!$C$42:$P$45,T$4,FALSE)*VLOOKUP($D147,'Model Working'!$C$47:$P$50,T$4,FALSE)*(1+Low_Case)*'Connex from Volumes'!Z$17</f>
        <v>#VALUE!</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Volumes'!P$17</f>
        <v>593172.6196817318</v>
      </c>
      <c r="K148" s="29">
        <f>(VLOOKUP($B148,'Model Working'!$C$16:$P$25,L$4,FALSE)/VLOOKUP($B148,'Model Working'!$C$30:$P$39,L$4)-(VLOOKUP($B148,'Model Working'!$C$16:$P$25,K$4,FALSE)/VLOOKUP($B148,'Model Working'!$C$30:$P$39,K$4)))*VLOOKUP($F148,'Model Working'!$C$42:$P$45,K$4,FALSE)*VLOOKUP($D148,'Model Working'!$C$47:$P$50,K$4,FALSE)*(1+High_Case)*'Connex from Volumes'!Q$17</f>
        <v>613266.53255483788</v>
      </c>
      <c r="L148" s="29">
        <f>(VLOOKUP($B148,'Model Working'!$C$16:$P$25,M$4,FALSE)/VLOOKUP($B148,'Model Working'!$C$30:$P$39,M$4)-(VLOOKUP($B148,'Model Working'!$C$16:$P$25,L$4,FALSE)/VLOOKUP($B148,'Model Working'!$C$30:$P$39,L$4)))*VLOOKUP($F148,'Model Working'!$C$42:$P$45,L$4,FALSE)*VLOOKUP($D148,'Model Working'!$C$47:$P$50,L$4,FALSE)*(1+High_Case)*'Connex from Volumes'!R$17</f>
        <v>644839.00052088511</v>
      </c>
      <c r="M148" s="29">
        <f>(VLOOKUP($B148,'Model Working'!$C$16:$P$25,N$4,FALSE)/VLOOKUP($B148,'Model Working'!$C$30:$P$39,N$4)-(VLOOKUP($B148,'Model Working'!$C$16:$P$25,M$4,FALSE)/VLOOKUP($B148,'Model Working'!$C$30:$P$39,M$4)))*VLOOKUP($F148,'Model Working'!$C$42:$P$45,M$4,FALSE)*VLOOKUP($D148,'Model Working'!$C$47:$P$50,M$4,FALSE)*(1+High_Case)*'Connex from Volumes'!S$17</f>
        <v>641001.07904510049</v>
      </c>
      <c r="N148" s="29">
        <f>(VLOOKUP($B148,'Model Working'!$C$16:$P$25,O$4,FALSE)/VLOOKUP($B148,'Model Working'!$C$30:$P$39,O$4)-(VLOOKUP($B148,'Model Working'!$C$16:$P$25,N$4,FALSE)/VLOOKUP($B148,'Model Working'!$C$30:$P$39,N$4)))*VLOOKUP($F148,'Model Working'!$C$42:$P$45,N$4,FALSE)*VLOOKUP($D148,'Model Working'!$C$47:$P$50,N$4,FALSE)*(1+High_Case)*'Connex from Volumes'!T$17</f>
        <v>657394.81094570877</v>
      </c>
      <c r="O148" s="29">
        <f>(VLOOKUP($B148,'Model Working'!$C$16:$P$25,P$4,FALSE)/VLOOKUP($B148,'Model Working'!$C$30:$P$39,P$4)-(VLOOKUP($B148,'Model Working'!$C$16:$P$25,O$4,FALSE)/VLOOKUP($B148,'Model Working'!$C$30:$P$39,O$4)))*VLOOKUP($F148,'Model Working'!$C$42:$P$45,O$4,FALSE)*VLOOKUP($D148,'Model Working'!$C$47:$P$50,O$4,FALSE)*(1+High_Case)*'Connex from Volumes'!U$17</f>
        <v>670856.08496356802</v>
      </c>
      <c r="P148" s="29">
        <f>(VLOOKUP($B148,'Model Working'!$C$16:$P$25,Q$4,FALSE)/VLOOKUP($B148,'Model Working'!$C$30:$P$39,Q$4)-(VLOOKUP($B148,'Model Working'!$C$16:$P$25,P$4,FALSE)/VLOOKUP($B148,'Model Working'!$C$30:$P$39,P$4)))*VLOOKUP($F148,'Model Working'!$C$42:$P$45,P$4,FALSE)*VLOOKUP($D148,'Model Working'!$C$47:$P$50,P$4,FALSE)*(1+High_Case)*'Connex from Volumes'!V$17</f>
        <v>685207.08639184479</v>
      </c>
      <c r="Q148" s="29">
        <f>(VLOOKUP($B148,'Model Working'!$C$16:$P$25,R$4,FALSE)/VLOOKUP($B148,'Model Working'!$C$30:$P$39,R$4)-(VLOOKUP($B148,'Model Working'!$C$16:$P$25,Q$4,FALSE)/VLOOKUP($B148,'Model Working'!$C$30:$P$39,Q$4)))*VLOOKUP($F148,'Model Working'!$C$42:$P$45,Q$4,FALSE)*VLOOKUP($D148,'Model Working'!$C$47:$P$50,Q$4,FALSE)*(1+High_Case)*'Connex from Volumes'!W$17</f>
        <v>700025.81356087024</v>
      </c>
      <c r="R148" s="29">
        <f>(VLOOKUP($B148,'Model Working'!$C$16:$P$25,S$4,FALSE)/VLOOKUP($B148,'Model Working'!$C$30:$P$39,S$4)-(VLOOKUP($B148,'Model Working'!$C$16:$P$25,R$4,FALSE)/VLOOKUP($B148,'Model Working'!$C$30:$P$39,R$4)))*VLOOKUP($F148,'Model Working'!$C$42:$P$45,R$4,FALSE)*VLOOKUP($D148,'Model Working'!$C$47:$P$50,R$4,FALSE)*(1+High_Case)*'Connex from Volumes'!X$17</f>
        <v>707517.69491898559</v>
      </c>
      <c r="S148" s="29">
        <f>(VLOOKUP($B148,'Model Working'!$C$16:$P$25,T$4,FALSE)/VLOOKUP($B148,'Model Working'!$C$30:$P$39,T$4)-(VLOOKUP($B148,'Model Working'!$C$16:$P$25,S$4,FALSE)/VLOOKUP($B148,'Model Working'!$C$30:$P$39,S$4)))*VLOOKUP($F148,'Model Working'!$C$42:$P$45,S$4,FALSE)*VLOOKUP($D148,'Model Working'!$C$47:$P$50,S$4,FALSE)*(1+High_Case)*'Connex from Volumes'!Y$17</f>
        <v>741677.64907925297</v>
      </c>
      <c r="T148" s="29" t="e" vm="1">
        <f>(VLOOKUP($B148,'Model Working'!$C$16:$P$25,U$4,FALSE)/VLOOKUP($B148,'Model Working'!$C$30:$P$39,U$4)-(VLOOKUP($B148,'Model Working'!$C$16:$P$25,T$4,FALSE)/VLOOKUP($B148,'Model Working'!$C$30:$P$39,T$4)))*VLOOKUP($F148,'Model Working'!$C$42:$P$45,T$4,FALSE)*VLOOKUP($D148,'Model Working'!$C$47:$P$50,T$4,FALSE)*(1+High_Case)*'Connex from Volumes'!Z$17</f>
        <v>#VALUE!</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Volumes'!P$18</f>
        <v>1272410.996710655</v>
      </c>
      <c r="K149" s="29">
        <f>(VLOOKUP($B149,'Model Working'!$C$16:$P$25,L$4,FALSE)/VLOOKUP($B149,'Model Working'!$C$30:$P$39,L$4)-(VLOOKUP($B149,'Model Working'!$C$16:$P$25,K$4,FALSE)/VLOOKUP($B149,'Model Working'!$C$30:$P$39,K$4)))*VLOOKUP($F149,'Model Working'!$C$42:$P$45,K$4,FALSE)*VLOOKUP($D149,'Model Working'!$C$47:$P$50,K$4,FALSE)*(1+Base_Case)*'Connex from Volumes'!Q$18</f>
        <v>1315514.3276101903</v>
      </c>
      <c r="L149" s="29">
        <f>(VLOOKUP($B149,'Model Working'!$C$16:$P$25,M$4,FALSE)/VLOOKUP($B149,'Model Working'!$C$30:$P$39,M$4)-(VLOOKUP($B149,'Model Working'!$C$16:$P$25,L$4,FALSE)/VLOOKUP($B149,'Model Working'!$C$30:$P$39,L$4)))*VLOOKUP($F149,'Model Working'!$C$42:$P$45,L$4,FALSE)*VLOOKUP($D149,'Model Working'!$C$47:$P$50,L$4,FALSE)*(1+Base_Case)*'Connex from Volumes'!R$18</f>
        <v>1383240.2375735468</v>
      </c>
      <c r="M149" s="29">
        <f>(VLOOKUP($B149,'Model Working'!$C$16:$P$25,N$4,FALSE)/VLOOKUP($B149,'Model Working'!$C$30:$P$39,N$4)-(VLOOKUP($B149,'Model Working'!$C$16:$P$25,M$4,FALSE)/VLOOKUP($B149,'Model Working'!$C$30:$P$39,M$4)))*VLOOKUP($F149,'Model Working'!$C$42:$P$45,M$4,FALSE)*VLOOKUP($D149,'Model Working'!$C$47:$P$50,M$4,FALSE)*(1+Base_Case)*'Connex from Volumes'!S$18</f>
        <v>1375007.535442217</v>
      </c>
      <c r="N149" s="29">
        <f>(VLOOKUP($B149,'Model Working'!$C$16:$P$25,O$4,FALSE)/VLOOKUP($B149,'Model Working'!$C$30:$P$39,O$4)-(VLOOKUP($B149,'Model Working'!$C$16:$P$25,N$4,FALSE)/VLOOKUP($B149,'Model Working'!$C$30:$P$39,N$4)))*VLOOKUP($F149,'Model Working'!$C$42:$P$45,N$4,FALSE)*VLOOKUP($D149,'Model Working'!$C$47:$P$50,N$4,FALSE)*(1+Base_Case)*'Connex from Volumes'!T$18</f>
        <v>1410173.6305304435</v>
      </c>
      <c r="O149" s="29">
        <f>(VLOOKUP($B149,'Model Working'!$C$16:$P$25,P$4,FALSE)/VLOOKUP($B149,'Model Working'!$C$30:$P$39,P$4)-(VLOOKUP($B149,'Model Working'!$C$16:$P$25,O$4,FALSE)/VLOOKUP($B149,'Model Working'!$C$30:$P$39,O$4)))*VLOOKUP($F149,'Model Working'!$C$42:$P$45,O$4,FALSE)*VLOOKUP($D149,'Model Working'!$C$47:$P$50,O$4,FALSE)*(1+Base_Case)*'Connex from Volumes'!U$18</f>
        <v>1439049.3279610663</v>
      </c>
      <c r="P149" s="29">
        <f>(VLOOKUP($B149,'Model Working'!$C$16:$P$25,Q$4,FALSE)/VLOOKUP($B149,'Model Working'!$C$30:$P$39,Q$4)-(VLOOKUP($B149,'Model Working'!$C$16:$P$25,P$4,FALSE)/VLOOKUP($B149,'Model Working'!$C$30:$P$39,P$4)))*VLOOKUP($F149,'Model Working'!$C$42:$P$45,P$4,FALSE)*VLOOKUP($D149,'Model Working'!$C$47:$P$50,P$4,FALSE)*(1+Base_Case)*'Connex from Volumes'!V$18</f>
        <v>1469833.5742753134</v>
      </c>
      <c r="Q149" s="29">
        <f>(VLOOKUP($B149,'Model Working'!$C$16:$P$25,R$4,FALSE)/VLOOKUP($B149,'Model Working'!$C$30:$P$39,R$4)-(VLOOKUP($B149,'Model Working'!$C$16:$P$25,Q$4,FALSE)/VLOOKUP($B149,'Model Working'!$C$30:$P$39,Q$4)))*VLOOKUP($F149,'Model Working'!$C$42:$P$45,Q$4,FALSE)*VLOOKUP($D149,'Model Working'!$C$47:$P$50,Q$4,FALSE)*(1+Base_Case)*'Connex from Volumes'!W$18</f>
        <v>1501621.1362454528</v>
      </c>
      <c r="R149" s="29">
        <f>(VLOOKUP($B149,'Model Working'!$C$16:$P$25,S$4,FALSE)/VLOOKUP($B149,'Model Working'!$C$30:$P$39,S$4)-(VLOOKUP($B149,'Model Working'!$C$16:$P$25,R$4,FALSE)/VLOOKUP($B149,'Model Working'!$C$30:$P$39,R$4)))*VLOOKUP($F149,'Model Working'!$C$42:$P$45,R$4,FALSE)*VLOOKUP($D149,'Model Working'!$C$47:$P$50,R$4,FALSE)*(1+Base_Case)*'Connex from Volumes'!X$18</f>
        <v>1517691.9256072952</v>
      </c>
      <c r="S149" s="29">
        <f>(VLOOKUP($B149,'Model Working'!$C$16:$P$25,T$4,FALSE)/VLOOKUP($B149,'Model Working'!$C$30:$P$39,T$4)-(VLOOKUP($B149,'Model Working'!$C$16:$P$25,S$4,FALSE)/VLOOKUP($B149,'Model Working'!$C$30:$P$39,S$4)))*VLOOKUP($F149,'Model Working'!$C$42:$P$45,S$4,FALSE)*VLOOKUP($D149,'Model Working'!$C$47:$P$50,S$4,FALSE)*(1+Base_Case)*'Connex from Volumes'!Y$18</f>
        <v>1590968.2365468962</v>
      </c>
      <c r="T149" s="29" t="e" vm="1">
        <f>(VLOOKUP($B149,'Model Working'!$C$16:$P$25,U$4,FALSE)/VLOOKUP($B149,'Model Working'!$C$30:$P$39,U$4)-(VLOOKUP($B149,'Model Working'!$C$16:$P$25,T$4,FALSE)/VLOOKUP($B149,'Model Working'!$C$30:$P$39,T$4)))*VLOOKUP($F149,'Model Working'!$C$42:$P$45,T$4,FALSE)*VLOOKUP($D149,'Model Working'!$C$47:$P$50,T$4,FALSE)*(1+Base_Case)*'Connex from Volumes'!Z$18</f>
        <v>#VALUE!</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Volumes'!P$18</f>
        <v>1145169.8970395895</v>
      </c>
      <c r="K150" s="29">
        <f>(VLOOKUP($B150,'Model Working'!$C$16:$P$25,L$4,FALSE)/VLOOKUP($B150,'Model Working'!$C$30:$P$39,L$4)-(VLOOKUP($B150,'Model Working'!$C$16:$P$25,K$4,FALSE)/VLOOKUP($B150,'Model Working'!$C$30:$P$39,K$4)))*VLOOKUP($F150,'Model Working'!$C$42:$P$45,K$4,FALSE)*VLOOKUP($D150,'Model Working'!$C$47:$P$50,K$4,FALSE)*(1+Low_Case)*'Connex from Volumes'!Q$18</f>
        <v>1183962.8948491714</v>
      </c>
      <c r="L150" s="29">
        <f>(VLOOKUP($B150,'Model Working'!$C$16:$P$25,M$4,FALSE)/VLOOKUP($B150,'Model Working'!$C$30:$P$39,M$4)-(VLOOKUP($B150,'Model Working'!$C$16:$P$25,L$4,FALSE)/VLOOKUP($B150,'Model Working'!$C$30:$P$39,L$4)))*VLOOKUP($F150,'Model Working'!$C$42:$P$45,L$4,FALSE)*VLOOKUP($D150,'Model Working'!$C$47:$P$50,L$4,FALSE)*(1+Low_Case)*'Connex from Volumes'!R$18</f>
        <v>1244916.2138161922</v>
      </c>
      <c r="M150" s="29">
        <f>(VLOOKUP($B150,'Model Working'!$C$16:$P$25,N$4,FALSE)/VLOOKUP($B150,'Model Working'!$C$30:$P$39,N$4)-(VLOOKUP($B150,'Model Working'!$C$16:$P$25,M$4,FALSE)/VLOOKUP($B150,'Model Working'!$C$30:$P$39,M$4)))*VLOOKUP($F150,'Model Working'!$C$42:$P$45,M$4,FALSE)*VLOOKUP($D150,'Model Working'!$C$47:$P$50,M$4,FALSE)*(1+Low_Case)*'Connex from Volumes'!S$18</f>
        <v>1237506.7818979954</v>
      </c>
      <c r="N150" s="29">
        <f>(VLOOKUP($B150,'Model Working'!$C$16:$P$25,O$4,FALSE)/VLOOKUP($B150,'Model Working'!$C$30:$P$39,O$4)-(VLOOKUP($B150,'Model Working'!$C$16:$P$25,N$4,FALSE)/VLOOKUP($B150,'Model Working'!$C$30:$P$39,N$4)))*VLOOKUP($F150,'Model Working'!$C$42:$P$45,N$4,FALSE)*VLOOKUP($D150,'Model Working'!$C$47:$P$50,N$4,FALSE)*(1+Low_Case)*'Connex from Volumes'!T$18</f>
        <v>1269156.2674773992</v>
      </c>
      <c r="O150" s="29">
        <f>(VLOOKUP($B150,'Model Working'!$C$16:$P$25,P$4,FALSE)/VLOOKUP($B150,'Model Working'!$C$30:$P$39,P$4)-(VLOOKUP($B150,'Model Working'!$C$16:$P$25,O$4,FALSE)/VLOOKUP($B150,'Model Working'!$C$30:$P$39,O$4)))*VLOOKUP($F150,'Model Working'!$C$42:$P$45,O$4,FALSE)*VLOOKUP($D150,'Model Working'!$C$47:$P$50,O$4,FALSE)*(1+Low_Case)*'Connex from Volumes'!U$18</f>
        <v>1295144.3951649596</v>
      </c>
      <c r="P150" s="29">
        <f>(VLOOKUP($B150,'Model Working'!$C$16:$P$25,Q$4,FALSE)/VLOOKUP($B150,'Model Working'!$C$30:$P$39,Q$4)-(VLOOKUP($B150,'Model Working'!$C$16:$P$25,P$4,FALSE)/VLOOKUP($B150,'Model Working'!$C$30:$P$39,P$4)))*VLOOKUP($F150,'Model Working'!$C$42:$P$45,P$4,FALSE)*VLOOKUP($D150,'Model Working'!$C$47:$P$50,P$4,FALSE)*(1+Low_Case)*'Connex from Volumes'!V$18</f>
        <v>1322850.216847782</v>
      </c>
      <c r="Q150" s="29">
        <f>(VLOOKUP($B150,'Model Working'!$C$16:$P$25,R$4,FALSE)/VLOOKUP($B150,'Model Working'!$C$30:$P$39,R$4)-(VLOOKUP($B150,'Model Working'!$C$16:$P$25,Q$4,FALSE)/VLOOKUP($B150,'Model Working'!$C$30:$P$39,Q$4)))*VLOOKUP($F150,'Model Working'!$C$42:$P$45,Q$4,FALSE)*VLOOKUP($D150,'Model Working'!$C$47:$P$50,Q$4,FALSE)*(1+Low_Case)*'Connex from Volumes'!W$18</f>
        <v>1351459.0226209075</v>
      </c>
      <c r="R150" s="29">
        <f>(VLOOKUP($B150,'Model Working'!$C$16:$P$25,S$4,FALSE)/VLOOKUP($B150,'Model Working'!$C$30:$P$39,S$4)-(VLOOKUP($B150,'Model Working'!$C$16:$P$25,R$4,FALSE)/VLOOKUP($B150,'Model Working'!$C$30:$P$39,R$4)))*VLOOKUP($F150,'Model Working'!$C$42:$P$45,R$4,FALSE)*VLOOKUP($D150,'Model Working'!$C$47:$P$50,R$4,FALSE)*(1+Low_Case)*'Connex from Volumes'!X$18</f>
        <v>1365922.7330465659</v>
      </c>
      <c r="S150" s="29">
        <f>(VLOOKUP($B150,'Model Working'!$C$16:$P$25,T$4,FALSE)/VLOOKUP($B150,'Model Working'!$C$30:$P$39,T$4)-(VLOOKUP($B150,'Model Working'!$C$16:$P$25,S$4,FALSE)/VLOOKUP($B150,'Model Working'!$C$30:$P$39,S$4)))*VLOOKUP($F150,'Model Working'!$C$42:$P$45,S$4,FALSE)*VLOOKUP($D150,'Model Working'!$C$47:$P$50,S$4,FALSE)*(1+Low_Case)*'Connex from Volumes'!Y$18</f>
        <v>1431871.4128922066</v>
      </c>
      <c r="T150" s="29" t="e" vm="1">
        <f>(VLOOKUP($B150,'Model Working'!$C$16:$P$25,U$4,FALSE)/VLOOKUP($B150,'Model Working'!$C$30:$P$39,U$4)-(VLOOKUP($B150,'Model Working'!$C$16:$P$25,T$4,FALSE)/VLOOKUP($B150,'Model Working'!$C$30:$P$39,T$4)))*VLOOKUP($F150,'Model Working'!$C$42:$P$45,T$4,FALSE)*VLOOKUP($D150,'Model Working'!$C$47:$P$50,T$4,FALSE)*(1+Low_Case)*'Connex from Volumes'!Z$18</f>
        <v>#VALUE!</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Volumes'!P$18</f>
        <v>1399652.0963817206</v>
      </c>
      <c r="K151" s="29">
        <f>(VLOOKUP($B151,'Model Working'!$C$16:$P$25,L$4,FALSE)/VLOOKUP($B151,'Model Working'!$C$30:$P$39,L$4)-(VLOOKUP($B151,'Model Working'!$C$16:$P$25,K$4,FALSE)/VLOOKUP($B151,'Model Working'!$C$30:$P$39,K$4)))*VLOOKUP($F151,'Model Working'!$C$42:$P$45,K$4,FALSE)*VLOOKUP($D151,'Model Working'!$C$47:$P$50,K$4,FALSE)*(1+High_Case)*'Connex from Volumes'!Q$18</f>
        <v>1447065.7603712096</v>
      </c>
      <c r="L151" s="29">
        <f>(VLOOKUP($B151,'Model Working'!$C$16:$P$25,M$4,FALSE)/VLOOKUP($B151,'Model Working'!$C$30:$P$39,M$4)-(VLOOKUP($B151,'Model Working'!$C$16:$P$25,L$4,FALSE)/VLOOKUP($B151,'Model Working'!$C$30:$P$39,L$4)))*VLOOKUP($F151,'Model Working'!$C$42:$P$45,L$4,FALSE)*VLOOKUP($D151,'Model Working'!$C$47:$P$50,L$4,FALSE)*(1+High_Case)*'Connex from Volumes'!R$18</f>
        <v>1521564.2613309019</v>
      </c>
      <c r="M151" s="29">
        <f>(VLOOKUP($B151,'Model Working'!$C$16:$P$25,N$4,FALSE)/VLOOKUP($B151,'Model Working'!$C$30:$P$39,N$4)-(VLOOKUP($B151,'Model Working'!$C$16:$P$25,M$4,FALSE)/VLOOKUP($B151,'Model Working'!$C$30:$P$39,M$4)))*VLOOKUP($F151,'Model Working'!$C$42:$P$45,M$4,FALSE)*VLOOKUP($D151,'Model Working'!$C$47:$P$50,M$4,FALSE)*(1+High_Case)*'Connex from Volumes'!S$18</f>
        <v>1512508.2889864389</v>
      </c>
      <c r="N151" s="29">
        <f>(VLOOKUP($B151,'Model Working'!$C$16:$P$25,O$4,FALSE)/VLOOKUP($B151,'Model Working'!$C$30:$P$39,O$4)-(VLOOKUP($B151,'Model Working'!$C$16:$P$25,N$4,FALSE)/VLOOKUP($B151,'Model Working'!$C$30:$P$39,N$4)))*VLOOKUP($F151,'Model Working'!$C$42:$P$45,N$4,FALSE)*VLOOKUP($D151,'Model Working'!$C$47:$P$50,N$4,FALSE)*(1+High_Case)*'Connex from Volumes'!T$18</f>
        <v>1551190.993583488</v>
      </c>
      <c r="O151" s="29">
        <f>(VLOOKUP($B151,'Model Working'!$C$16:$P$25,P$4,FALSE)/VLOOKUP($B151,'Model Working'!$C$30:$P$39,P$4)-(VLOOKUP($B151,'Model Working'!$C$16:$P$25,O$4,FALSE)/VLOOKUP($B151,'Model Working'!$C$30:$P$39,O$4)))*VLOOKUP($F151,'Model Working'!$C$42:$P$45,O$4,FALSE)*VLOOKUP($D151,'Model Working'!$C$47:$P$50,O$4,FALSE)*(1+High_Case)*'Connex from Volumes'!U$18</f>
        <v>1582954.2607571732</v>
      </c>
      <c r="P151" s="29">
        <f>(VLOOKUP($B151,'Model Working'!$C$16:$P$25,Q$4,FALSE)/VLOOKUP($B151,'Model Working'!$C$30:$P$39,Q$4)-(VLOOKUP($B151,'Model Working'!$C$16:$P$25,P$4,FALSE)/VLOOKUP($B151,'Model Working'!$C$30:$P$39,P$4)))*VLOOKUP($F151,'Model Working'!$C$42:$P$45,P$4,FALSE)*VLOOKUP($D151,'Model Working'!$C$47:$P$50,P$4,FALSE)*(1+High_Case)*'Connex from Volumes'!V$18</f>
        <v>1616816.9317028448</v>
      </c>
      <c r="Q151" s="29">
        <f>(VLOOKUP($B151,'Model Working'!$C$16:$P$25,R$4,FALSE)/VLOOKUP($B151,'Model Working'!$C$30:$P$39,R$4)-(VLOOKUP($B151,'Model Working'!$C$16:$P$25,Q$4,FALSE)/VLOOKUP($B151,'Model Working'!$C$30:$P$39,Q$4)))*VLOOKUP($F151,'Model Working'!$C$42:$P$45,Q$4,FALSE)*VLOOKUP($D151,'Model Working'!$C$47:$P$50,Q$4,FALSE)*(1+High_Case)*'Connex from Volumes'!W$18</f>
        <v>1651783.2498699983</v>
      </c>
      <c r="R151" s="29">
        <f>(VLOOKUP($B151,'Model Working'!$C$16:$P$25,S$4,FALSE)/VLOOKUP($B151,'Model Working'!$C$30:$P$39,S$4)-(VLOOKUP($B151,'Model Working'!$C$16:$P$25,R$4,FALSE)/VLOOKUP($B151,'Model Working'!$C$30:$P$39,R$4)))*VLOOKUP($F151,'Model Working'!$C$42:$P$45,R$4,FALSE)*VLOOKUP($D151,'Model Working'!$C$47:$P$50,R$4,FALSE)*(1+High_Case)*'Connex from Volumes'!X$18</f>
        <v>1669461.118168025</v>
      </c>
      <c r="S151" s="29">
        <f>(VLOOKUP($B151,'Model Working'!$C$16:$P$25,T$4,FALSE)/VLOOKUP($B151,'Model Working'!$C$30:$P$39,T$4)-(VLOOKUP($B151,'Model Working'!$C$16:$P$25,S$4,FALSE)/VLOOKUP($B151,'Model Working'!$C$30:$P$39,S$4)))*VLOOKUP($F151,'Model Working'!$C$42:$P$45,S$4,FALSE)*VLOOKUP($D151,'Model Working'!$C$47:$P$50,S$4,FALSE)*(1+High_Case)*'Connex from Volumes'!Y$18</f>
        <v>1750065.060201586</v>
      </c>
      <c r="T151" s="29" t="e" vm="1">
        <f>(VLOOKUP($B151,'Model Working'!$C$16:$P$25,U$4,FALSE)/VLOOKUP($B151,'Model Working'!$C$30:$P$39,U$4)-(VLOOKUP($B151,'Model Working'!$C$16:$P$25,T$4,FALSE)/VLOOKUP($B151,'Model Working'!$C$30:$P$39,T$4)))*VLOOKUP($F151,'Model Working'!$C$42:$P$45,T$4,FALSE)*VLOOKUP($D151,'Model Working'!$C$47:$P$50,T$4,FALSE)*(1+High_Case)*'Connex from Volumes'!Z$18</f>
        <v>#VALUE!</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1811658.8327849568</v>
      </c>
      <c r="K152" s="29">
        <f t="shared" si="33"/>
        <v>1873029.3572054973</v>
      </c>
      <c r="L152" s="29">
        <f t="shared" si="33"/>
        <v>1969457.5107743514</v>
      </c>
      <c r="M152" s="29">
        <f t="shared" si="33"/>
        <v>1957735.789119581</v>
      </c>
      <c r="N152" s="29">
        <f t="shared" si="33"/>
        <v>2007805.2768447241</v>
      </c>
      <c r="O152" s="29">
        <f t="shared" si="33"/>
        <v>2048918.4961097643</v>
      </c>
      <c r="P152" s="29">
        <f t="shared" si="33"/>
        <v>2092749.1073588086</v>
      </c>
      <c r="Q152" s="29">
        <f t="shared" si="33"/>
        <v>2138008.2394826077</v>
      </c>
      <c r="R152" s="29">
        <f t="shared" si="33"/>
        <v>2160889.8300791001</v>
      </c>
      <c r="S152" s="29">
        <f t="shared" si="33"/>
        <v>2265220.6448007626</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1630492.9495064609</v>
      </c>
      <c r="K153" s="29">
        <f t="shared" si="33"/>
        <v>1685726.4214849479</v>
      </c>
      <c r="L153" s="29">
        <f t="shared" si="33"/>
        <v>1772511.7596969162</v>
      </c>
      <c r="M153" s="29">
        <f t="shared" si="33"/>
        <v>1761962.210207623</v>
      </c>
      <c r="N153" s="29">
        <f t="shared" si="33"/>
        <v>1807024.7491602518</v>
      </c>
      <c r="O153" s="29">
        <f t="shared" si="33"/>
        <v>1844026.6464987879</v>
      </c>
      <c r="P153" s="29">
        <f t="shared" si="33"/>
        <v>1883474.1966229277</v>
      </c>
      <c r="Q153" s="29">
        <f t="shared" si="33"/>
        <v>1924207.4155343468</v>
      </c>
      <c r="R153" s="29">
        <f t="shared" si="33"/>
        <v>1944800.8470711904</v>
      </c>
      <c r="S153" s="29">
        <f t="shared" si="33"/>
        <v>2038698.5803206861</v>
      </c>
      <c r="T153" s="88" t="s">
        <v>115</v>
      </c>
    </row>
    <row r="154" spans="1:20" ht="1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1992824.7160634524</v>
      </c>
      <c r="K154" s="86">
        <f t="shared" si="33"/>
        <v>2060332.2929260475</v>
      </c>
      <c r="L154" s="86">
        <f t="shared" si="33"/>
        <v>2166403.2618517871</v>
      </c>
      <c r="M154" s="86">
        <f t="shared" si="33"/>
        <v>2153509.3680315395</v>
      </c>
      <c r="N154" s="86">
        <f t="shared" si="33"/>
        <v>2208585.8045291966</v>
      </c>
      <c r="O154" s="86">
        <f t="shared" si="33"/>
        <v>2253810.345720741</v>
      </c>
      <c r="P154" s="86">
        <f t="shared" si="33"/>
        <v>2302024.0180946896</v>
      </c>
      <c r="Q154" s="86">
        <f t="shared" si="33"/>
        <v>2351809.0634308686</v>
      </c>
      <c r="R154" s="86">
        <f t="shared" si="33"/>
        <v>2376978.8130870108</v>
      </c>
      <c r="S154" s="86">
        <f t="shared" si="33"/>
        <v>2491742.7092808392</v>
      </c>
      <c r="T154" s="89" t="s">
        <v>115</v>
      </c>
    </row>
    <row r="155" spans="1:20" ht="15.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1811658.8327849568</v>
      </c>
      <c r="K155" s="86">
        <f t="shared" ref="K155:T155" si="34">K152</f>
        <v>1873029.3572054973</v>
      </c>
      <c r="L155" s="86">
        <f t="shared" si="34"/>
        <v>1969457.5107743514</v>
      </c>
      <c r="M155" s="86">
        <f t="shared" si="34"/>
        <v>1957735.789119581</v>
      </c>
      <c r="N155" s="86">
        <f t="shared" si="34"/>
        <v>2007805.2768447241</v>
      </c>
      <c r="O155" s="86">
        <f t="shared" si="34"/>
        <v>2048918.4961097643</v>
      </c>
      <c r="P155" s="86">
        <f t="shared" si="34"/>
        <v>2092749.1073588086</v>
      </c>
      <c r="Q155" s="86">
        <f t="shared" si="34"/>
        <v>2138008.2394826077</v>
      </c>
      <c r="R155" s="86">
        <f t="shared" si="34"/>
        <v>2160889.8300791001</v>
      </c>
      <c r="S155" s="86">
        <f t="shared" si="34"/>
        <v>2265220.6448007626</v>
      </c>
      <c r="T155" s="86" t="str">
        <f t="shared" si="34"/>
        <v>N/A</v>
      </c>
    </row>
    <row r="156" spans="1:20" ht="1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Volumes'!P$19</f>
        <v>356057.17889368872</v>
      </c>
      <c r="K156" s="29">
        <f>'Output Volume Summary'!K156*'Connex from Volumes'!Q$19</f>
        <v>368118.73010684579</v>
      </c>
      <c r="L156" s="29">
        <f>'Output Volume Summary'!L156*'Connex from Volumes'!R$19</f>
        <v>379902.41671827761</v>
      </c>
      <c r="M156" s="29">
        <f>'Output Volume Summary'!M156*'Connex from Volumes'!S$19</f>
        <v>384766.64009722479</v>
      </c>
      <c r="N156" s="29">
        <f>'Output Volume Summary'!N156*'Connex from Volumes'!T$19</f>
        <v>394607.12453361356</v>
      </c>
      <c r="O156" s="29">
        <f>'Output Volume Summary'!O156*'Connex from Volumes'!U$19</f>
        <v>402687.37485549395</v>
      </c>
      <c r="P156" s="29">
        <f>'Output Volume Summary'!P156*'Connex from Volumes'!V$19</f>
        <v>411301.69202608953</v>
      </c>
      <c r="Q156" s="29">
        <f>'Output Volume Summary'!Q156*'Connex from Volumes'!W$19</f>
        <v>420196.76576268492</v>
      </c>
      <c r="R156" s="29">
        <f>'Output Volume Summary'!R156*'Connex from Volumes'!X$19</f>
        <v>424693.83466382179</v>
      </c>
      <c r="S156" s="29">
        <f>'Output Volume Summary'!S156*'Connex from Volumes'!Y$19</f>
        <v>445198.65317005821</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Volumes'!P$19</f>
        <v>320451.46100431989</v>
      </c>
      <c r="K157" s="29">
        <f>'Output Volume Summary'!K157*'Connex from Volumes'!Q$19</f>
        <v>331306.85709616123</v>
      </c>
      <c r="L157" s="29">
        <f>'Output Volume Summary'!L157*'Connex from Volumes'!R$19</f>
        <v>341912.17504644982</v>
      </c>
      <c r="M157" s="29">
        <f>'Output Volume Summary'!M157*'Connex from Volumes'!S$19</f>
        <v>346289.97608750232</v>
      </c>
      <c r="N157" s="29">
        <f>'Output Volume Summary'!N157*'Connex from Volumes'!T$19</f>
        <v>355146.41208025225</v>
      </c>
      <c r="O157" s="29">
        <f>'Output Volume Summary'!O157*'Connex from Volumes'!U$19</f>
        <v>362418.6373699446</v>
      </c>
      <c r="P157" s="29">
        <f>'Output Volume Summary'!P157*'Connex from Volumes'!V$19</f>
        <v>370171.5228234806</v>
      </c>
      <c r="Q157" s="29">
        <f>'Output Volume Summary'!Q157*'Connex from Volumes'!W$19</f>
        <v>378177.08918641647</v>
      </c>
      <c r="R157" s="29">
        <f>'Output Volume Summary'!R157*'Connex from Volumes'!X$19</f>
        <v>382224.45119743969</v>
      </c>
      <c r="S157" s="29">
        <f>'Output Volume Summary'!S157*'Connex from Volumes'!Y$19</f>
        <v>400678.78785305237</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Volumes'!P$19</f>
        <v>391662.89678305766</v>
      </c>
      <c r="K158" s="29">
        <f>'Output Volume Summary'!K158*'Connex from Volumes'!Q$19</f>
        <v>404930.60311753041</v>
      </c>
      <c r="L158" s="29">
        <f>'Output Volume Summary'!L158*'Connex from Volumes'!R$19</f>
        <v>417892.65839010541</v>
      </c>
      <c r="M158" s="29">
        <f>'Output Volume Summary'!M158*'Connex from Volumes'!S$19</f>
        <v>423243.30410694738</v>
      </c>
      <c r="N158" s="29">
        <f>'Output Volume Summary'!N158*'Connex from Volumes'!T$19</f>
        <v>434067.83698697499</v>
      </c>
      <c r="O158" s="29">
        <f>'Output Volume Summary'!O158*'Connex from Volumes'!U$19</f>
        <v>442956.11234104336</v>
      </c>
      <c r="P158" s="29">
        <f>'Output Volume Summary'!P158*'Connex from Volumes'!V$19</f>
        <v>452431.86122869852</v>
      </c>
      <c r="Q158" s="29">
        <f>'Output Volume Summary'!Q158*'Connex from Volumes'!W$19</f>
        <v>462216.44233895349</v>
      </c>
      <c r="R158" s="29">
        <f>'Output Volume Summary'!R158*'Connex from Volumes'!X$19</f>
        <v>467163.21813020401</v>
      </c>
      <c r="S158" s="29">
        <f>'Output Volume Summary'!S158*'Connex from Volumes'!Y$19</f>
        <v>489718.51848706411</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Volumes'!P$20</f>
        <v>2207151.614950405</v>
      </c>
      <c r="K159" s="29">
        <f>'Output Volume Summary'!K159*'Connex from Volumes'!Q$20</f>
        <v>2281919.5843019658</v>
      </c>
      <c r="L159" s="29">
        <f>'Output Volume Summary'!L159*'Connex from Volumes'!R$20</f>
        <v>2354965.1075387169</v>
      </c>
      <c r="M159" s="29">
        <f>'Output Volume Summary'!M159*'Connex from Volumes'!S$20</f>
        <v>2385117.7884077877</v>
      </c>
      <c r="N159" s="29">
        <f>'Output Volume Summary'!N159*'Connex from Volumes'!T$20</f>
        <v>2446117.6569770849</v>
      </c>
      <c r="O159" s="29">
        <f>'Output Volume Summary'!O159*'Connex from Volumes'!U$20</f>
        <v>2496206.0658179205</v>
      </c>
      <c r="P159" s="29">
        <f>'Output Volume Summary'!P159*'Connex from Volumes'!V$20</f>
        <v>2549605.084800913</v>
      </c>
      <c r="Q159" s="29">
        <f>'Output Volume Summary'!Q159*'Connex from Volumes'!W$20</f>
        <v>2604744.4768048353</v>
      </c>
      <c r="R159" s="29">
        <f>'Output Volume Summary'!R159*'Connex from Volumes'!X$20</f>
        <v>2632621.2153627491</v>
      </c>
      <c r="S159" s="29">
        <f>'Output Volume Summary'!S159*'Connex from Volumes'!Y$20</f>
        <v>2759727.8880070802</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Volumes'!P$20</f>
        <v>1986436.4534553643</v>
      </c>
      <c r="K160" s="29">
        <f>'Output Volume Summary'!K160*'Connex from Volumes'!Q$20</f>
        <v>2053727.6258717692</v>
      </c>
      <c r="L160" s="29">
        <f>'Output Volume Summary'!L160*'Connex from Volumes'!R$20</f>
        <v>2119468.5967848455</v>
      </c>
      <c r="M160" s="29">
        <f>'Output Volume Summary'!M160*'Connex from Volumes'!S$20</f>
        <v>2146606.0095670088</v>
      </c>
      <c r="N160" s="29">
        <f>'Output Volume Summary'!N160*'Connex from Volumes'!T$20</f>
        <v>2201505.891279377</v>
      </c>
      <c r="O160" s="29">
        <f>'Output Volume Summary'!O160*'Connex from Volumes'!U$20</f>
        <v>2246585.4592361283</v>
      </c>
      <c r="P160" s="29">
        <f>'Output Volume Summary'!P160*'Connex from Volumes'!V$20</f>
        <v>2294644.5763208219</v>
      </c>
      <c r="Q160" s="29">
        <f>'Output Volume Summary'!Q160*'Connex from Volumes'!W$20</f>
        <v>2344270.0291243517</v>
      </c>
      <c r="R160" s="29">
        <f>'Output Volume Summary'!R160*'Connex from Volumes'!X$20</f>
        <v>2369359.0938264746</v>
      </c>
      <c r="S160" s="29">
        <f>'Output Volume Summary'!S160*'Connex from Volumes'!Y$20</f>
        <v>2483755.0992063722</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Volumes'!P$20</f>
        <v>2427866.7764454451</v>
      </c>
      <c r="K161" s="29">
        <f>'Output Volume Summary'!K161*'Connex from Volumes'!Q$20</f>
        <v>2510111.5427321624</v>
      </c>
      <c r="L161" s="29">
        <f>'Output Volume Summary'!L161*'Connex from Volumes'!R$20</f>
        <v>2590461.6182925892</v>
      </c>
      <c r="M161" s="29">
        <f>'Output Volume Summary'!M161*'Connex from Volumes'!S$20</f>
        <v>2623629.5672485665</v>
      </c>
      <c r="N161" s="29">
        <f>'Output Volume Summary'!N161*'Connex from Volumes'!T$20</f>
        <v>2690729.4226747942</v>
      </c>
      <c r="O161" s="29">
        <f>'Output Volume Summary'!O161*'Connex from Volumes'!U$20</f>
        <v>2745826.6723997132</v>
      </c>
      <c r="P161" s="29">
        <f>'Output Volume Summary'!P161*'Connex from Volumes'!V$20</f>
        <v>2804565.593281005</v>
      </c>
      <c r="Q161" s="29">
        <f>'Output Volume Summary'!Q161*'Connex from Volumes'!W$20</f>
        <v>2865218.9244853188</v>
      </c>
      <c r="R161" s="29">
        <f>'Output Volume Summary'!R161*'Connex from Volumes'!X$20</f>
        <v>2895883.3368990244</v>
      </c>
      <c r="S161" s="29">
        <f>'Output Volume Summary'!S161*'Connex from Volumes'!Y$20</f>
        <v>3035700.6768077891</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2563208.7938440936</v>
      </c>
      <c r="K162" s="29">
        <f t="shared" si="35"/>
        <v>2650038.3144088117</v>
      </c>
      <c r="L162" s="29">
        <f t="shared" si="35"/>
        <v>2734867.5242569945</v>
      </c>
      <c r="M162" s="29">
        <f t="shared" si="35"/>
        <v>2769884.4285050123</v>
      </c>
      <c r="N162" s="29">
        <f t="shared" si="35"/>
        <v>2840724.7815106986</v>
      </c>
      <c r="O162" s="29">
        <f t="shared" si="35"/>
        <v>2898893.4406734146</v>
      </c>
      <c r="P162" s="29">
        <f t="shared" si="35"/>
        <v>2960906.7768270024</v>
      </c>
      <c r="Q162" s="29">
        <f t="shared" si="35"/>
        <v>3024941.2425675201</v>
      </c>
      <c r="R162" s="29">
        <f t="shared" si="35"/>
        <v>3057315.0500265709</v>
      </c>
      <c r="S162" s="29">
        <f t="shared" si="35"/>
        <v>3204926.5411771382</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2306887.9144596844</v>
      </c>
      <c r="K163" s="29">
        <f t="shared" si="35"/>
        <v>2385034.4829679304</v>
      </c>
      <c r="L163" s="29">
        <f t="shared" si="35"/>
        <v>2461380.7718312955</v>
      </c>
      <c r="M163" s="29">
        <f t="shared" si="35"/>
        <v>2492895.985654511</v>
      </c>
      <c r="N163" s="29">
        <f t="shared" si="35"/>
        <v>2556652.3033596291</v>
      </c>
      <c r="O163" s="29">
        <f t="shared" si="35"/>
        <v>2609004.096606073</v>
      </c>
      <c r="P163" s="29">
        <f t="shared" si="35"/>
        <v>2664816.0991443023</v>
      </c>
      <c r="Q163" s="29">
        <f t="shared" si="35"/>
        <v>2722447.1183107682</v>
      </c>
      <c r="R163" s="29">
        <f t="shared" si="35"/>
        <v>2751583.5450239144</v>
      </c>
      <c r="S163" s="29">
        <f t="shared" si="35"/>
        <v>2884433.8870594245</v>
      </c>
      <c r="T163" s="88" t="s">
        <v>115</v>
      </c>
    </row>
    <row r="164" spans="1:20" ht="1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2819529.6732285027</v>
      </c>
      <c r="K164" s="86">
        <f t="shared" si="35"/>
        <v>2915042.1458496926</v>
      </c>
      <c r="L164" s="86">
        <f t="shared" si="35"/>
        <v>3008354.2766826944</v>
      </c>
      <c r="M164" s="86">
        <f t="shared" si="35"/>
        <v>3046872.871355514</v>
      </c>
      <c r="N164" s="86">
        <f t="shared" si="35"/>
        <v>3124797.259661769</v>
      </c>
      <c r="O164" s="86">
        <f t="shared" si="35"/>
        <v>3188782.7847407567</v>
      </c>
      <c r="P164" s="86">
        <f t="shared" si="35"/>
        <v>3256997.4545097034</v>
      </c>
      <c r="Q164" s="86">
        <f t="shared" si="35"/>
        <v>3327435.3668242721</v>
      </c>
      <c r="R164" s="86">
        <f t="shared" si="35"/>
        <v>3363046.5550292283</v>
      </c>
      <c r="S164" s="86">
        <f t="shared" si="35"/>
        <v>3525419.1952948533</v>
      </c>
      <c r="T164" s="89" t="s">
        <v>115</v>
      </c>
    </row>
    <row r="165" spans="1:20" ht="15.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J162</f>
        <v>2563208.7938440936</v>
      </c>
      <c r="K165" s="92">
        <f t="shared" ref="K165:T165" si="36">K162</f>
        <v>2650038.3144088117</v>
      </c>
      <c r="L165" s="92">
        <f t="shared" si="36"/>
        <v>2734867.5242569945</v>
      </c>
      <c r="M165" s="92">
        <f t="shared" si="36"/>
        <v>2769884.4285050123</v>
      </c>
      <c r="N165" s="92">
        <f t="shared" si="36"/>
        <v>2840724.7815106986</v>
      </c>
      <c r="O165" s="92">
        <f t="shared" si="36"/>
        <v>2898893.4406734146</v>
      </c>
      <c r="P165" s="92">
        <f t="shared" si="36"/>
        <v>2960906.7768270024</v>
      </c>
      <c r="Q165" s="92">
        <f t="shared" si="36"/>
        <v>3024941.2425675201</v>
      </c>
      <c r="R165" s="92">
        <f t="shared" si="36"/>
        <v>3057315.0500265709</v>
      </c>
      <c r="S165" s="92">
        <f t="shared" si="36"/>
        <v>3204926.5411771382</v>
      </c>
      <c r="T165" s="86" t="str">
        <f t="shared" si="36"/>
        <v>N/A</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Volumes'!P$17</f>
        <v>1424210.3602423472</v>
      </c>
      <c r="K166" s="29">
        <f>(VLOOKUP($B166,'Model Working'!$C$16:$P$25,L$4,FALSE)/VLOOKUP($B166,'Model Working'!$C$30:$P$39,L$4)-(VLOOKUP($B166,'Model Working'!$C$16:$P$25,K$4,FALSE)/VLOOKUP($B166,'Model Working'!$C$30:$P$39,K$4)))*VLOOKUP($F166,'Model Working'!$C$42:$P$45,K$4,FALSE)*VLOOKUP($D166,'Model Working'!$C$47:$P$50,K$4,FALSE)*(1+Base_Case)*'Connex from Volumes'!Q$17</f>
        <v>1478739.0907395077</v>
      </c>
      <c r="L166" s="29">
        <f>(VLOOKUP($B166,'Model Working'!$C$16:$P$25,M$4,FALSE)/VLOOKUP($B166,'Model Working'!$C$30:$P$39,M$4)-(VLOOKUP($B166,'Model Working'!$C$16:$P$25,L$4,FALSE)/VLOOKUP($B166,'Model Working'!$C$30:$P$39,L$4)))*VLOOKUP($F166,'Model Working'!$C$42:$P$45,L$4,FALSE)*VLOOKUP($D166,'Model Working'!$C$47:$P$50,L$4,FALSE)*(1+Base_Case)*'Connex from Volumes'!R$17</f>
        <v>1561550.8346931797</v>
      </c>
      <c r="M166" s="29">
        <f>(VLOOKUP($B166,'Model Working'!$C$16:$P$25,N$4,FALSE)/VLOOKUP($B166,'Model Working'!$C$30:$P$39,N$4)-(VLOOKUP($B166,'Model Working'!$C$16:$P$25,M$4,FALSE)/VLOOKUP($B166,'Model Working'!$C$30:$P$39,M$4)))*VLOOKUP($F166,'Model Working'!$C$42:$P$45,M$4,FALSE)*VLOOKUP($D166,'Model Working'!$C$47:$P$50,M$4,FALSE)*(1+Base_Case)*'Connex from Volumes'!S$17</f>
        <v>1558976.4658175467</v>
      </c>
      <c r="N166" s="29">
        <f>(VLOOKUP($B166,'Model Working'!$C$16:$P$25,O$4,FALSE)/VLOOKUP($B166,'Model Working'!$C$30:$P$39,O$4)-(VLOOKUP($B166,'Model Working'!$C$16:$P$25,N$4,FALSE)/VLOOKUP($B166,'Model Working'!$C$30:$P$39,N$4)))*VLOOKUP($F166,'Model Working'!$C$42:$P$45,N$4,FALSE)*VLOOKUP($D166,'Model Working'!$C$47:$P$50,N$4,FALSE)*(1+Base_Case)*'Connex from Volumes'!T$17</f>
        <v>1605819.0098326909</v>
      </c>
      <c r="O166" s="29">
        <f>(VLOOKUP($B166,'Model Working'!$C$16:$P$25,P$4,FALSE)/VLOOKUP($B166,'Model Working'!$C$30:$P$39,P$4)-(VLOOKUP($B166,'Model Working'!$C$16:$P$25,O$4,FALSE)/VLOOKUP($B166,'Model Working'!$C$30:$P$39,O$4)))*VLOOKUP($F166,'Model Working'!$C$42:$P$45,O$4,FALSE)*VLOOKUP($D166,'Model Working'!$C$47:$P$50,O$4,FALSE)*(1+Base_Case)*'Connex from Volumes'!U$17</f>
        <v>1645897.9336875696</v>
      </c>
      <c r="P166" s="29">
        <f>(VLOOKUP($B166,'Model Working'!$C$16:$P$25,Q$4,FALSE)/VLOOKUP($B166,'Model Working'!$C$30:$P$39,Q$4)-(VLOOKUP($B166,'Model Working'!$C$16:$P$25,P$4,FALSE)/VLOOKUP($B166,'Model Working'!$C$30:$P$39,P$4)))*VLOOKUP($F166,'Model Working'!$C$42:$P$45,P$4,FALSE)*VLOOKUP($D166,'Model Working'!$C$47:$P$50,P$4,FALSE)*(1+Base_Case)*'Connex from Volumes'!V$17</f>
        <v>1688544.1445870914</v>
      </c>
      <c r="Q166" s="29">
        <f>(VLOOKUP($B166,'Model Working'!$C$16:$P$25,R$4,FALSE)/VLOOKUP($B166,'Model Working'!$C$30:$P$39,R$4)-(VLOOKUP($B166,'Model Working'!$C$16:$P$25,Q$4,FALSE)/VLOOKUP($B166,'Model Working'!$C$30:$P$39,Q$4)))*VLOOKUP($F166,'Model Working'!$C$42:$P$45,Q$4,FALSE)*VLOOKUP($D166,'Model Working'!$C$47:$P$50,Q$4,FALSE)*(1+Base_Case)*'Connex from Volumes'!W$17</f>
        <v>1732748.8704007682</v>
      </c>
      <c r="R166" s="29">
        <f>(VLOOKUP($B166,'Model Working'!$C$16:$P$25,S$4,FALSE)/VLOOKUP($B166,'Model Working'!$C$30:$P$39,S$4)-(VLOOKUP($B166,'Model Working'!$C$16:$P$25,R$4,FALSE)/VLOOKUP($B166,'Model Working'!$C$30:$P$39,R$4)))*VLOOKUP($F166,'Model Working'!$C$42:$P$45,R$4,FALSE)*VLOOKUP($D166,'Model Working'!$C$47:$P$50,R$4,FALSE)*(1+Base_Case)*'Connex from Volumes'!X$17</f>
        <v>1759154.4403176887</v>
      </c>
      <c r="S166" s="29">
        <f>(VLOOKUP($B166,'Model Working'!$C$16:$P$25,T$4,FALSE)/VLOOKUP($B166,'Model Working'!$C$30:$P$39,T$4)-(VLOOKUP($B166,'Model Working'!$C$16:$P$25,S$4,FALSE)/VLOOKUP($B166,'Model Working'!$C$30:$P$39,S$4)))*VLOOKUP($F166,'Model Working'!$C$42:$P$45,S$4,FALSE)*VLOOKUP($D166,'Model Working'!$C$47:$P$50,S$4,FALSE)*(1+Base_Case)*'Connex from Volumes'!Y$17</f>
        <v>1796854.5330900883</v>
      </c>
      <c r="T166" s="29" t="e" vm="1">
        <f>(VLOOKUP($B166,'Model Working'!$C$16:$P$25,U$4,FALSE)/VLOOKUP($B166,'Model Working'!$C$30:$P$39,U$4)-(VLOOKUP($B166,'Model Working'!$C$16:$P$25,T$4,FALSE)/VLOOKUP($B166,'Model Working'!$C$30:$P$39,T$4)))*VLOOKUP($F166,'Model Working'!$C$42:$P$45,T$4,FALSE)*VLOOKUP($D166,'Model Working'!$C$47:$P$50,T$4,FALSE)*(1+Base_Case)*'Connex from Volumes'!Z$17</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Volumes'!P$17</f>
        <v>1281789.3242181127</v>
      </c>
      <c r="K167" s="29">
        <f>(VLOOKUP($B167,'Model Working'!$C$16:$P$25,L$4,FALSE)/VLOOKUP($B167,'Model Working'!$C$30:$P$39,L$4)-(VLOOKUP($B167,'Model Working'!$C$16:$P$25,K$4,FALSE)/VLOOKUP($B167,'Model Working'!$C$30:$P$39,K$4)))*VLOOKUP($F167,'Model Working'!$C$42:$P$45,K$4,FALSE)*VLOOKUP($D167,'Model Working'!$C$47:$P$50,K$4,FALSE)*(1+Low_Case)*'Connex from Volumes'!Q$17</f>
        <v>1330865.181665557</v>
      </c>
      <c r="L167" s="29">
        <f>(VLOOKUP($B167,'Model Working'!$C$16:$P$25,M$4,FALSE)/VLOOKUP($B167,'Model Working'!$C$30:$P$39,M$4)-(VLOOKUP($B167,'Model Working'!$C$16:$P$25,L$4,FALSE)/VLOOKUP($B167,'Model Working'!$C$30:$P$39,L$4)))*VLOOKUP($F167,'Model Working'!$C$42:$P$45,L$4,FALSE)*VLOOKUP($D167,'Model Working'!$C$47:$P$50,L$4,FALSE)*(1+Low_Case)*'Connex from Volumes'!R$17</f>
        <v>1405395.7512238619</v>
      </c>
      <c r="M167" s="29">
        <f>(VLOOKUP($B167,'Model Working'!$C$16:$P$25,N$4,FALSE)/VLOOKUP($B167,'Model Working'!$C$30:$P$39,N$4)-(VLOOKUP($B167,'Model Working'!$C$16:$P$25,M$4,FALSE)/VLOOKUP($B167,'Model Working'!$C$30:$P$39,M$4)))*VLOOKUP($F167,'Model Working'!$C$42:$P$45,M$4,FALSE)*VLOOKUP($D167,'Model Working'!$C$47:$P$50,M$4,FALSE)*(1+Low_Case)*'Connex from Volumes'!S$17</f>
        <v>1403078.8192357919</v>
      </c>
      <c r="N167" s="29">
        <f>(VLOOKUP($B167,'Model Working'!$C$16:$P$25,O$4,FALSE)/VLOOKUP($B167,'Model Working'!$C$30:$P$39,O$4)-(VLOOKUP($B167,'Model Working'!$C$16:$P$25,N$4,FALSE)/VLOOKUP($B167,'Model Working'!$C$30:$P$39,N$4)))*VLOOKUP($F167,'Model Working'!$C$42:$P$45,N$4,FALSE)*VLOOKUP($D167,'Model Working'!$C$47:$P$50,N$4,FALSE)*(1+Low_Case)*'Connex from Volumes'!T$17</f>
        <v>1445237.1088494218</v>
      </c>
      <c r="O167" s="29">
        <f>(VLOOKUP($B167,'Model Working'!$C$16:$P$25,P$4,FALSE)/VLOOKUP($B167,'Model Working'!$C$30:$P$39,P$4)-(VLOOKUP($B167,'Model Working'!$C$16:$P$25,O$4,FALSE)/VLOOKUP($B167,'Model Working'!$C$30:$P$39,O$4)))*VLOOKUP($F167,'Model Working'!$C$42:$P$45,O$4,FALSE)*VLOOKUP($D167,'Model Working'!$C$47:$P$50,O$4,FALSE)*(1+Low_Case)*'Connex from Volumes'!U$17</f>
        <v>1481308.1403188126</v>
      </c>
      <c r="P167" s="29">
        <f>(VLOOKUP($B167,'Model Working'!$C$16:$P$25,Q$4,FALSE)/VLOOKUP($B167,'Model Working'!$C$30:$P$39,Q$4)-(VLOOKUP($B167,'Model Working'!$C$16:$P$25,P$4,FALSE)/VLOOKUP($B167,'Model Working'!$C$30:$P$39,P$4)))*VLOOKUP($F167,'Model Working'!$C$42:$P$45,P$4,FALSE)*VLOOKUP($D167,'Model Working'!$C$47:$P$50,P$4,FALSE)*(1+Low_Case)*'Connex from Volumes'!V$17</f>
        <v>1519689.7301283823</v>
      </c>
      <c r="Q167" s="29">
        <f>(VLOOKUP($B167,'Model Working'!$C$16:$P$25,R$4,FALSE)/VLOOKUP($B167,'Model Working'!$C$30:$P$39,R$4)-(VLOOKUP($B167,'Model Working'!$C$16:$P$25,Q$4,FALSE)/VLOOKUP($B167,'Model Working'!$C$30:$P$39,Q$4)))*VLOOKUP($F167,'Model Working'!$C$42:$P$45,Q$4,FALSE)*VLOOKUP($D167,'Model Working'!$C$47:$P$50,Q$4,FALSE)*(1+Low_Case)*'Connex from Volumes'!W$17</f>
        <v>1559473.9833606915</v>
      </c>
      <c r="R167" s="29">
        <f>(VLOOKUP($B167,'Model Working'!$C$16:$P$25,S$4,FALSE)/VLOOKUP($B167,'Model Working'!$C$30:$P$39,S$4)-(VLOOKUP($B167,'Model Working'!$C$16:$P$25,R$4,FALSE)/VLOOKUP($B167,'Model Working'!$C$30:$P$39,R$4)))*VLOOKUP($F167,'Model Working'!$C$42:$P$45,R$4,FALSE)*VLOOKUP($D167,'Model Working'!$C$47:$P$50,R$4,FALSE)*(1+Low_Case)*'Connex from Volumes'!X$17</f>
        <v>1583238.9962859198</v>
      </c>
      <c r="S167" s="29">
        <f>(VLOOKUP($B167,'Model Working'!$C$16:$P$25,T$4,FALSE)/VLOOKUP($B167,'Model Working'!$C$30:$P$39,T$4)-(VLOOKUP($B167,'Model Working'!$C$16:$P$25,S$4,FALSE)/VLOOKUP($B167,'Model Working'!$C$30:$P$39,S$4)))*VLOOKUP($F167,'Model Working'!$C$42:$P$45,S$4,FALSE)*VLOOKUP($D167,'Model Working'!$C$47:$P$50,S$4,FALSE)*(1+Low_Case)*'Connex from Volumes'!Y$17</f>
        <v>1617169.0797810794</v>
      </c>
      <c r="T167" s="29" t="e" vm="1">
        <f>(VLOOKUP($B167,'Model Working'!$C$16:$P$25,U$4,FALSE)/VLOOKUP($B167,'Model Working'!$C$30:$P$39,U$4)-(VLOOKUP($B167,'Model Working'!$C$16:$P$25,T$4,FALSE)/VLOOKUP($B167,'Model Working'!$C$30:$P$39,T$4)))*VLOOKUP($F167,'Model Working'!$C$42:$P$45,T$4,FALSE)*VLOOKUP($D167,'Model Working'!$C$47:$P$50,T$4,FALSE)*(1+Low_Case)*'Connex from Volumes'!Z$17</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Volumes'!P$17</f>
        <v>1566631.3962665822</v>
      </c>
      <c r="K168" s="29">
        <f>(VLOOKUP($B168,'Model Working'!$C$16:$P$25,L$4,FALSE)/VLOOKUP($B168,'Model Working'!$C$30:$P$39,L$4)-(VLOOKUP($B168,'Model Working'!$C$16:$P$25,K$4,FALSE)/VLOOKUP($B168,'Model Working'!$C$30:$P$39,K$4)))*VLOOKUP($F168,'Model Working'!$C$42:$P$45,K$4,FALSE)*VLOOKUP($D168,'Model Working'!$C$47:$P$50,K$4,FALSE)*(1+High_Case)*'Connex from Volumes'!Q$17</f>
        <v>1626612.9998134586</v>
      </c>
      <c r="L168" s="29">
        <f>(VLOOKUP($B168,'Model Working'!$C$16:$P$25,M$4,FALSE)/VLOOKUP($B168,'Model Working'!$C$30:$P$39,M$4)-(VLOOKUP($B168,'Model Working'!$C$16:$P$25,L$4,FALSE)/VLOOKUP($B168,'Model Working'!$C$30:$P$39,L$4)))*VLOOKUP($F168,'Model Working'!$C$42:$P$45,L$4,FALSE)*VLOOKUP($D168,'Model Working'!$C$47:$P$50,L$4,FALSE)*(1+High_Case)*'Connex from Volumes'!R$17</f>
        <v>1717705.9181624979</v>
      </c>
      <c r="M168" s="29">
        <f>(VLOOKUP($B168,'Model Working'!$C$16:$P$25,N$4,FALSE)/VLOOKUP($B168,'Model Working'!$C$30:$P$39,N$4)-(VLOOKUP($B168,'Model Working'!$C$16:$P$25,M$4,FALSE)/VLOOKUP($B168,'Model Working'!$C$30:$P$39,M$4)))*VLOOKUP($F168,'Model Working'!$C$42:$P$45,M$4,FALSE)*VLOOKUP($D168,'Model Working'!$C$47:$P$50,M$4,FALSE)*(1+High_Case)*'Connex from Volumes'!S$17</f>
        <v>1714874.1123993015</v>
      </c>
      <c r="N168" s="29">
        <f>(VLOOKUP($B168,'Model Working'!$C$16:$P$25,O$4,FALSE)/VLOOKUP($B168,'Model Working'!$C$30:$P$39,O$4)-(VLOOKUP($B168,'Model Working'!$C$16:$P$25,N$4,FALSE)/VLOOKUP($B168,'Model Working'!$C$30:$P$39,N$4)))*VLOOKUP($F168,'Model Working'!$C$42:$P$45,N$4,FALSE)*VLOOKUP($D168,'Model Working'!$C$47:$P$50,N$4,FALSE)*(1+High_Case)*'Connex from Volumes'!T$17</f>
        <v>1766400.9108159605</v>
      </c>
      <c r="O168" s="29">
        <f>(VLOOKUP($B168,'Model Working'!$C$16:$P$25,P$4,FALSE)/VLOOKUP($B168,'Model Working'!$C$30:$P$39,P$4)-(VLOOKUP($B168,'Model Working'!$C$16:$P$25,O$4,FALSE)/VLOOKUP($B168,'Model Working'!$C$30:$P$39,O$4)))*VLOOKUP($F168,'Model Working'!$C$42:$P$45,O$4,FALSE)*VLOOKUP($D168,'Model Working'!$C$47:$P$50,O$4,FALSE)*(1+High_Case)*'Connex from Volumes'!U$17</f>
        <v>1810487.7270563268</v>
      </c>
      <c r="P168" s="29">
        <f>(VLOOKUP($B168,'Model Working'!$C$16:$P$25,Q$4,FALSE)/VLOOKUP($B168,'Model Working'!$C$30:$P$39,Q$4)-(VLOOKUP($B168,'Model Working'!$C$16:$P$25,P$4,FALSE)/VLOOKUP($B168,'Model Working'!$C$30:$P$39,P$4)))*VLOOKUP($F168,'Model Working'!$C$42:$P$45,P$4,FALSE)*VLOOKUP($D168,'Model Working'!$C$47:$P$50,P$4,FALSE)*(1+High_Case)*'Connex from Volumes'!V$17</f>
        <v>1857398.5590458007</v>
      </c>
      <c r="Q168" s="29">
        <f>(VLOOKUP($B168,'Model Working'!$C$16:$P$25,R$4,FALSE)/VLOOKUP($B168,'Model Working'!$C$30:$P$39,R$4)-(VLOOKUP($B168,'Model Working'!$C$16:$P$25,Q$4,FALSE)/VLOOKUP($B168,'Model Working'!$C$30:$P$39,Q$4)))*VLOOKUP($F168,'Model Working'!$C$42:$P$45,Q$4,FALSE)*VLOOKUP($D168,'Model Working'!$C$47:$P$50,Q$4,FALSE)*(1+High_Case)*'Connex from Volumes'!W$17</f>
        <v>1906023.7574408452</v>
      </c>
      <c r="R168" s="29">
        <f>(VLOOKUP($B168,'Model Working'!$C$16:$P$25,S$4,FALSE)/VLOOKUP($B168,'Model Working'!$C$30:$P$39,S$4)-(VLOOKUP($B168,'Model Working'!$C$16:$P$25,R$4,FALSE)/VLOOKUP($B168,'Model Working'!$C$30:$P$39,R$4)))*VLOOKUP($F168,'Model Working'!$C$42:$P$45,R$4,FALSE)*VLOOKUP($D168,'Model Working'!$C$47:$P$50,R$4,FALSE)*(1+High_Case)*'Connex from Volumes'!X$17</f>
        <v>1935069.8843494577</v>
      </c>
      <c r="S168" s="29">
        <f>(VLOOKUP($B168,'Model Working'!$C$16:$P$25,T$4,FALSE)/VLOOKUP($B168,'Model Working'!$C$30:$P$39,T$4)-(VLOOKUP($B168,'Model Working'!$C$16:$P$25,S$4,FALSE)/VLOOKUP($B168,'Model Working'!$C$30:$P$39,S$4)))*VLOOKUP($F168,'Model Working'!$C$42:$P$45,S$4,FALSE)*VLOOKUP($D168,'Model Working'!$C$47:$P$50,S$4,FALSE)*(1+High_Case)*'Connex from Volumes'!Y$17</f>
        <v>1976539.9863990974</v>
      </c>
      <c r="T168" s="29" t="e" vm="1">
        <f>(VLOOKUP($B168,'Model Working'!$C$16:$P$25,U$4,FALSE)/VLOOKUP($B168,'Model Working'!$C$30:$P$39,U$4)-(VLOOKUP($B168,'Model Working'!$C$16:$P$25,T$4,FALSE)/VLOOKUP($B168,'Model Working'!$C$30:$P$39,T$4)))*VLOOKUP($F168,'Model Working'!$C$42:$P$45,T$4,FALSE)*VLOOKUP($D168,'Model Working'!$C$47:$P$50,T$4,FALSE)*(1+High_Case)*'Connex from Volumes'!Z$17</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Volumes'!P$18</f>
        <v>3360571.5271742144</v>
      </c>
      <c r="K169" s="29">
        <f>(VLOOKUP($B169,'Model Working'!$C$16:$P$25,L$4,FALSE)/VLOOKUP($B169,'Model Working'!$C$30:$P$39,L$4)-(VLOOKUP($B169,'Model Working'!$C$16:$P$25,K$4,FALSE)/VLOOKUP($B169,'Model Working'!$C$30:$P$39,K$4)))*VLOOKUP($F169,'Model Working'!$C$42:$P$45,K$4,FALSE)*VLOOKUP($D169,'Model Working'!$C$47:$P$50,K$4,FALSE)*(1+Base_Case)*'Connex from Volumes'!Q$18</f>
        <v>3489237.7019452862</v>
      </c>
      <c r="L169" s="29">
        <f>(VLOOKUP($B169,'Model Working'!$C$16:$P$25,M$4,FALSE)/VLOOKUP($B169,'Model Working'!$C$30:$P$39,M$4)-(VLOOKUP($B169,'Model Working'!$C$16:$P$25,L$4,FALSE)/VLOOKUP($B169,'Model Working'!$C$30:$P$39,L$4)))*VLOOKUP($F169,'Model Working'!$C$42:$P$45,L$4,FALSE)*VLOOKUP($D169,'Model Working'!$C$47:$P$50,L$4,FALSE)*(1+Base_Case)*'Connex from Volumes'!R$18</f>
        <v>3684640.5698186788</v>
      </c>
      <c r="M169" s="29">
        <f>(VLOOKUP($B169,'Model Working'!$C$16:$P$25,N$4,FALSE)/VLOOKUP($B169,'Model Working'!$C$30:$P$39,N$4)-(VLOOKUP($B169,'Model Working'!$C$16:$P$25,M$4,FALSE)/VLOOKUP($B169,'Model Working'!$C$30:$P$39,M$4)))*VLOOKUP($F169,'Model Working'!$C$42:$P$45,M$4,FALSE)*VLOOKUP($D169,'Model Working'!$C$47:$P$50,M$4,FALSE)*(1+Base_Case)*'Connex from Volumes'!S$18</f>
        <v>3678566.080413599</v>
      </c>
      <c r="N169" s="29">
        <f>(VLOOKUP($B169,'Model Working'!$C$16:$P$25,O$4,FALSE)/VLOOKUP($B169,'Model Working'!$C$30:$P$39,O$4)-(VLOOKUP($B169,'Model Working'!$C$16:$P$25,N$4,FALSE)/VLOOKUP($B169,'Model Working'!$C$30:$P$39,N$4)))*VLOOKUP($F169,'Model Working'!$C$42:$P$45,N$4,FALSE)*VLOOKUP($D169,'Model Working'!$C$47:$P$50,N$4,FALSE)*(1+Base_Case)*'Connex from Volumes'!T$18</f>
        <v>3789095.9038667241</v>
      </c>
      <c r="O169" s="29">
        <f>(VLOOKUP($B169,'Model Working'!$C$16:$P$25,P$4,FALSE)/VLOOKUP($B169,'Model Working'!$C$30:$P$39,P$4)-(VLOOKUP($B169,'Model Working'!$C$16:$P$25,O$4,FALSE)/VLOOKUP($B169,'Model Working'!$C$30:$P$39,O$4)))*VLOOKUP($F169,'Model Working'!$C$42:$P$45,O$4,FALSE)*VLOOKUP($D169,'Model Working'!$C$47:$P$50,O$4,FALSE)*(1+Base_Case)*'Connex from Volumes'!U$18</f>
        <v>3883666.2665788527</v>
      </c>
      <c r="P169" s="29">
        <f>(VLOOKUP($B169,'Model Working'!$C$16:$P$25,Q$4,FALSE)/VLOOKUP($B169,'Model Working'!$C$30:$P$39,Q$4)-(VLOOKUP($B169,'Model Working'!$C$16:$P$25,P$4,FALSE)/VLOOKUP($B169,'Model Working'!$C$30:$P$39,P$4)))*VLOOKUP($F169,'Model Working'!$C$42:$P$45,P$4,FALSE)*VLOOKUP($D169,'Model Working'!$C$47:$P$50,P$4,FALSE)*(1+Base_Case)*'Connex from Volumes'!V$18</f>
        <v>3984294.4083839799</v>
      </c>
      <c r="Q169" s="29">
        <f>(VLOOKUP($B169,'Model Working'!$C$16:$P$25,R$4,FALSE)/VLOOKUP($B169,'Model Working'!$C$30:$P$39,R$4)-(VLOOKUP($B169,'Model Working'!$C$16:$P$25,Q$4,FALSE)/VLOOKUP($B169,'Model Working'!$C$30:$P$39,Q$4)))*VLOOKUP($F169,'Model Working'!$C$42:$P$45,Q$4,FALSE)*VLOOKUP($D169,'Model Working'!$C$47:$P$50,Q$4,FALSE)*(1+Base_Case)*'Connex from Volumes'!W$18</f>
        <v>4088600.027190676</v>
      </c>
      <c r="R169" s="29">
        <f>(VLOOKUP($B169,'Model Working'!$C$16:$P$25,S$4,FALSE)/VLOOKUP($B169,'Model Working'!$C$30:$P$39,S$4)-(VLOOKUP($B169,'Model Working'!$C$16:$P$25,R$4,FALSE)/VLOOKUP($B169,'Model Working'!$C$30:$P$39,R$4)))*VLOOKUP($F169,'Model Working'!$C$42:$P$45,R$4,FALSE)*VLOOKUP($D169,'Model Working'!$C$47:$P$50,R$4,FALSE)*(1+Base_Case)*'Connex from Volumes'!X$18</f>
        <v>4150906.698240668</v>
      </c>
      <c r="S169" s="29">
        <f>(VLOOKUP($B169,'Model Working'!$C$16:$P$25,T$4,FALSE)/VLOOKUP($B169,'Model Working'!$C$30:$P$39,T$4)-(VLOOKUP($B169,'Model Working'!$C$16:$P$25,S$4,FALSE)/VLOOKUP($B169,'Model Working'!$C$30:$P$39,S$4)))*VLOOKUP($F169,'Model Working'!$C$42:$P$45,S$4,FALSE)*VLOOKUP($D169,'Model Working'!$C$47:$P$50,S$4,FALSE)*(1+Base_Case)*'Connex from Volumes'!Y$18</f>
        <v>4239863.9631781271</v>
      </c>
      <c r="T169" s="29" t="e" vm="1">
        <f>(VLOOKUP($B169,'Model Working'!$C$16:$P$25,U$4,FALSE)/VLOOKUP($B169,'Model Working'!$C$30:$P$39,U$4)-(VLOOKUP($B169,'Model Working'!$C$16:$P$25,T$4,FALSE)/VLOOKUP($B169,'Model Working'!$C$30:$P$39,T$4)))*VLOOKUP($F169,'Model Working'!$C$42:$P$45,T$4,FALSE)*VLOOKUP($D169,'Model Working'!$C$47:$P$50,T$4,FALSE)*(1+Base_Case)*'Connex from Volumes'!Z$18</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Volumes'!P$18</f>
        <v>3024514.3744567931</v>
      </c>
      <c r="K170" s="29">
        <f>(VLOOKUP($B170,'Model Working'!$C$16:$P$25,L$4,FALSE)/VLOOKUP($B170,'Model Working'!$C$30:$P$39,L$4)-(VLOOKUP($B170,'Model Working'!$C$16:$P$25,K$4,FALSE)/VLOOKUP($B170,'Model Working'!$C$30:$P$39,K$4)))*VLOOKUP($F170,'Model Working'!$C$42:$P$45,K$4,FALSE)*VLOOKUP($D170,'Model Working'!$C$47:$P$50,K$4,FALSE)*(1+Low_Case)*'Connex from Volumes'!Q$18</f>
        <v>3140313.9317507576</v>
      </c>
      <c r="L170" s="29">
        <f>(VLOOKUP($B170,'Model Working'!$C$16:$P$25,M$4,FALSE)/VLOOKUP($B170,'Model Working'!$C$30:$P$39,M$4)-(VLOOKUP($B170,'Model Working'!$C$16:$P$25,L$4,FALSE)/VLOOKUP($B170,'Model Working'!$C$30:$P$39,L$4)))*VLOOKUP($F170,'Model Working'!$C$42:$P$45,L$4,FALSE)*VLOOKUP($D170,'Model Working'!$C$47:$P$50,L$4,FALSE)*(1+Low_Case)*'Connex from Volumes'!R$18</f>
        <v>3316176.5128368111</v>
      </c>
      <c r="M170" s="29">
        <f>(VLOOKUP($B170,'Model Working'!$C$16:$P$25,N$4,FALSE)/VLOOKUP($B170,'Model Working'!$C$30:$P$39,N$4)-(VLOOKUP($B170,'Model Working'!$C$16:$P$25,M$4,FALSE)/VLOOKUP($B170,'Model Working'!$C$30:$P$39,M$4)))*VLOOKUP($F170,'Model Working'!$C$42:$P$45,M$4,FALSE)*VLOOKUP($D170,'Model Working'!$C$47:$P$50,M$4,FALSE)*(1+Low_Case)*'Connex from Volumes'!S$18</f>
        <v>3310709.4723722395</v>
      </c>
      <c r="N170" s="29">
        <f>(VLOOKUP($B170,'Model Working'!$C$16:$P$25,O$4,FALSE)/VLOOKUP($B170,'Model Working'!$C$30:$P$39,O$4)-(VLOOKUP($B170,'Model Working'!$C$16:$P$25,N$4,FALSE)/VLOOKUP($B170,'Model Working'!$C$30:$P$39,N$4)))*VLOOKUP($F170,'Model Working'!$C$42:$P$45,N$4,FALSE)*VLOOKUP($D170,'Model Working'!$C$47:$P$50,N$4,FALSE)*(1+Low_Case)*'Connex from Volumes'!T$18</f>
        <v>3410186.3134800522</v>
      </c>
      <c r="O170" s="29">
        <f>(VLOOKUP($B170,'Model Working'!$C$16:$P$25,P$4,FALSE)/VLOOKUP($B170,'Model Working'!$C$30:$P$39,P$4)-(VLOOKUP($B170,'Model Working'!$C$16:$P$25,O$4,FALSE)/VLOOKUP($B170,'Model Working'!$C$30:$P$39,O$4)))*VLOOKUP($F170,'Model Working'!$C$42:$P$45,O$4,FALSE)*VLOOKUP($D170,'Model Working'!$C$47:$P$50,O$4,FALSE)*(1+Low_Case)*'Connex from Volumes'!U$18</f>
        <v>3495299.6399209676</v>
      </c>
      <c r="P170" s="29">
        <f>(VLOOKUP($B170,'Model Working'!$C$16:$P$25,Q$4,FALSE)/VLOOKUP($B170,'Model Working'!$C$30:$P$39,Q$4)-(VLOOKUP($B170,'Model Working'!$C$16:$P$25,P$4,FALSE)/VLOOKUP($B170,'Model Working'!$C$30:$P$39,P$4)))*VLOOKUP($F170,'Model Working'!$C$42:$P$45,P$4,FALSE)*VLOOKUP($D170,'Model Working'!$C$47:$P$50,P$4,FALSE)*(1+Low_Case)*'Connex from Volumes'!V$18</f>
        <v>3585864.967545582</v>
      </c>
      <c r="Q170" s="29">
        <f>(VLOOKUP($B170,'Model Working'!$C$16:$P$25,R$4,FALSE)/VLOOKUP($B170,'Model Working'!$C$30:$P$39,R$4)-(VLOOKUP($B170,'Model Working'!$C$16:$P$25,Q$4,FALSE)/VLOOKUP($B170,'Model Working'!$C$30:$P$39,Q$4)))*VLOOKUP($F170,'Model Working'!$C$42:$P$45,Q$4,FALSE)*VLOOKUP($D170,'Model Working'!$C$47:$P$50,Q$4,FALSE)*(1+Low_Case)*'Connex from Volumes'!W$18</f>
        <v>3679740.0244716085</v>
      </c>
      <c r="R170" s="29">
        <f>(VLOOKUP($B170,'Model Working'!$C$16:$P$25,S$4,FALSE)/VLOOKUP($B170,'Model Working'!$C$30:$P$39,S$4)-(VLOOKUP($B170,'Model Working'!$C$16:$P$25,R$4,FALSE)/VLOOKUP($B170,'Model Working'!$C$30:$P$39,R$4)))*VLOOKUP($F170,'Model Working'!$C$42:$P$45,R$4,FALSE)*VLOOKUP($D170,'Model Working'!$C$47:$P$50,R$4,FALSE)*(1+Low_Case)*'Connex from Volumes'!X$18</f>
        <v>3735816.028416601</v>
      </c>
      <c r="S170" s="29">
        <f>(VLOOKUP($B170,'Model Working'!$C$16:$P$25,T$4,FALSE)/VLOOKUP($B170,'Model Working'!$C$30:$P$39,T$4)-(VLOOKUP($B170,'Model Working'!$C$16:$P$25,S$4,FALSE)/VLOOKUP($B170,'Model Working'!$C$30:$P$39,S$4)))*VLOOKUP($F170,'Model Working'!$C$42:$P$45,S$4,FALSE)*VLOOKUP($D170,'Model Working'!$C$47:$P$50,S$4,FALSE)*(1+Low_Case)*'Connex from Volumes'!Y$18</f>
        <v>3815877.5668603145</v>
      </c>
      <c r="T170" s="29" t="e" vm="1">
        <f>(VLOOKUP($B170,'Model Working'!$C$16:$P$25,U$4,FALSE)/VLOOKUP($B170,'Model Working'!$C$30:$P$39,U$4)-(VLOOKUP($B170,'Model Working'!$C$16:$P$25,T$4,FALSE)/VLOOKUP($B170,'Model Working'!$C$30:$P$39,T$4)))*VLOOKUP($F170,'Model Working'!$C$42:$P$45,T$4,FALSE)*VLOOKUP($D170,'Model Working'!$C$47:$P$50,T$4,FALSE)*(1+Low_Case)*'Connex from Volumes'!Z$18</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Volumes'!P$18</f>
        <v>3696628.6798916361</v>
      </c>
      <c r="K171" s="29">
        <f>(VLOOKUP($B171,'Model Working'!$C$16:$P$25,L$4,FALSE)/VLOOKUP($B171,'Model Working'!$C$30:$P$39,L$4)-(VLOOKUP($B171,'Model Working'!$C$16:$P$25,K$4,FALSE)/VLOOKUP($B171,'Model Working'!$C$30:$P$39,K$4)))*VLOOKUP($F171,'Model Working'!$C$42:$P$45,K$4,FALSE)*VLOOKUP($D171,'Model Working'!$C$47:$P$50,K$4,FALSE)*(1+High_Case)*'Connex from Volumes'!Q$18</f>
        <v>3838161.4721398153</v>
      </c>
      <c r="L171" s="29">
        <f>(VLOOKUP($B171,'Model Working'!$C$16:$P$25,M$4,FALSE)/VLOOKUP($B171,'Model Working'!$C$30:$P$39,M$4)-(VLOOKUP($B171,'Model Working'!$C$16:$P$25,L$4,FALSE)/VLOOKUP($B171,'Model Working'!$C$30:$P$39,L$4)))*VLOOKUP($F171,'Model Working'!$C$42:$P$45,L$4,FALSE)*VLOOKUP($D171,'Model Working'!$C$47:$P$50,L$4,FALSE)*(1+High_Case)*'Connex from Volumes'!R$18</f>
        <v>4053104.6268005464</v>
      </c>
      <c r="M171" s="29">
        <f>(VLOOKUP($B171,'Model Working'!$C$16:$P$25,N$4,FALSE)/VLOOKUP($B171,'Model Working'!$C$30:$P$39,N$4)-(VLOOKUP($B171,'Model Working'!$C$16:$P$25,M$4,FALSE)/VLOOKUP($B171,'Model Working'!$C$30:$P$39,M$4)))*VLOOKUP($F171,'Model Working'!$C$42:$P$45,M$4,FALSE)*VLOOKUP($D171,'Model Working'!$C$47:$P$50,M$4,FALSE)*(1+High_Case)*'Connex from Volumes'!S$18</f>
        <v>4046422.6884549591</v>
      </c>
      <c r="N171" s="29">
        <f>(VLOOKUP($B171,'Model Working'!$C$16:$P$25,O$4,FALSE)/VLOOKUP($B171,'Model Working'!$C$30:$P$39,O$4)-(VLOOKUP($B171,'Model Working'!$C$16:$P$25,N$4,FALSE)/VLOOKUP($B171,'Model Working'!$C$30:$P$39,N$4)))*VLOOKUP($F171,'Model Working'!$C$42:$P$45,N$4,FALSE)*VLOOKUP($D171,'Model Working'!$C$47:$P$50,N$4,FALSE)*(1+High_Case)*'Connex from Volumes'!T$18</f>
        <v>4168005.4942533975</v>
      </c>
      <c r="O171" s="29">
        <f>(VLOOKUP($B171,'Model Working'!$C$16:$P$25,P$4,FALSE)/VLOOKUP($B171,'Model Working'!$C$30:$P$39,P$4)-(VLOOKUP($B171,'Model Working'!$C$16:$P$25,O$4,FALSE)/VLOOKUP($B171,'Model Working'!$C$30:$P$39,O$4)))*VLOOKUP($F171,'Model Working'!$C$42:$P$45,O$4,FALSE)*VLOOKUP($D171,'Model Working'!$C$47:$P$50,O$4,FALSE)*(1+High_Case)*'Connex from Volumes'!U$18</f>
        <v>4272032.8932367386</v>
      </c>
      <c r="P171" s="29">
        <f>(VLOOKUP($B171,'Model Working'!$C$16:$P$25,Q$4,FALSE)/VLOOKUP($B171,'Model Working'!$C$30:$P$39,Q$4)-(VLOOKUP($B171,'Model Working'!$C$16:$P$25,P$4,FALSE)/VLOOKUP($B171,'Model Working'!$C$30:$P$39,P$4)))*VLOOKUP($F171,'Model Working'!$C$42:$P$45,P$4,FALSE)*VLOOKUP($D171,'Model Working'!$C$47:$P$50,P$4,FALSE)*(1+High_Case)*'Connex from Volumes'!V$18</f>
        <v>4382723.8492223788</v>
      </c>
      <c r="Q171" s="29">
        <f>(VLOOKUP($B171,'Model Working'!$C$16:$P$25,R$4,FALSE)/VLOOKUP($B171,'Model Working'!$C$30:$P$39,R$4)-(VLOOKUP($B171,'Model Working'!$C$16:$P$25,Q$4,FALSE)/VLOOKUP($B171,'Model Working'!$C$30:$P$39,Q$4)))*VLOOKUP($F171,'Model Working'!$C$42:$P$45,Q$4,FALSE)*VLOOKUP($D171,'Model Working'!$C$47:$P$50,Q$4,FALSE)*(1+High_Case)*'Connex from Volumes'!W$18</f>
        <v>4497460.0299097439</v>
      </c>
      <c r="R171" s="29">
        <f>(VLOOKUP($B171,'Model Working'!$C$16:$P$25,S$4,FALSE)/VLOOKUP($B171,'Model Working'!$C$30:$P$39,S$4)-(VLOOKUP($B171,'Model Working'!$C$16:$P$25,R$4,FALSE)/VLOOKUP($B171,'Model Working'!$C$30:$P$39,R$4)))*VLOOKUP($F171,'Model Working'!$C$42:$P$45,R$4,FALSE)*VLOOKUP($D171,'Model Working'!$C$47:$P$50,R$4,FALSE)*(1+High_Case)*'Connex from Volumes'!X$18</f>
        <v>4565997.3680647351</v>
      </c>
      <c r="S171" s="29">
        <f>(VLOOKUP($B171,'Model Working'!$C$16:$P$25,T$4,FALSE)/VLOOKUP($B171,'Model Working'!$C$30:$P$39,T$4)-(VLOOKUP($B171,'Model Working'!$C$16:$P$25,S$4,FALSE)/VLOOKUP($B171,'Model Working'!$C$30:$P$39,S$4)))*VLOOKUP($F171,'Model Working'!$C$42:$P$45,S$4,FALSE)*VLOOKUP($D171,'Model Working'!$C$47:$P$50,S$4,FALSE)*(1+High_Case)*'Connex from Volumes'!Y$18</f>
        <v>4663850.3594959406</v>
      </c>
      <c r="T171" s="29" t="e" vm="1">
        <f>(VLOOKUP($B171,'Model Working'!$C$16:$P$25,U$4,FALSE)/VLOOKUP($B171,'Model Working'!$C$30:$P$39,U$4)-(VLOOKUP($B171,'Model Working'!$C$16:$P$25,T$4,FALSE)/VLOOKUP($B171,'Model Working'!$C$30:$P$39,T$4)))*VLOOKUP($F171,'Model Working'!$C$42:$P$45,T$4,FALSE)*VLOOKUP($D171,'Model Working'!$C$47:$P$50,T$4,FALSE)*(1+High_Case)*'Connex from Volumes'!Z$18</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4784781.8874165621</v>
      </c>
      <c r="K172" s="29">
        <f t="shared" si="37"/>
        <v>4967976.7926847935</v>
      </c>
      <c r="L172" s="29">
        <f t="shared" si="37"/>
        <v>5246191.4045118587</v>
      </c>
      <c r="M172" s="29">
        <f t="shared" si="37"/>
        <v>5237542.546231146</v>
      </c>
      <c r="N172" s="29">
        <f t="shared" si="37"/>
        <v>5394914.9136994146</v>
      </c>
      <c r="O172" s="29">
        <f t="shared" si="37"/>
        <v>5529564.2002664227</v>
      </c>
      <c r="P172" s="29">
        <f t="shared" si="37"/>
        <v>5672838.5529710716</v>
      </c>
      <c r="Q172" s="29">
        <f t="shared" si="37"/>
        <v>5821348.8975914437</v>
      </c>
      <c r="R172" s="29">
        <f t="shared" si="37"/>
        <v>5910061.138558357</v>
      </c>
      <c r="S172" s="29">
        <f t="shared" si="37"/>
        <v>6036718.4962682156</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4306303.698674906</v>
      </c>
      <c r="K173" s="29">
        <f t="shared" si="37"/>
        <v>4471179.1134163141</v>
      </c>
      <c r="L173" s="29">
        <f t="shared" si="37"/>
        <v>4721572.2640606733</v>
      </c>
      <c r="M173" s="29">
        <f t="shared" si="37"/>
        <v>4713788.2916080318</v>
      </c>
      <c r="N173" s="29">
        <f t="shared" si="37"/>
        <v>4855423.4223294742</v>
      </c>
      <c r="O173" s="29">
        <f t="shared" si="37"/>
        <v>4976607.7802397804</v>
      </c>
      <c r="P173" s="29">
        <f t="shared" si="37"/>
        <v>5105554.6976739643</v>
      </c>
      <c r="Q173" s="29">
        <f t="shared" si="37"/>
        <v>5239214.0078322999</v>
      </c>
      <c r="R173" s="29">
        <f t="shared" si="37"/>
        <v>5319055.024702521</v>
      </c>
      <c r="S173" s="29">
        <f t="shared" si="37"/>
        <v>5433046.6466413941</v>
      </c>
      <c r="T173" s="88" t="s">
        <v>115</v>
      </c>
    </row>
    <row r="174" spans="1:20" ht="1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5263260.0761582181</v>
      </c>
      <c r="K174" s="86">
        <f t="shared" si="37"/>
        <v>5464774.4719532738</v>
      </c>
      <c r="L174" s="86">
        <f t="shared" si="37"/>
        <v>5770810.5449630441</v>
      </c>
      <c r="M174" s="86">
        <f t="shared" si="37"/>
        <v>5761296.8008542601</v>
      </c>
      <c r="N174" s="86">
        <f t="shared" si="37"/>
        <v>5934406.4050693577</v>
      </c>
      <c r="O174" s="86">
        <f t="shared" si="37"/>
        <v>6082520.6202930659</v>
      </c>
      <c r="P174" s="86">
        <f t="shared" si="37"/>
        <v>6240122.4082681797</v>
      </c>
      <c r="Q174" s="86">
        <f t="shared" si="37"/>
        <v>6403483.7873505894</v>
      </c>
      <c r="R174" s="86">
        <f t="shared" si="37"/>
        <v>6501067.252414193</v>
      </c>
      <c r="S174" s="86">
        <f t="shared" si="37"/>
        <v>6640390.345895038</v>
      </c>
      <c r="T174" s="89" t="s">
        <v>115</v>
      </c>
    </row>
    <row r="175" spans="1:20" ht="15.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4784781.8874165621</v>
      </c>
      <c r="K175" s="86">
        <f t="shared" ref="K175:T175" si="38">K172</f>
        <v>4967976.7926847935</v>
      </c>
      <c r="L175" s="86">
        <f t="shared" si="38"/>
        <v>5246191.4045118587</v>
      </c>
      <c r="M175" s="86">
        <f t="shared" si="38"/>
        <v>5237542.546231146</v>
      </c>
      <c r="N175" s="86">
        <f t="shared" si="38"/>
        <v>5394914.9136994146</v>
      </c>
      <c r="O175" s="86">
        <f t="shared" si="38"/>
        <v>5529564.2002664227</v>
      </c>
      <c r="P175" s="86">
        <f t="shared" si="38"/>
        <v>5672838.5529710716</v>
      </c>
      <c r="Q175" s="86">
        <f t="shared" si="38"/>
        <v>5821348.8975914437</v>
      </c>
      <c r="R175" s="86">
        <f t="shared" si="38"/>
        <v>5910061.138558357</v>
      </c>
      <c r="S175" s="86">
        <f t="shared" si="38"/>
        <v>6036718.4962682156</v>
      </c>
      <c r="T175" s="86" t="str">
        <f t="shared" si="38"/>
        <v>N/A</v>
      </c>
    </row>
    <row r="176" spans="1:20" ht="1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Volumes'!P$19</f>
        <v>940384.53025740525</v>
      </c>
      <c r="K176" s="29">
        <f>'Output Volume Summary'!K176*'Connex from Volumes'!Q$19</f>
        <v>976389.02513088682</v>
      </c>
      <c r="L176" s="29">
        <f>'Output Volume Summary'!L176*'Connex from Volumes'!R$19</f>
        <v>1011974.5068057275</v>
      </c>
      <c r="M176" s="29">
        <f>'Output Volume Summary'!M176*'Connex from Volumes'!S$19</f>
        <v>1029368.548646647</v>
      </c>
      <c r="N176" s="29">
        <f>'Output Volume Summary'!N176*'Connex from Volumes'!T$19</f>
        <v>1060297.970998446</v>
      </c>
      <c r="O176" s="29">
        <f>'Output Volume Summary'!O176*'Connex from Volumes'!U$19</f>
        <v>1086761.4773979357</v>
      </c>
      <c r="P176" s="29">
        <f>'Output Volume Summary'!P176*'Connex from Volumes'!V$19</f>
        <v>1114920.1245497377</v>
      </c>
      <c r="Q176" s="29">
        <f>'Output Volume Summary'!Q176*'Connex from Volumes'!W$19</f>
        <v>1144107.8354946137</v>
      </c>
      <c r="R176" s="29">
        <f>'Output Volume Summary'!R176*'Connex from Volumes'!X$19</f>
        <v>1161543.0333808842</v>
      </c>
      <c r="S176" s="29">
        <f>'Output Volume Summary'!S176*'Connex from Volumes'!Y$19</f>
        <v>1186435.8336455878</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Volumes'!P$19</f>
        <v>846346.07723166468</v>
      </c>
      <c r="K177" s="29">
        <f>'Output Volume Summary'!K177*'Connex from Volumes'!Q$19</f>
        <v>878750.12261779816</v>
      </c>
      <c r="L177" s="29">
        <f>'Output Volume Summary'!L177*'Connex from Volumes'!R$19</f>
        <v>910777.05612515495</v>
      </c>
      <c r="M177" s="29">
        <f>'Output Volume Summary'!M177*'Connex from Volumes'!S$19</f>
        <v>926431.69378198241</v>
      </c>
      <c r="N177" s="29">
        <f>'Output Volume Summary'!N177*'Connex from Volumes'!T$19</f>
        <v>954268.17389860144</v>
      </c>
      <c r="O177" s="29">
        <f>'Output Volume Summary'!O177*'Connex from Volumes'!U$19</f>
        <v>978085.32965814217</v>
      </c>
      <c r="P177" s="29">
        <f>'Output Volume Summary'!P177*'Connex from Volumes'!V$19</f>
        <v>1003428.1120947638</v>
      </c>
      <c r="Q177" s="29">
        <f>'Output Volume Summary'!Q177*'Connex from Volumes'!W$19</f>
        <v>1029697.0519451526</v>
      </c>
      <c r="R177" s="29">
        <f>'Output Volume Summary'!R177*'Connex from Volumes'!X$19</f>
        <v>1045388.7300427958</v>
      </c>
      <c r="S177" s="29">
        <f>'Output Volume Summary'!S177*'Connex from Volumes'!Y$19</f>
        <v>1067792.2502810291</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Volumes'!P$19</f>
        <v>1034422.9832831459</v>
      </c>
      <c r="K178" s="29">
        <f>'Output Volume Summary'!K178*'Connex from Volumes'!Q$19</f>
        <v>1074027.9276439757</v>
      </c>
      <c r="L178" s="29">
        <f>'Output Volume Summary'!L178*'Connex from Volumes'!R$19</f>
        <v>1113171.9574863003</v>
      </c>
      <c r="M178" s="29">
        <f>'Output Volume Summary'!M178*'Connex from Volumes'!S$19</f>
        <v>1132305.4035113119</v>
      </c>
      <c r="N178" s="29">
        <f>'Output Volume Summary'!N178*'Connex from Volumes'!T$19</f>
        <v>1166327.7680982905</v>
      </c>
      <c r="O178" s="29">
        <f>'Output Volume Summary'!O178*'Connex from Volumes'!U$19</f>
        <v>1195437.6251377296</v>
      </c>
      <c r="P178" s="29">
        <f>'Output Volume Summary'!P178*'Connex from Volumes'!V$19</f>
        <v>1226412.1370047114</v>
      </c>
      <c r="Q178" s="29">
        <f>'Output Volume Summary'!Q178*'Connex from Volumes'!W$19</f>
        <v>1258518.6190440755</v>
      </c>
      <c r="R178" s="29">
        <f>'Output Volume Summary'!R178*'Connex from Volumes'!X$19</f>
        <v>1277697.3367189728</v>
      </c>
      <c r="S178" s="29">
        <f>'Output Volume Summary'!S178*'Connex from Volumes'!Y$19</f>
        <v>1305079.4170101467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Volumes'!P$20</f>
        <v>5829320.0015824772</v>
      </c>
      <c r="K179" s="29">
        <f>'Output Volume Summary'!K179*'Connex from Volumes'!Q$20</f>
        <v>6052507.1291455068</v>
      </c>
      <c r="L179" s="29">
        <f>'Output Volume Summary'!L179*'Connex from Volumes'!R$20</f>
        <v>6273096.8490086291</v>
      </c>
      <c r="M179" s="29">
        <f>'Output Volume Summary'!M179*'Connex from Volumes'!S$20</f>
        <v>6380920.2263071481</v>
      </c>
      <c r="N179" s="29">
        <f>'Output Volume Summary'!N179*'Connex from Volumes'!T$20</f>
        <v>6572647.6469011279</v>
      </c>
      <c r="O179" s="29">
        <f>'Output Volume Summary'!O179*'Connex from Volumes'!U$20</f>
        <v>6736691.4419690082</v>
      </c>
      <c r="P179" s="29">
        <f>'Output Volume Summary'!P179*'Connex from Volumes'!V$20</f>
        <v>6911243.1915757051</v>
      </c>
      <c r="Q179" s="29">
        <f>'Output Volume Summary'!Q179*'Connex from Volumes'!W$20</f>
        <v>7092173.972269007</v>
      </c>
      <c r="R179" s="29">
        <f>'Output Volume Summary'!R179*'Connex from Volumes'!X$20</f>
        <v>7200252.4704788467</v>
      </c>
      <c r="S179" s="29">
        <f>'Output Volume Summary'!S179*'Connex from Volumes'!Y$20</f>
        <v>7354559.6648333855</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Volumes'!P$20</f>
        <v>5246388.0014242288</v>
      </c>
      <c r="K180" s="29">
        <f>'Output Volume Summary'!K180*'Connex from Volumes'!Q$20</f>
        <v>5447256.4162309561</v>
      </c>
      <c r="L180" s="29">
        <f>'Output Volume Summary'!L180*'Connex from Volumes'!R$20</f>
        <v>5645787.164107766</v>
      </c>
      <c r="M180" s="29">
        <f>'Output Volume Summary'!M180*'Connex from Volumes'!S$20</f>
        <v>5742828.2036764333</v>
      </c>
      <c r="N180" s="29">
        <f>'Output Volume Summary'!N180*'Connex from Volumes'!T$20</f>
        <v>5915382.8822110156</v>
      </c>
      <c r="O180" s="29">
        <f>'Output Volume Summary'!O180*'Connex from Volumes'!U$20</f>
        <v>6063022.2977721086</v>
      </c>
      <c r="P180" s="29">
        <f>'Output Volume Summary'!P180*'Connex from Volumes'!V$20</f>
        <v>6220118.8724181345</v>
      </c>
      <c r="Q180" s="29">
        <f>'Output Volume Summary'!Q180*'Connex from Volumes'!W$20</f>
        <v>6382956.5750421062</v>
      </c>
      <c r="R180" s="29">
        <f>'Output Volume Summary'!R180*'Connex from Volumes'!X$20</f>
        <v>6480227.2234309614</v>
      </c>
      <c r="S180" s="29">
        <f>'Output Volume Summary'!S180*'Connex from Volumes'!Y$20</f>
        <v>6619103.6983500468</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Volumes'!P$20</f>
        <v>6412252.0017407248</v>
      </c>
      <c r="K181" s="29">
        <f>'Output Volume Summary'!K181*'Connex from Volumes'!Q$20</f>
        <v>6657757.8420600584</v>
      </c>
      <c r="L181" s="29">
        <f>'Output Volume Summary'!L181*'Connex from Volumes'!R$20</f>
        <v>6900406.5339094922</v>
      </c>
      <c r="M181" s="29">
        <f>'Output Volume Summary'!M181*'Connex from Volumes'!S$20</f>
        <v>7019012.2489378648</v>
      </c>
      <c r="N181" s="29">
        <f>'Output Volume Summary'!N181*'Connex from Volumes'!T$20</f>
        <v>7229912.4115912421</v>
      </c>
      <c r="O181" s="29">
        <f>'Output Volume Summary'!O181*'Connex from Volumes'!U$20</f>
        <v>7410360.5861659097</v>
      </c>
      <c r="P181" s="29">
        <f>'Output Volume Summary'!P181*'Connex from Volumes'!V$20</f>
        <v>7602367.5107332757</v>
      </c>
      <c r="Q181" s="29">
        <f>'Output Volume Summary'!Q181*'Connex from Volumes'!W$20</f>
        <v>7801391.3694959087</v>
      </c>
      <c r="R181" s="29">
        <f>'Output Volume Summary'!R181*'Connex from Volumes'!X$20</f>
        <v>7920277.7175267311</v>
      </c>
      <c r="S181" s="29">
        <f>'Output Volume Summary'!S181*'Connex from Volumes'!Y$20</f>
        <v>8090015.6313167242</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6769704.531839883</v>
      </c>
      <c r="K182" s="29">
        <f t="shared" si="39"/>
        <v>7028896.1542763934</v>
      </c>
      <c r="L182" s="29">
        <f t="shared" si="39"/>
        <v>7285071.3558143564</v>
      </c>
      <c r="M182" s="29">
        <f t="shared" si="39"/>
        <v>7410288.7749537956</v>
      </c>
      <c r="N182" s="29">
        <f t="shared" si="39"/>
        <v>7632945.6178995743</v>
      </c>
      <c r="O182" s="29">
        <f t="shared" si="39"/>
        <v>7823452.9193669436</v>
      </c>
      <c r="P182" s="29">
        <f t="shared" si="39"/>
        <v>8026163.3161254432</v>
      </c>
      <c r="Q182" s="29">
        <f t="shared" si="39"/>
        <v>8236281.8077636212</v>
      </c>
      <c r="R182" s="29">
        <f t="shared" si="39"/>
        <v>8361795.5038597304</v>
      </c>
      <c r="S182" s="29">
        <f t="shared" si="39"/>
        <v>8540995.4984789733</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6092734.078655893</v>
      </c>
      <c r="K183" s="29">
        <f t="shared" si="39"/>
        <v>6326006.538848754</v>
      </c>
      <c r="L183" s="29">
        <f t="shared" si="39"/>
        <v>6556564.2202329207</v>
      </c>
      <c r="M183" s="29">
        <f t="shared" si="39"/>
        <v>6669259.8974584155</v>
      </c>
      <c r="N183" s="29">
        <f t="shared" si="39"/>
        <v>6869651.0561096165</v>
      </c>
      <c r="O183" s="29">
        <f t="shared" si="39"/>
        <v>7041107.6274302509</v>
      </c>
      <c r="P183" s="29">
        <f t="shared" si="39"/>
        <v>7223546.9845128981</v>
      </c>
      <c r="Q183" s="29">
        <f t="shared" si="39"/>
        <v>7412653.6269872589</v>
      </c>
      <c r="R183" s="29">
        <f t="shared" si="39"/>
        <v>7525615.953473757</v>
      </c>
      <c r="S183" s="29">
        <f t="shared" si="39"/>
        <v>7686895.9486310761</v>
      </c>
      <c r="T183" s="88" t="s">
        <v>115</v>
      </c>
    </row>
    <row r="184" spans="1:20" ht="1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7446674.9850238711</v>
      </c>
      <c r="K184" s="86">
        <f t="shared" si="39"/>
        <v>7731785.7697040346</v>
      </c>
      <c r="L184" s="86">
        <f t="shared" si="39"/>
        <v>8013578.491395792</v>
      </c>
      <c r="M184" s="86">
        <f t="shared" si="39"/>
        <v>8151317.6524491766</v>
      </c>
      <c r="N184" s="86">
        <f t="shared" si="39"/>
        <v>8396240.1796895321</v>
      </c>
      <c r="O184" s="86">
        <f t="shared" si="39"/>
        <v>8605798.2113036402</v>
      </c>
      <c r="P184" s="86">
        <f t="shared" si="39"/>
        <v>8828779.6477379873</v>
      </c>
      <c r="Q184" s="86">
        <f t="shared" si="39"/>
        <v>9059909.9885399844</v>
      </c>
      <c r="R184" s="86">
        <f t="shared" si="39"/>
        <v>9197975.0542457029</v>
      </c>
      <c r="S184" s="86">
        <f t="shared" si="39"/>
        <v>9395095.0483268704</v>
      </c>
      <c r="T184" s="89" t="s">
        <v>115</v>
      </c>
    </row>
    <row r="185" spans="1:20" ht="15.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J182</f>
        <v>6769704.531839883</v>
      </c>
      <c r="K185" s="92">
        <f t="shared" ref="K185:T185" si="40">K182</f>
        <v>7028896.1542763934</v>
      </c>
      <c r="L185" s="92">
        <f t="shared" si="40"/>
        <v>7285071.3558143564</v>
      </c>
      <c r="M185" s="92">
        <f t="shared" si="40"/>
        <v>7410288.7749537956</v>
      </c>
      <c r="N185" s="92">
        <f t="shared" si="40"/>
        <v>7632945.6178995743</v>
      </c>
      <c r="O185" s="92">
        <f t="shared" si="40"/>
        <v>7823452.9193669436</v>
      </c>
      <c r="P185" s="92">
        <f t="shared" si="40"/>
        <v>8026163.3161254432</v>
      </c>
      <c r="Q185" s="92">
        <f t="shared" si="40"/>
        <v>8236281.8077636212</v>
      </c>
      <c r="R185" s="92">
        <f t="shared" si="40"/>
        <v>8361795.5038597304</v>
      </c>
      <c r="S185" s="92">
        <f t="shared" si="40"/>
        <v>8540995.4984789733</v>
      </c>
      <c r="T185" s="86" t="str">
        <f t="shared" si="40"/>
        <v>N/A</v>
      </c>
    </row>
    <row r="186" spans="1:20" ht="15" thickBot="1">
      <c r="J186" s="211"/>
    </row>
    <row r="187" spans="1:20" ht="20.5"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0.5" thickTop="1" thickBot="1">
      <c r="G188" s="244" t="s">
        <v>140</v>
      </c>
      <c r="J188" s="211">
        <f>J15</f>
        <v>13396027.773785384</v>
      </c>
      <c r="K188" s="211">
        <f t="shared" ref="K188:T188" si="42">K15</f>
        <v>13847337.289641377</v>
      </c>
      <c r="L188" s="211">
        <f t="shared" si="42"/>
        <v>14751549.002036219</v>
      </c>
      <c r="M188" s="211">
        <f t="shared" si="42"/>
        <v>14856727.100524182</v>
      </c>
      <c r="N188" s="211">
        <f t="shared" si="42"/>
        <v>15437519.465873856</v>
      </c>
      <c r="O188" s="211">
        <f t="shared" si="42"/>
        <v>15961597.404606011</v>
      </c>
      <c r="P188" s="211">
        <f t="shared" si="42"/>
        <v>16518611.366951045</v>
      </c>
      <c r="Q188" s="211">
        <f t="shared" si="42"/>
        <v>17099345.256335936</v>
      </c>
      <c r="R188" s="211">
        <f t="shared" si="42"/>
        <v>17511590.103444144</v>
      </c>
      <c r="S188" s="211">
        <f t="shared" si="42"/>
        <v>18209657.141946547</v>
      </c>
      <c r="T188" s="211" t="str">
        <f t="shared" si="42"/>
        <v>N/A</v>
      </c>
    </row>
    <row r="189" spans="1:20" ht="20.5" thickTop="1" thickBot="1">
      <c r="G189" s="244" t="s">
        <v>141</v>
      </c>
      <c r="J189" s="211">
        <f>J25</f>
        <v>41864552.923584424</v>
      </c>
      <c r="K189" s="211">
        <f t="shared" ref="K189:T189" si="43">K25</f>
        <v>43274961.39918074</v>
      </c>
      <c r="L189" s="211">
        <f t="shared" si="43"/>
        <v>52438041.748943441</v>
      </c>
      <c r="M189" s="211">
        <f t="shared" si="43"/>
        <v>46429452.70599363</v>
      </c>
      <c r="N189" s="211">
        <f t="shared" si="43"/>
        <v>48244514.090412118</v>
      </c>
      <c r="O189" s="211">
        <f t="shared" si="43"/>
        <v>49882334.567693464</v>
      </c>
      <c r="P189" s="211">
        <f t="shared" si="43"/>
        <v>51623084.952774197</v>
      </c>
      <c r="Q189" s="211">
        <f t="shared" si="43"/>
        <v>53437963.591220245</v>
      </c>
      <c r="R189" s="211">
        <f t="shared" si="43"/>
        <v>54726289.243471384</v>
      </c>
      <c r="S189" s="211">
        <f t="shared" si="43"/>
        <v>56907851.193856589</v>
      </c>
      <c r="T189" s="211" t="str">
        <f t="shared" si="43"/>
        <v>N/A</v>
      </c>
    </row>
    <row r="190" spans="1:20" ht="20.5" thickTop="1" thickBot="1">
      <c r="G190" s="244" t="s">
        <v>142</v>
      </c>
      <c r="J190" s="211">
        <f>J175+J155+J35+J55+J75+J95+J115</f>
        <v>20299820.763466578</v>
      </c>
      <c r="K190" s="211">
        <f t="shared" ref="K190:T190" si="44">K175+K155+K35+K55+K75+K95+K115</f>
        <v>21120407.272577967</v>
      </c>
      <c r="L190" s="211">
        <f t="shared" si="44"/>
        <v>22349680.89073319</v>
      </c>
      <c r="M190" s="211">
        <f t="shared" si="44"/>
        <v>22359973.787454758</v>
      </c>
      <c r="N190" s="211">
        <f t="shared" si="44"/>
        <v>23081137.416143745</v>
      </c>
      <c r="O190" s="211">
        <f t="shared" si="44"/>
        <v>23708552.345324438</v>
      </c>
      <c r="P190" s="211">
        <f t="shared" si="44"/>
        <v>24376369.789851911</v>
      </c>
      <c r="Q190" s="211">
        <f t="shared" si="44"/>
        <v>25070325.595260866</v>
      </c>
      <c r="R190" s="211">
        <f t="shared" si="44"/>
        <v>25509952.659812994</v>
      </c>
      <c r="S190" s="211">
        <f t="shared" si="44"/>
        <v>26452389.071001731</v>
      </c>
      <c r="T190" s="211" t="e">
        <f t="shared" si="44"/>
        <v>#VALUE!</v>
      </c>
    </row>
    <row r="191" spans="1:20" ht="20.5" thickTop="1" thickBot="1">
      <c r="G191" s="244" t="s">
        <v>143</v>
      </c>
      <c r="J191" s="211">
        <f>J45+J65+J85+J105+J125+J145+J165+J185</f>
        <v>32439985.9335244</v>
      </c>
      <c r="K191" s="211">
        <f t="shared" ref="K191:T191" si="45">K45+K65+K85+K105+K125+K145+K165+K185</f>
        <v>33726966.549611911</v>
      </c>
      <c r="L191" s="211">
        <f t="shared" si="45"/>
        <v>35003693.57611303</v>
      </c>
      <c r="M191" s="211">
        <f t="shared" si="45"/>
        <v>35654641.094459519</v>
      </c>
      <c r="N191" s="211">
        <f t="shared" si="45"/>
        <v>36777755.406437717</v>
      </c>
      <c r="O191" s="211">
        <f t="shared" si="45"/>
        <v>37749844.815094948</v>
      </c>
      <c r="P191" s="211">
        <f t="shared" si="45"/>
        <v>38784675.609989949</v>
      </c>
      <c r="Q191" s="211">
        <f t="shared" si="45"/>
        <v>39859420.490190819</v>
      </c>
      <c r="R191" s="211">
        <f t="shared" si="45"/>
        <v>40528394.098343059</v>
      </c>
      <c r="S191" s="211">
        <f t="shared" si="45"/>
        <v>43470974.677893914</v>
      </c>
      <c r="T191" s="211" t="e">
        <f t="shared" si="45"/>
        <v>#VALUE!</v>
      </c>
    </row>
    <row r="192" spans="1:20" ht="15" thickTop="1">
      <c r="J192" s="211"/>
    </row>
  </sheetData>
  <sheetProtection sort="0" autoFilter="0"/>
  <autoFilter ref="A5:S5" xr:uid="{4D84A4B0-A103-4E4B-A6F6-DD7D8DE29E7E}"/>
  <hyperlinks>
    <hyperlink ref="A2" location="'Table of Contents'!A1" display="'Return to Table of Contents'" xr:uid="{9A969276-FA74-4690-B40C-739626641EB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A9CF1-E176-4516-9FB8-2A460E3D4DAC}">
  <sheetPr>
    <tabColor rgb="FFB32317"/>
  </sheetPr>
  <dimension ref="A1:BU192"/>
  <sheetViews>
    <sheetView zoomScaleNormal="100" workbookViewId="0"/>
  </sheetViews>
  <sheetFormatPr defaultColWidth="0" defaultRowHeight="14.5" zeroHeight="1"/>
  <cols>
    <col min="1" max="1" width="15.6640625" style="23" customWidth="1"/>
    <col min="2" max="2" width="15" style="23" customWidth="1"/>
    <col min="3" max="3" width="15.5" style="23" customWidth="1"/>
    <col min="4" max="4" width="38.08203125" style="23" customWidth="1"/>
    <col min="5" max="5" width="19.08203125" style="23" customWidth="1"/>
    <col min="6" max="6" width="8.6640625" style="23" customWidth="1"/>
    <col min="7" max="7" width="14" style="23" customWidth="1"/>
    <col min="8" max="8" width="12.1640625" style="23" hidden="1" customWidth="1"/>
    <col min="9" max="9" width="0" style="23" hidden="1" customWidth="1"/>
    <col min="10" max="19" width="10.08203125" style="23" customWidth="1"/>
    <col min="20" max="20" width="0" style="23" hidden="1" customWidth="1"/>
    <col min="21" max="21" width="9.08203125" style="23" bestFit="1" customWidth="1"/>
    <col min="22" max="23" width="8.58203125" style="23" hidden="1" customWidth="1"/>
    <col min="24" max="24" width="16.58203125" style="23" hidden="1" customWidth="1"/>
    <col min="25" max="73" width="0" style="23" hidden="1" customWidth="1"/>
    <col min="74" max="16384" width="8.58203125" style="23" hidden="1"/>
  </cols>
  <sheetData>
    <row r="1" spans="1:73" s="24" customFormat="1" ht="20" thickBot="1">
      <c r="A1" s="240" t="str" cm="1">
        <f t="array" aca="1" ref="A1" ca="1">RIGHT(CELL("filename",A2),LEN(CELL("filename",A2))-FIND("]", CELL("filename",A2)))&amp;" - Output sheet - FY June 30"</f>
        <v>Connex Nominal Gross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0.5"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Volumes'!C11</f>
        <v>16303990.541445717</v>
      </c>
      <c r="K6" s="29">
        <f>(VLOOKUP($B6,'Model Working'!$C$16:$P$25,L$4,FALSE)/VLOOKUP($B6,'Model Working'!$C$30:$P$39,L$4)-(VLOOKUP($B6,'Model Working'!$C$16:$P$25,K$4,FALSE)/VLOOKUP($B6,'Model Working'!$C$30:$P$39,K$4)))*VLOOKUP($F6,'Model Working'!$C$42:$P$45,K$4,FALSE)*VLOOKUP($D6,'Model Working'!$C$47:$P$50,K$4,FALSE)*(1+Base_Case)*'Connex from Volumes'!D11</f>
        <v>17053052.253865466</v>
      </c>
      <c r="L6" s="29">
        <f>(VLOOKUP($B6,'Model Working'!$C$16:$P$25,M$4,FALSE)/VLOOKUP($B6,'Model Working'!$C$30:$P$39,M$4)-(VLOOKUP($B6,'Model Working'!$C$16:$P$25,L$4,FALSE)/VLOOKUP($B6,'Model Working'!$C$30:$P$39,L$4)))*VLOOKUP($F6,'Model Working'!$C$42:$P$45,L$4,FALSE)*VLOOKUP($D6,'Model Working'!$C$47:$P$50,L$4,FALSE)*(1+Base_Case)*'Connex from Volumes'!E11</f>
        <v>18192572.139001172</v>
      </c>
      <c r="M6" s="29">
        <f>(VLOOKUP($B6,'Model Working'!$C$16:$P$25,N$4,FALSE)/VLOOKUP($B6,'Model Working'!$C$30:$P$39,N$4)-(VLOOKUP($B6,'Model Working'!$C$16:$P$25,M$4,FALSE)/VLOOKUP($B6,'Model Working'!$C$30:$P$39,M$4)))*VLOOKUP($F6,'Model Working'!$C$42:$P$45,M$4,FALSE)*VLOOKUP($D6,'Model Working'!$C$47:$P$50,M$4,FALSE)*(1+Base_Case)*'Connex from Volumes'!F11</f>
        <v>18798005.920124277</v>
      </c>
      <c r="N6" s="29">
        <f>(VLOOKUP($B6,'Model Working'!$C$16:$P$25,O$4,FALSE)/VLOOKUP($B6,'Model Working'!$C$30:$P$39,O$4)-(VLOOKUP($B6,'Model Working'!$C$16:$P$25,N$4,FALSE)/VLOOKUP($B6,'Model Working'!$C$30:$P$39,N$4)))*VLOOKUP($F6,'Model Working'!$C$42:$P$45,N$4,FALSE)*VLOOKUP($D6,'Model Working'!$C$47:$P$50,N$4,FALSE)*(1+Base_Case)*'Connex from Volumes'!G11</f>
        <v>19779432.617303342</v>
      </c>
      <c r="O6" s="29">
        <f>(VLOOKUP($B6,'Model Working'!$C$16:$P$25,P$4,FALSE)/VLOOKUP($B6,'Model Working'!$C$30:$P$39,P$4)-(VLOOKUP($B6,'Model Working'!$C$16:$P$25,O$4,FALSE)/VLOOKUP($B6,'Model Working'!$C$30:$P$39,O$4)))*VLOOKUP($F6,'Model Working'!$C$42:$P$45,O$4,FALSE)*VLOOKUP($D6,'Model Working'!$C$47:$P$50,O$4,FALSE)*(1+Base_Case)*'Connex from Volumes'!H11</f>
        <v>20692794.256232817</v>
      </c>
      <c r="P6" s="29">
        <f>(VLOOKUP($B6,'Model Working'!$C$16:$P$25,Q$4,FALSE)/VLOOKUP($B6,'Model Working'!$C$30:$P$39,Q$4)-(VLOOKUP($B6,'Model Working'!$C$16:$P$25,P$4,FALSE)/VLOOKUP($B6,'Model Working'!$C$30:$P$39,P$4)))*VLOOKUP($F6,'Model Working'!$C$42:$P$45,P$4,FALSE)*VLOOKUP($D6,'Model Working'!$C$47:$P$50,P$4,FALSE)*(1+Base_Case)*'Connex from Volumes'!I11</f>
        <v>21753572.018558592</v>
      </c>
      <c r="Q6" s="29">
        <f>(VLOOKUP($B6,'Model Working'!$C$16:$P$25,R$4,FALSE)/VLOOKUP($B6,'Model Working'!$C$30:$P$39,R$4)-(VLOOKUP($B6,'Model Working'!$C$16:$P$25,Q$4,FALSE)/VLOOKUP($B6,'Model Working'!$C$30:$P$39,Q$4)))*VLOOKUP($F6,'Model Working'!$C$42:$P$45,Q$4,FALSE)*VLOOKUP($D6,'Model Working'!$C$47:$P$50,Q$4,FALSE)*(1+Base_Case)*'Connex from Volumes'!J11</f>
        <v>22905222.359873828</v>
      </c>
      <c r="R6" s="29">
        <f>(VLOOKUP($B6,'Model Working'!$C$16:$P$25,S$4,FALSE)/VLOOKUP($B6,'Model Working'!$C$30:$P$39,S$4)-(VLOOKUP($B6,'Model Working'!$C$16:$P$25,R$4,FALSE)/VLOOKUP($B6,'Model Working'!$C$30:$P$39,R$4)))*VLOOKUP($F6,'Model Working'!$C$42:$P$45,R$4,FALSE)*VLOOKUP($D6,'Model Working'!$C$47:$P$50,R$4,FALSE)*(1+Base_Case)*'Connex from Volumes'!K11</f>
        <v>23904457.436490223</v>
      </c>
      <c r="S6" s="29">
        <f>(VLOOKUP($B6,'Model Working'!$C$16:$P$25,T$4,FALSE)/VLOOKUP($B6,'Model Working'!$C$30:$P$39,T$4)-(VLOOKUP($B6,'Model Working'!$C$16:$P$25,S$4,FALSE)/VLOOKUP($B6,'Model Working'!$C$30:$P$39,S$4)))*VLOOKUP($F6,'Model Working'!$C$42:$P$45,S$4,FALSE)*VLOOKUP($D6,'Model Working'!$C$47:$P$50,S$4,FALSE)*(1+Base_Case)*'Connex from Volumes'!L11</f>
        <v>25246877.16025101</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Volumes'!C11</f>
        <v>14673591.487301147</v>
      </c>
      <c r="K7" s="29">
        <f>(VLOOKUP($B7,'Model Working'!$C$16:$P$25,L$4,FALSE)/VLOOKUP($B7,'Model Working'!$C$30:$P$39,L$4)-(VLOOKUP($B7,'Model Working'!$C$16:$P$25,K$4,FALSE)/VLOOKUP($B7,'Model Working'!$C$30:$P$39,K$4)))*VLOOKUP($F7,'Model Working'!$C$42:$P$45,K$4,FALSE)*VLOOKUP($D7,'Model Working'!$C$47:$P$50,K$4,FALSE)*(1+Low_Case)*'Connex from Volumes'!D11</f>
        <v>15347747.028478919</v>
      </c>
      <c r="L7" s="29">
        <f>(VLOOKUP($B7,'Model Working'!$C$16:$P$25,M$4,FALSE)/VLOOKUP($B7,'Model Working'!$C$30:$P$39,M$4)-(VLOOKUP($B7,'Model Working'!$C$16:$P$25,L$4,FALSE)/VLOOKUP($B7,'Model Working'!$C$30:$P$39,L$4)))*VLOOKUP($F7,'Model Working'!$C$42:$P$45,L$4,FALSE)*VLOOKUP($D7,'Model Working'!$C$47:$P$50,L$4,FALSE)*(1+Low_Case)*'Connex from Volumes'!E11</f>
        <v>16373314.925101053</v>
      </c>
      <c r="M7" s="29">
        <f>(VLOOKUP($B7,'Model Working'!$C$16:$P$25,N$4,FALSE)/VLOOKUP($B7,'Model Working'!$C$30:$P$39,N$4)-(VLOOKUP($B7,'Model Working'!$C$16:$P$25,M$4,FALSE)/VLOOKUP($B7,'Model Working'!$C$30:$P$39,M$4)))*VLOOKUP($F7,'Model Working'!$C$42:$P$45,M$4,FALSE)*VLOOKUP($D7,'Model Working'!$C$47:$P$50,M$4,FALSE)*(1+Low_Case)*'Connex from Volumes'!F11</f>
        <v>16918205.328111853</v>
      </c>
      <c r="N7" s="29">
        <f>(VLOOKUP($B7,'Model Working'!$C$16:$P$25,O$4,FALSE)/VLOOKUP($B7,'Model Working'!$C$30:$P$39,O$4)-(VLOOKUP($B7,'Model Working'!$C$16:$P$25,N$4,FALSE)/VLOOKUP($B7,'Model Working'!$C$30:$P$39,N$4)))*VLOOKUP($F7,'Model Working'!$C$42:$P$45,N$4,FALSE)*VLOOKUP($D7,'Model Working'!$C$47:$P$50,N$4,FALSE)*(1+Low_Case)*'Connex from Volumes'!G11</f>
        <v>17801489.35557301</v>
      </c>
      <c r="O7" s="29">
        <f>(VLOOKUP($B7,'Model Working'!$C$16:$P$25,P$4,FALSE)/VLOOKUP($B7,'Model Working'!$C$30:$P$39,P$4)-(VLOOKUP($B7,'Model Working'!$C$16:$P$25,O$4,FALSE)/VLOOKUP($B7,'Model Working'!$C$30:$P$39,O$4)))*VLOOKUP($F7,'Model Working'!$C$42:$P$45,O$4,FALSE)*VLOOKUP($D7,'Model Working'!$C$47:$P$50,O$4,FALSE)*(1+Low_Case)*'Connex from Volumes'!H11</f>
        <v>18623514.830609538</v>
      </c>
      <c r="P7" s="29">
        <f>(VLOOKUP($B7,'Model Working'!$C$16:$P$25,Q$4,FALSE)/VLOOKUP($B7,'Model Working'!$C$30:$P$39,Q$4)-(VLOOKUP($B7,'Model Working'!$C$16:$P$25,P$4,FALSE)/VLOOKUP($B7,'Model Working'!$C$30:$P$39,P$4)))*VLOOKUP($F7,'Model Working'!$C$42:$P$45,P$4,FALSE)*VLOOKUP($D7,'Model Working'!$C$47:$P$50,P$4,FALSE)*(1+Low_Case)*'Connex from Volumes'!I11</f>
        <v>19578214.816702735</v>
      </c>
      <c r="Q7" s="29">
        <f>(VLOOKUP($B7,'Model Working'!$C$16:$P$25,R$4,FALSE)/VLOOKUP($B7,'Model Working'!$C$30:$P$39,R$4)-(VLOOKUP($B7,'Model Working'!$C$16:$P$25,Q$4,FALSE)/VLOOKUP($B7,'Model Working'!$C$30:$P$39,Q$4)))*VLOOKUP($F7,'Model Working'!$C$42:$P$45,Q$4,FALSE)*VLOOKUP($D7,'Model Working'!$C$47:$P$50,Q$4,FALSE)*(1+Low_Case)*'Connex from Volumes'!J11</f>
        <v>20614700.123886444</v>
      </c>
      <c r="R7" s="29">
        <f>(VLOOKUP($B7,'Model Working'!$C$16:$P$25,S$4,FALSE)/VLOOKUP($B7,'Model Working'!$C$30:$P$39,S$4)-(VLOOKUP($B7,'Model Working'!$C$16:$P$25,R$4,FALSE)/VLOOKUP($B7,'Model Working'!$C$30:$P$39,R$4)))*VLOOKUP($F7,'Model Working'!$C$42:$P$45,R$4,FALSE)*VLOOKUP($D7,'Model Working'!$C$47:$P$50,R$4,FALSE)*(1+Low_Case)*'Connex from Volumes'!K11</f>
        <v>21514011.692841202</v>
      </c>
      <c r="S7" s="29">
        <f>(VLOOKUP($B7,'Model Working'!$C$16:$P$25,T$4,FALSE)/VLOOKUP($B7,'Model Working'!$C$30:$P$39,T$4)-(VLOOKUP($B7,'Model Working'!$C$16:$P$25,S$4,FALSE)/VLOOKUP($B7,'Model Working'!$C$30:$P$39,S$4)))*VLOOKUP($F7,'Model Working'!$C$42:$P$45,S$4,FALSE)*VLOOKUP($D7,'Model Working'!$C$47:$P$50,S$4,FALSE)*(1+Low_Case)*'Connex from Volumes'!L11</f>
        <v>22722189.444225911</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Volumes'!C11</f>
        <v>17934389.59559029</v>
      </c>
      <c r="K8" s="29">
        <f>(VLOOKUP($B8,'Model Working'!$C$16:$P$25,L$4,FALSE)/VLOOKUP($B8,'Model Working'!$C$30:$P$39,L$4)-(VLOOKUP($B8,'Model Working'!$C$16:$P$25,K$4,FALSE)/VLOOKUP($B8,'Model Working'!$C$30:$P$39,K$4)))*VLOOKUP($F8,'Model Working'!$C$42:$P$45,K$4,FALSE)*VLOOKUP($D8,'Model Working'!$C$47:$P$50,K$4,FALSE)*(1+High_Case)*'Connex from Volumes'!D11</f>
        <v>18758357.479252014</v>
      </c>
      <c r="L8" s="29">
        <f>(VLOOKUP($B8,'Model Working'!$C$16:$P$25,M$4,FALSE)/VLOOKUP($B8,'Model Working'!$C$30:$P$39,M$4)-(VLOOKUP($B8,'Model Working'!$C$16:$P$25,L$4,FALSE)/VLOOKUP($B8,'Model Working'!$C$30:$P$39,L$4)))*VLOOKUP($F8,'Model Working'!$C$42:$P$45,L$4,FALSE)*VLOOKUP($D8,'Model Working'!$C$47:$P$50,L$4,FALSE)*(1+High_Case)*'Connex from Volumes'!E11</f>
        <v>20011829.352901287</v>
      </c>
      <c r="M8" s="29">
        <f>(VLOOKUP($B8,'Model Working'!$C$16:$P$25,N$4,FALSE)/VLOOKUP($B8,'Model Working'!$C$30:$P$39,N$4)-(VLOOKUP($B8,'Model Working'!$C$16:$P$25,M$4,FALSE)/VLOOKUP($B8,'Model Working'!$C$30:$P$39,M$4)))*VLOOKUP($F8,'Model Working'!$C$42:$P$45,M$4,FALSE)*VLOOKUP($D8,'Model Working'!$C$47:$P$50,M$4,FALSE)*(1+High_Case)*'Connex from Volumes'!F11</f>
        <v>20677806.512136709</v>
      </c>
      <c r="N8" s="29">
        <f>(VLOOKUP($B8,'Model Working'!$C$16:$P$25,O$4,FALSE)/VLOOKUP($B8,'Model Working'!$C$30:$P$39,O$4)-(VLOOKUP($B8,'Model Working'!$C$16:$P$25,N$4,FALSE)/VLOOKUP($B8,'Model Working'!$C$30:$P$39,N$4)))*VLOOKUP($F8,'Model Working'!$C$42:$P$45,N$4,FALSE)*VLOOKUP($D8,'Model Working'!$C$47:$P$50,N$4,FALSE)*(1+High_Case)*'Connex from Volumes'!G11</f>
        <v>21757375.879033677</v>
      </c>
      <c r="O8" s="29">
        <f>(VLOOKUP($B8,'Model Working'!$C$16:$P$25,P$4,FALSE)/VLOOKUP($B8,'Model Working'!$C$30:$P$39,P$4)-(VLOOKUP($B8,'Model Working'!$C$16:$P$25,O$4,FALSE)/VLOOKUP($B8,'Model Working'!$C$30:$P$39,O$4)))*VLOOKUP($F8,'Model Working'!$C$42:$P$45,O$4,FALSE)*VLOOKUP($D8,'Model Working'!$C$47:$P$50,O$4,FALSE)*(1+High_Case)*'Connex from Volumes'!H11</f>
        <v>22762073.6818561</v>
      </c>
      <c r="P8" s="29">
        <f>(VLOOKUP($B8,'Model Working'!$C$16:$P$25,Q$4,FALSE)/VLOOKUP($B8,'Model Working'!$C$30:$P$39,Q$4)-(VLOOKUP($B8,'Model Working'!$C$16:$P$25,P$4,FALSE)/VLOOKUP($B8,'Model Working'!$C$30:$P$39,P$4)))*VLOOKUP($F8,'Model Working'!$C$42:$P$45,P$4,FALSE)*VLOOKUP($D8,'Model Working'!$C$47:$P$50,P$4,FALSE)*(1+High_Case)*'Connex from Volumes'!I11</f>
        <v>23928929.220414452</v>
      </c>
      <c r="Q8" s="29">
        <f>(VLOOKUP($B8,'Model Working'!$C$16:$P$25,R$4,FALSE)/VLOOKUP($B8,'Model Working'!$C$30:$P$39,R$4)-(VLOOKUP($B8,'Model Working'!$C$16:$P$25,Q$4,FALSE)/VLOOKUP($B8,'Model Working'!$C$30:$P$39,Q$4)))*VLOOKUP($F8,'Model Working'!$C$42:$P$45,Q$4,FALSE)*VLOOKUP($D8,'Model Working'!$C$47:$P$50,Q$4,FALSE)*(1+High_Case)*'Connex from Volumes'!J11</f>
        <v>25195744.595861211</v>
      </c>
      <c r="R8" s="29">
        <f>(VLOOKUP($B8,'Model Working'!$C$16:$P$25,S$4,FALSE)/VLOOKUP($B8,'Model Working'!$C$30:$P$39,S$4)-(VLOOKUP($B8,'Model Working'!$C$16:$P$25,R$4,FALSE)/VLOOKUP($B8,'Model Working'!$C$30:$P$39,R$4)))*VLOOKUP($F8,'Model Working'!$C$42:$P$45,R$4,FALSE)*VLOOKUP($D8,'Model Working'!$C$47:$P$50,R$4,FALSE)*(1+High_Case)*'Connex from Volumes'!K11</f>
        <v>26294903.180139247</v>
      </c>
      <c r="S8" s="29">
        <f>(VLOOKUP($B8,'Model Working'!$C$16:$P$25,T$4,FALSE)/VLOOKUP($B8,'Model Working'!$C$30:$P$39,T$4)-(VLOOKUP($B8,'Model Working'!$C$16:$P$25,S$4,FALSE)/VLOOKUP($B8,'Model Working'!$C$30:$P$39,S$4)))*VLOOKUP($F8,'Model Working'!$C$42:$P$45,S$4,FALSE)*VLOOKUP($D8,'Model Working'!$C$47:$P$50,S$4,FALSE)*(1+High_Case)*'Connex from Volumes'!L11</f>
        <v>27771564.876276117</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Volumes'!C12</f>
        <v>3482035.1132323286</v>
      </c>
      <c r="K9" s="29">
        <f>(VLOOKUP($B9,'Model Working'!$C$16:$P$25,L$4,FALSE)/VLOOKUP($B9,'Model Working'!$C$30:$P$39,L$4)-(VLOOKUP($B9,'Model Working'!$C$16:$P$25,K$4,FALSE)/VLOOKUP($B9,'Model Working'!$C$30:$P$39,K$4)))*VLOOKUP($F9,'Model Working'!$C$42:$P$45,K$4,FALSE)*VLOOKUP($D9,'Model Working'!$C$47:$P$50,K$4,FALSE)*(1+Base_Case)*'Connex from Volumes'!D12</f>
        <v>3642011.8488660469</v>
      </c>
      <c r="L9" s="29">
        <f>(VLOOKUP($B9,'Model Working'!$C$16:$P$25,M$4,FALSE)/VLOOKUP($B9,'Model Working'!$C$30:$P$39,M$4)-(VLOOKUP($B9,'Model Working'!$C$16:$P$25,L$4,FALSE)/VLOOKUP($B9,'Model Working'!$C$30:$P$39,L$4)))*VLOOKUP($F9,'Model Working'!$C$42:$P$45,L$4,FALSE)*VLOOKUP($D9,'Model Working'!$C$47:$P$50,L$4,FALSE)*(1+Base_Case)*'Connex from Volumes'!E12</f>
        <v>3885378.541344339</v>
      </c>
      <c r="M9" s="29">
        <f>(VLOOKUP($B9,'Model Working'!$C$16:$P$25,N$4,FALSE)/VLOOKUP($B9,'Model Working'!$C$30:$P$39,N$4)-(VLOOKUP($B9,'Model Working'!$C$16:$P$25,M$4,FALSE)/VLOOKUP($B9,'Model Working'!$C$30:$P$39,M$4)))*VLOOKUP($F9,'Model Working'!$C$42:$P$45,M$4,FALSE)*VLOOKUP($D9,'Model Working'!$C$47:$P$50,M$4,FALSE)*(1+Base_Case)*'Connex from Volumes'!F12</f>
        <v>4014680.7314583883</v>
      </c>
      <c r="N9" s="29">
        <f>(VLOOKUP($B9,'Model Working'!$C$16:$P$25,O$4,FALSE)/VLOOKUP($B9,'Model Working'!$C$30:$P$39,O$4)-(VLOOKUP($B9,'Model Working'!$C$16:$P$25,N$4,FALSE)/VLOOKUP($B9,'Model Working'!$C$30:$P$39,N$4)))*VLOOKUP($F9,'Model Working'!$C$42:$P$45,N$4,FALSE)*VLOOKUP($D9,'Model Working'!$C$47:$P$50,N$4,FALSE)*(1+Base_Case)*'Connex from Volumes'!G12</f>
        <v>4224283.5407800684</v>
      </c>
      <c r="O9" s="29">
        <f>(VLOOKUP($B9,'Model Working'!$C$16:$P$25,P$4,FALSE)/VLOOKUP($B9,'Model Working'!$C$30:$P$39,P$4)-(VLOOKUP($B9,'Model Working'!$C$16:$P$25,O$4,FALSE)/VLOOKUP($B9,'Model Working'!$C$30:$P$39,O$4)))*VLOOKUP($F9,'Model Working'!$C$42:$P$45,O$4,FALSE)*VLOOKUP($D9,'Model Working'!$C$47:$P$50,O$4,FALSE)*(1+Base_Case)*'Connex from Volumes'!H12</f>
        <v>4419349.7296218248</v>
      </c>
      <c r="P9" s="29">
        <f>(VLOOKUP($B9,'Model Working'!$C$16:$P$25,Q$4,FALSE)/VLOOKUP($B9,'Model Working'!$C$30:$P$39,Q$4)-(VLOOKUP($B9,'Model Working'!$C$16:$P$25,P$4,FALSE)/VLOOKUP($B9,'Model Working'!$C$30:$P$39,P$4)))*VLOOKUP($F9,'Model Working'!$C$42:$P$45,P$4,FALSE)*VLOOKUP($D9,'Model Working'!$C$47:$P$50,P$4,FALSE)*(1+Base_Case)*'Connex from Volumes'!I12</f>
        <v>4645899.5062771076</v>
      </c>
      <c r="Q9" s="29">
        <f>(VLOOKUP($B9,'Model Working'!$C$16:$P$25,R$4,FALSE)/VLOOKUP($B9,'Model Working'!$C$30:$P$39,R$4)-(VLOOKUP($B9,'Model Working'!$C$16:$P$25,Q$4,FALSE)/VLOOKUP($B9,'Model Working'!$C$30:$P$39,Q$4)))*VLOOKUP($F9,'Model Working'!$C$42:$P$45,Q$4,FALSE)*VLOOKUP($D9,'Model Working'!$C$47:$P$50,Q$4,FALSE)*(1+Base_Case)*'Connex from Volumes'!J12</f>
        <v>4891856.8942203689</v>
      </c>
      <c r="R9" s="29">
        <f>(VLOOKUP($B9,'Model Working'!$C$16:$P$25,S$4,FALSE)/VLOOKUP($B9,'Model Working'!$C$30:$P$39,S$4)-(VLOOKUP($B9,'Model Working'!$C$16:$P$25,R$4,FALSE)/VLOOKUP($B9,'Model Working'!$C$30:$P$39,R$4)))*VLOOKUP($F9,'Model Working'!$C$42:$P$45,R$4,FALSE)*VLOOKUP($D9,'Model Working'!$C$47:$P$50,R$4,FALSE)*(1+Base_Case)*'Connex from Volumes'!K12</f>
        <v>5105263.0302400701</v>
      </c>
      <c r="S9" s="29">
        <f>(VLOOKUP($B9,'Model Working'!$C$16:$P$25,T$4,FALSE)/VLOOKUP($B9,'Model Working'!$C$30:$P$39,T$4)-(VLOOKUP($B9,'Model Working'!$C$16:$P$25,S$4,FALSE)/VLOOKUP($B9,'Model Working'!$C$30:$P$39,S$4)))*VLOOKUP($F9,'Model Working'!$C$42:$P$45,S$4,FALSE)*VLOOKUP($D9,'Model Working'!$C$47:$P$50,S$4,FALSE)*(1+Base_Case)*'Connex from Volumes'!L12</f>
        <v>5391962.9398694476</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Volumes'!C12</f>
        <v>3133831.6019090959</v>
      </c>
      <c r="K10" s="29">
        <f>(VLOOKUP($B10,'Model Working'!$C$16:$P$25,L$4,FALSE)/VLOOKUP($B10,'Model Working'!$C$30:$P$39,L$4)-(VLOOKUP($B10,'Model Working'!$C$16:$P$25,K$4,FALSE)/VLOOKUP($B10,'Model Working'!$C$30:$P$39,K$4)))*VLOOKUP($F10,'Model Working'!$C$42:$P$45,K$4,FALSE)*VLOOKUP($D10,'Model Working'!$C$47:$P$50,K$4,FALSE)*(1+Low_Case)*'Connex from Volumes'!D12</f>
        <v>3277810.6639794423</v>
      </c>
      <c r="L10" s="29">
        <f>(VLOOKUP($B10,'Model Working'!$C$16:$P$25,M$4,FALSE)/VLOOKUP($B10,'Model Working'!$C$30:$P$39,M$4)-(VLOOKUP($B10,'Model Working'!$C$16:$P$25,L$4,FALSE)/VLOOKUP($B10,'Model Working'!$C$30:$P$39,L$4)))*VLOOKUP($F10,'Model Working'!$C$42:$P$45,L$4,FALSE)*VLOOKUP($D10,'Model Working'!$C$47:$P$50,L$4,FALSE)*(1+Low_Case)*'Connex from Volumes'!E12</f>
        <v>3496840.6872099051</v>
      </c>
      <c r="M10" s="29">
        <f>(VLOOKUP($B10,'Model Working'!$C$16:$P$25,N$4,FALSE)/VLOOKUP($B10,'Model Working'!$C$30:$P$39,N$4)-(VLOOKUP($B10,'Model Working'!$C$16:$P$25,M$4,FALSE)/VLOOKUP($B10,'Model Working'!$C$30:$P$39,M$4)))*VLOOKUP($F10,'Model Working'!$C$42:$P$45,M$4,FALSE)*VLOOKUP($D10,'Model Working'!$C$47:$P$50,M$4,FALSE)*(1+Low_Case)*'Connex from Volumes'!F12</f>
        <v>3613212.6583125493</v>
      </c>
      <c r="N10" s="29">
        <f>(VLOOKUP($B10,'Model Working'!$C$16:$P$25,O$4,FALSE)/VLOOKUP($B10,'Model Working'!$C$30:$P$39,O$4)-(VLOOKUP($B10,'Model Working'!$C$16:$P$25,N$4,FALSE)/VLOOKUP($B10,'Model Working'!$C$30:$P$39,N$4)))*VLOOKUP($F10,'Model Working'!$C$42:$P$45,N$4,FALSE)*VLOOKUP($D10,'Model Working'!$C$47:$P$50,N$4,FALSE)*(1+Low_Case)*'Connex from Volumes'!G12</f>
        <v>3801855.1867020619</v>
      </c>
      <c r="O10" s="29">
        <f>(VLOOKUP($B10,'Model Working'!$C$16:$P$25,P$4,FALSE)/VLOOKUP($B10,'Model Working'!$C$30:$P$39,P$4)-(VLOOKUP($B10,'Model Working'!$C$16:$P$25,O$4,FALSE)/VLOOKUP($B10,'Model Working'!$C$30:$P$39,O$4)))*VLOOKUP($F10,'Model Working'!$C$42:$P$45,O$4,FALSE)*VLOOKUP($D10,'Model Working'!$C$47:$P$50,O$4,FALSE)*(1+Low_Case)*'Connex from Volumes'!H12</f>
        <v>3977414.7566596423</v>
      </c>
      <c r="P10" s="29">
        <f>(VLOOKUP($B10,'Model Working'!$C$16:$P$25,Q$4,FALSE)/VLOOKUP($B10,'Model Working'!$C$30:$P$39,Q$4)-(VLOOKUP($B10,'Model Working'!$C$16:$P$25,P$4,FALSE)/VLOOKUP($B10,'Model Working'!$C$30:$P$39,P$4)))*VLOOKUP($F10,'Model Working'!$C$42:$P$45,P$4,FALSE)*VLOOKUP($D10,'Model Working'!$C$47:$P$50,P$4,FALSE)*(1+Low_Case)*'Connex from Volumes'!I12</f>
        <v>4181309.5556493965</v>
      </c>
      <c r="Q10" s="29">
        <f>(VLOOKUP($B10,'Model Working'!$C$16:$P$25,R$4,FALSE)/VLOOKUP($B10,'Model Working'!$C$30:$P$39,R$4)-(VLOOKUP($B10,'Model Working'!$C$16:$P$25,Q$4,FALSE)/VLOOKUP($B10,'Model Working'!$C$30:$P$39,Q$4)))*VLOOKUP($F10,'Model Working'!$C$42:$P$45,Q$4,FALSE)*VLOOKUP($D10,'Model Working'!$C$47:$P$50,Q$4,FALSE)*(1+Low_Case)*'Connex from Volumes'!J12</f>
        <v>4402671.2047983315</v>
      </c>
      <c r="R10" s="29">
        <f>(VLOOKUP($B10,'Model Working'!$C$16:$P$25,S$4,FALSE)/VLOOKUP($B10,'Model Working'!$C$30:$P$39,S$4)-(VLOOKUP($B10,'Model Working'!$C$16:$P$25,R$4,FALSE)/VLOOKUP($B10,'Model Working'!$C$30:$P$39,R$4)))*VLOOKUP($F10,'Model Working'!$C$42:$P$45,R$4,FALSE)*VLOOKUP($D10,'Model Working'!$C$47:$P$50,R$4,FALSE)*(1+Low_Case)*'Connex from Volumes'!K12</f>
        <v>4594736.7272160631</v>
      </c>
      <c r="S10" s="29">
        <f>(VLOOKUP($B10,'Model Working'!$C$16:$P$25,T$4,FALSE)/VLOOKUP($B10,'Model Working'!$C$30:$P$39,T$4)-(VLOOKUP($B10,'Model Working'!$C$16:$P$25,S$4,FALSE)/VLOOKUP($B10,'Model Working'!$C$30:$P$39,S$4)))*VLOOKUP($F10,'Model Working'!$C$42:$P$45,S$4,FALSE)*VLOOKUP($D10,'Model Working'!$C$47:$P$50,S$4,FALSE)*(1+Low_Case)*'Connex from Volumes'!L12</f>
        <v>4852766.6458825022</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Volumes'!C12</f>
        <v>3830238.6245555622</v>
      </c>
      <c r="K11" s="29">
        <f>(VLOOKUP($B11,'Model Working'!$C$16:$P$25,L$4,FALSE)/VLOOKUP($B11,'Model Working'!$C$30:$P$39,L$4)-(VLOOKUP($B11,'Model Working'!$C$16:$P$25,K$4,FALSE)/VLOOKUP($B11,'Model Working'!$C$30:$P$39,K$4)))*VLOOKUP($F11,'Model Working'!$C$42:$P$45,K$4,FALSE)*VLOOKUP($D11,'Model Working'!$C$47:$P$50,K$4,FALSE)*(1+High_Case)*'Connex from Volumes'!D12</f>
        <v>4006213.0337526519</v>
      </c>
      <c r="L11" s="29">
        <f>(VLOOKUP($B11,'Model Working'!$C$16:$P$25,M$4,FALSE)/VLOOKUP($B11,'Model Working'!$C$30:$P$39,M$4)-(VLOOKUP($B11,'Model Working'!$C$16:$P$25,L$4,FALSE)/VLOOKUP($B11,'Model Working'!$C$30:$P$39,L$4)))*VLOOKUP($F11,'Model Working'!$C$42:$P$45,L$4,FALSE)*VLOOKUP($D11,'Model Working'!$C$47:$P$50,L$4,FALSE)*(1+High_Case)*'Connex from Volumes'!E12</f>
        <v>4273916.3954787729</v>
      </c>
      <c r="M11" s="29">
        <f>(VLOOKUP($B11,'Model Working'!$C$16:$P$25,N$4,FALSE)/VLOOKUP($B11,'Model Working'!$C$30:$P$39,N$4)-(VLOOKUP($B11,'Model Working'!$C$16:$P$25,M$4,FALSE)/VLOOKUP($B11,'Model Working'!$C$30:$P$39,M$4)))*VLOOKUP($F11,'Model Working'!$C$42:$P$45,M$4,FALSE)*VLOOKUP($D11,'Model Working'!$C$47:$P$50,M$4,FALSE)*(1+High_Case)*'Connex from Volumes'!F12</f>
        <v>4416148.8046042267</v>
      </c>
      <c r="N11" s="29">
        <f>(VLOOKUP($B11,'Model Working'!$C$16:$P$25,O$4,FALSE)/VLOOKUP($B11,'Model Working'!$C$30:$P$39,O$4)-(VLOOKUP($B11,'Model Working'!$C$16:$P$25,N$4,FALSE)/VLOOKUP($B11,'Model Working'!$C$30:$P$39,N$4)))*VLOOKUP($F11,'Model Working'!$C$42:$P$45,N$4,FALSE)*VLOOKUP($D11,'Model Working'!$C$47:$P$50,N$4,FALSE)*(1+High_Case)*'Connex from Volumes'!G12</f>
        <v>4646711.8948580762</v>
      </c>
      <c r="O11" s="29">
        <f>(VLOOKUP($B11,'Model Working'!$C$16:$P$25,P$4,FALSE)/VLOOKUP($B11,'Model Working'!$C$30:$P$39,P$4)-(VLOOKUP($B11,'Model Working'!$C$16:$P$25,O$4,FALSE)/VLOOKUP($B11,'Model Working'!$C$30:$P$39,O$4)))*VLOOKUP($F11,'Model Working'!$C$42:$P$45,O$4,FALSE)*VLOOKUP($D11,'Model Working'!$C$47:$P$50,O$4,FALSE)*(1+High_Case)*'Connex from Volumes'!H12</f>
        <v>4861284.7025840087</v>
      </c>
      <c r="P11" s="29">
        <f>(VLOOKUP($B11,'Model Working'!$C$16:$P$25,Q$4,FALSE)/VLOOKUP($B11,'Model Working'!$C$30:$P$39,Q$4)-(VLOOKUP($B11,'Model Working'!$C$16:$P$25,P$4,FALSE)/VLOOKUP($B11,'Model Working'!$C$30:$P$39,P$4)))*VLOOKUP($F11,'Model Working'!$C$42:$P$45,P$4,FALSE)*VLOOKUP($D11,'Model Working'!$C$47:$P$50,P$4,FALSE)*(1+High_Case)*'Connex from Volumes'!I12</f>
        <v>5110489.4569048183</v>
      </c>
      <c r="Q11" s="29">
        <f>(VLOOKUP($B11,'Model Working'!$C$16:$P$25,R$4,FALSE)/VLOOKUP($B11,'Model Working'!$C$30:$P$39,R$4)-(VLOOKUP($B11,'Model Working'!$C$16:$P$25,Q$4,FALSE)/VLOOKUP($B11,'Model Working'!$C$30:$P$39,Q$4)))*VLOOKUP($F11,'Model Working'!$C$42:$P$45,Q$4,FALSE)*VLOOKUP($D11,'Model Working'!$C$47:$P$50,Q$4,FALSE)*(1+High_Case)*'Connex from Volumes'!J12</f>
        <v>5381042.5836424064</v>
      </c>
      <c r="R11" s="29">
        <f>(VLOOKUP($B11,'Model Working'!$C$16:$P$25,S$4,FALSE)/VLOOKUP($B11,'Model Working'!$C$30:$P$39,S$4)-(VLOOKUP($B11,'Model Working'!$C$16:$P$25,R$4,FALSE)/VLOOKUP($B11,'Model Working'!$C$30:$P$39,R$4)))*VLOOKUP($F11,'Model Working'!$C$42:$P$45,R$4,FALSE)*VLOOKUP($D11,'Model Working'!$C$47:$P$50,R$4,FALSE)*(1+High_Case)*'Connex from Volumes'!K12</f>
        <v>5615789.3332640771</v>
      </c>
      <c r="S11" s="29">
        <f>(VLOOKUP($B11,'Model Working'!$C$16:$P$25,T$4,FALSE)/VLOOKUP($B11,'Model Working'!$C$30:$P$39,T$4)-(VLOOKUP($B11,'Model Working'!$C$16:$P$25,S$4,FALSE)/VLOOKUP($B11,'Model Working'!$C$30:$P$39,S$4)))*VLOOKUP($F11,'Model Working'!$C$42:$P$45,S$4,FALSE)*VLOOKUP($D11,'Model Working'!$C$47:$P$50,S$4,FALSE)*(1+High_Case)*'Connex from Volumes'!L12</f>
        <v>5931159.233856393</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19786025.654678047</v>
      </c>
      <c r="K12" s="29">
        <f t="shared" si="3"/>
        <v>20695064.102731511</v>
      </c>
      <c r="L12" s="29">
        <f t="shared" si="3"/>
        <v>22077950.680345513</v>
      </c>
      <c r="M12" s="29">
        <f t="shared" si="3"/>
        <v>22812686.651582666</v>
      </c>
      <c r="N12" s="29">
        <f t="shared" si="3"/>
        <v>24003716.158083409</v>
      </c>
      <c r="O12" s="29">
        <f t="shared" si="3"/>
        <v>25112143.985854641</v>
      </c>
      <c r="P12" s="29">
        <f t="shared" si="3"/>
        <v>26399471.524835698</v>
      </c>
      <c r="Q12" s="29">
        <f t="shared" si="3"/>
        <v>27797079.254094198</v>
      </c>
      <c r="R12" s="29">
        <f t="shared" si="3"/>
        <v>29009720.466730293</v>
      </c>
      <c r="S12" s="29">
        <f t="shared" si="3"/>
        <v>30638840.100120459</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17807423.089210242</v>
      </c>
      <c r="K13" s="29">
        <f t="shared" si="4"/>
        <v>18625557.692458361</v>
      </c>
      <c r="L13" s="29">
        <f t="shared" si="4"/>
        <v>19870155.612310957</v>
      </c>
      <c r="M13" s="29">
        <f t="shared" si="4"/>
        <v>20531417.986424401</v>
      </c>
      <c r="N13" s="29">
        <f t="shared" si="4"/>
        <v>21603344.542275071</v>
      </c>
      <c r="O13" s="29">
        <f t="shared" si="4"/>
        <v>22600929.58726918</v>
      </c>
      <c r="P13" s="29">
        <f t="shared" si="4"/>
        <v>23759524.372352131</v>
      </c>
      <c r="Q13" s="29">
        <f t="shared" si="4"/>
        <v>25017371.328684777</v>
      </c>
      <c r="R13" s="29">
        <f t="shared" si="4"/>
        <v>26108748.420057267</v>
      </c>
      <c r="S13" s="29">
        <f t="shared" si="4"/>
        <v>27574956.090108413</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21764628.220145851</v>
      </c>
      <c r="K14" s="86">
        <f t="shared" si="4"/>
        <v>22764570.513004668</v>
      </c>
      <c r="L14" s="86">
        <f t="shared" si="4"/>
        <v>24285745.748380061</v>
      </c>
      <c r="M14" s="86">
        <f t="shared" si="4"/>
        <v>25093955.316740938</v>
      </c>
      <c r="N14" s="86">
        <f t="shared" si="4"/>
        <v>26404087.773891754</v>
      </c>
      <c r="O14" s="86">
        <f t="shared" si="4"/>
        <v>27623358.384440109</v>
      </c>
      <c r="P14" s="86">
        <f t="shared" si="4"/>
        <v>29039418.67731927</v>
      </c>
      <c r="Q14" s="86">
        <f t="shared" si="4"/>
        <v>30576787.17950362</v>
      </c>
      <c r="R14" s="86">
        <f t="shared" si="4"/>
        <v>31910692.513403326</v>
      </c>
      <c r="S14" s="86">
        <f t="shared" si="4"/>
        <v>33702724.110132508</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5.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J6+J9</f>
        <v>19786025.654678047</v>
      </c>
      <c r="K15" s="86">
        <f>K6+K9</f>
        <v>20695064.102731511</v>
      </c>
      <c r="L15" s="86">
        <f t="shared" ref="L15:S15" si="5">L6+L9</f>
        <v>22077950.680345513</v>
      </c>
      <c r="M15" s="86">
        <f t="shared" si="5"/>
        <v>22812686.651582666</v>
      </c>
      <c r="N15" s="86">
        <f t="shared" si="5"/>
        <v>24003716.158083409</v>
      </c>
      <c r="O15" s="86">
        <f t="shared" si="5"/>
        <v>25112143.985854641</v>
      </c>
      <c r="P15" s="86">
        <f t="shared" si="5"/>
        <v>26399471.524835698</v>
      </c>
      <c r="Q15" s="86">
        <f t="shared" si="5"/>
        <v>27797079.254094198</v>
      </c>
      <c r="R15" s="86">
        <f t="shared" si="5"/>
        <v>29009720.466730293</v>
      </c>
      <c r="S15" s="86">
        <f t="shared" si="5"/>
        <v>30638840.100120459</v>
      </c>
      <c r="T15" s="89" t="s">
        <v>115</v>
      </c>
      <c r="U15" s="23"/>
      <c r="V15" s="23"/>
      <c r="W15" s="212"/>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Volumes'!C13</f>
        <v>5104526.2451550979</v>
      </c>
      <c r="K16" s="29">
        <f>'Output Volume Summary'!K16*'Connex from Volumes'!D13</f>
        <v>5339045.8347345684</v>
      </c>
      <c r="L16" s="29">
        <f>'Output Volume Summary'!L16*'Connex from Volumes'!E13</f>
        <v>6037560.5234315116</v>
      </c>
      <c r="M16" s="29">
        <f>'Output Volume Summary'!M16*'Connex from Volumes'!F13</f>
        <v>5885363.7293233303</v>
      </c>
      <c r="N16" s="29">
        <f>'Output Volume Summary'!N16*'Connex from Volumes'!G13</f>
        <v>6192633.1871110676</v>
      </c>
      <c r="O16" s="29">
        <f>'Output Volume Summary'!O16*'Connex from Volumes'!H13</f>
        <v>6478592.5321794776</v>
      </c>
      <c r="P16" s="29">
        <f>'Output Volume Summary'!P16*'Connex from Volumes'!I13</f>
        <v>6810705.576179605</v>
      </c>
      <c r="Q16" s="29">
        <f>'Output Volume Summary'!Q16*'Connex from Volumes'!J13</f>
        <v>7171269.413452548</v>
      </c>
      <c r="R16" s="29">
        <f>'Output Volume Summary'!R16*'Connex from Volumes'!K13</f>
        <v>7484114.3982862821</v>
      </c>
      <c r="S16" s="29">
        <f>'Output Volume Summary'!S16*'Connex from Volumes'!L13</f>
        <v>7904405.1666433634</v>
      </c>
      <c r="T16" s="88" t="s">
        <v>115</v>
      </c>
      <c r="U16" s="23"/>
      <c r="V16" s="23"/>
      <c r="W16" s="212"/>
      <c r="X16" s="211"/>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Volumes'!C13</f>
        <v>4594073.6206395878</v>
      </c>
      <c r="K17" s="29">
        <f>'Output Volume Summary'!K17*'Connex from Volumes'!D13</f>
        <v>4805141.2512611113</v>
      </c>
      <c r="L17" s="29">
        <f>'Output Volume Summary'!L17*'Connex from Volumes'!E13</f>
        <v>5868508.8287754292</v>
      </c>
      <c r="M17" s="29">
        <f>'Output Volume Summary'!M17*'Connex from Volumes'!F13</f>
        <v>5296827.3563909968</v>
      </c>
      <c r="N17" s="29">
        <f>'Output Volume Summary'!N17*'Connex from Volumes'!G13</f>
        <v>5573369.8683999609</v>
      </c>
      <c r="O17" s="29">
        <f>'Output Volume Summary'!O17*'Connex from Volumes'!H13</f>
        <v>5830733.27896153</v>
      </c>
      <c r="P17" s="29">
        <f>'Output Volume Summary'!P17*'Connex from Volumes'!I13</f>
        <v>6129635.0185616454</v>
      </c>
      <c r="Q17" s="29">
        <f>'Output Volume Summary'!Q17*'Connex from Volumes'!J13</f>
        <v>6454142.4721072931</v>
      </c>
      <c r="R17" s="29">
        <f>'Output Volume Summary'!R17*'Connex from Volumes'!K13</f>
        <v>6735702.9584576534</v>
      </c>
      <c r="S17" s="29">
        <f>'Output Volume Summary'!S17*'Connex from Volumes'!L13</f>
        <v>7113964.6499790279</v>
      </c>
      <c r="T17" s="88" t="s">
        <v>115</v>
      </c>
      <c r="U17"/>
      <c r="V17" s="23"/>
      <c r="W17" s="212"/>
      <c r="X17" s="211"/>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Volumes'!C13</f>
        <v>5614978.8696706081</v>
      </c>
      <c r="K18" s="29">
        <f>'Output Volume Summary'!K18*'Connex from Volumes'!D13</f>
        <v>5872950.4182080254</v>
      </c>
      <c r="L18" s="29">
        <f>'Output Volume Summary'!L18*'Connex from Volumes'!E13</f>
        <v>7172621.9018366355</v>
      </c>
      <c r="M18" s="29">
        <f>'Output Volume Summary'!M18*'Connex from Volumes'!F13</f>
        <v>6473900.1022556638</v>
      </c>
      <c r="N18" s="29">
        <f>'Output Volume Summary'!N18*'Connex from Volumes'!G13</f>
        <v>6811896.5058221752</v>
      </c>
      <c r="O18" s="29">
        <f>'Output Volume Summary'!O18*'Connex from Volumes'!H13</f>
        <v>7126451.7853974262</v>
      </c>
      <c r="P18" s="29">
        <f>'Output Volume Summary'!P18*'Connex from Volumes'!I13</f>
        <v>7491776.1337975655</v>
      </c>
      <c r="Q18" s="29">
        <f>'Output Volume Summary'!Q18*'Connex from Volumes'!J13</f>
        <v>7888396.3547978029</v>
      </c>
      <c r="R18" s="29">
        <f>'Output Volume Summary'!R18*'Connex from Volumes'!K13</f>
        <v>8232525.8381149108</v>
      </c>
      <c r="S18" s="29">
        <f>'Output Volume Summary'!S18*'Connex from Volumes'!L13</f>
        <v>8694845.6833077017</v>
      </c>
      <c r="T18" s="88" t="s">
        <v>115</v>
      </c>
      <c r="U18"/>
      <c r="V18" s="23"/>
      <c r="W18" s="212"/>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Volumes'!C14</f>
        <v>52419223.355623588</v>
      </c>
      <c r="K19" s="29">
        <f>'Output Volume Summary'!K19*'Connex from Volumes'!D14</f>
        <v>54827543.767160997</v>
      </c>
      <c r="L19" s="29">
        <f>'Output Volume Summary'!L19*'Connex from Volumes'!E14</f>
        <v>66960763.031307481</v>
      </c>
      <c r="M19" s="29">
        <f>'Output Volume Summary'!M19*'Connex from Volumes'!F14</f>
        <v>60437772.486584924</v>
      </c>
      <c r="N19" s="29">
        <f>'Output Volume Summary'!N19*'Connex from Volumes'!G14</f>
        <v>63593173.31411998</v>
      </c>
      <c r="O19" s="29">
        <f>'Output Volume Summary'!O19*'Connex from Volumes'!H14</f>
        <v>66529737.073390715</v>
      </c>
      <c r="P19" s="29">
        <f>'Output Volume Summary'!P19*'Connex from Volumes'!I14</f>
        <v>69940260.792273045</v>
      </c>
      <c r="Q19" s="29">
        <f>'Output Volume Summary'!Q19*'Connex from Volumes'!J14</f>
        <v>73642950.407770708</v>
      </c>
      <c r="R19" s="29">
        <f>'Output Volume Summary'!R19*'Connex from Volumes'!K14</f>
        <v>76855607.243701592</v>
      </c>
      <c r="S19" s="29">
        <f>'Output Volume Summary'!S19*'Connex from Volumes'!L14</f>
        <v>81171642.582285136</v>
      </c>
      <c r="T19" s="88" t="s">
        <v>115</v>
      </c>
      <c r="U19"/>
      <c r="V19" s="23"/>
      <c r="W19" s="212"/>
      <c r="X19" s="21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Volumes'!C14</f>
        <v>47177301.020061232</v>
      </c>
      <c r="K20" s="29">
        <f>'Output Volume Summary'!K20*'Connex from Volumes'!D14</f>
        <v>49344789.390444897</v>
      </c>
      <c r="L20" s="29">
        <f>'Output Volume Summary'!L20*'Connex from Volumes'!E14</f>
        <v>60264686.728176735</v>
      </c>
      <c r="M20" s="29">
        <f>'Output Volume Summary'!M20*'Connex from Volumes'!F14</f>
        <v>54393995.237926431</v>
      </c>
      <c r="N20" s="29">
        <f>'Output Volume Summary'!N20*'Connex from Volumes'!G14</f>
        <v>57233855.982707985</v>
      </c>
      <c r="O20" s="29">
        <f>'Output Volume Summary'!O20*'Connex from Volumes'!H14</f>
        <v>59876763.366051644</v>
      </c>
      <c r="P20" s="29">
        <f>'Output Volume Summary'!P20*'Connex from Volumes'!I14</f>
        <v>62946234.713045739</v>
      </c>
      <c r="Q20" s="29">
        <f>'Output Volume Summary'!Q20*'Connex from Volumes'!J14</f>
        <v>66278655.366993636</v>
      </c>
      <c r="R20" s="29">
        <f>'Output Volume Summary'!R20*'Connex from Volumes'!K14</f>
        <v>69170046.51933144</v>
      </c>
      <c r="S20" s="29">
        <f>'Output Volume Summary'!S20*'Connex from Volumes'!L14</f>
        <v>73054478.32405661</v>
      </c>
      <c r="T20" s="88" t="s">
        <v>115</v>
      </c>
      <c r="U20"/>
      <c r="V20" s="23"/>
      <c r="W20" s="212"/>
      <c r="X20" s="211"/>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Volumes'!C14</f>
        <v>57661145.691185951</v>
      </c>
      <c r="K21" s="29">
        <f>'Output Volume Summary'!K21*'Connex from Volumes'!D14</f>
        <v>60310298.143877096</v>
      </c>
      <c r="L21" s="29">
        <f>'Output Volume Summary'!L21*'Connex from Volumes'!E14</f>
        <v>73656839.334438235</v>
      </c>
      <c r="M21" s="29">
        <f>'Output Volume Summary'!M21*'Connex from Volumes'!F14</f>
        <v>66481549.735243425</v>
      </c>
      <c r="N21" s="29">
        <f>'Output Volume Summary'!N21*'Connex from Volumes'!G14</f>
        <v>69952490.645531982</v>
      </c>
      <c r="O21" s="29">
        <f>'Output Volume Summary'!O21*'Connex from Volumes'!H14</f>
        <v>73182710.7807298</v>
      </c>
      <c r="P21" s="29">
        <f>'Output Volume Summary'!P21*'Connex from Volumes'!I14</f>
        <v>76934286.871500343</v>
      </c>
      <c r="Q21" s="29">
        <f>'Output Volume Summary'!Q21*'Connex from Volumes'!J14</f>
        <v>81007245.448547781</v>
      </c>
      <c r="R21" s="29">
        <f>'Output Volume Summary'!R21*'Connex from Volumes'!K14</f>
        <v>84541167.968071774</v>
      </c>
      <c r="S21" s="29">
        <f>'Output Volume Summary'!S21*'Connex from Volumes'!L14</f>
        <v>89288806.840513647</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57523749.600778684</v>
      </c>
      <c r="K22" s="29">
        <f t="shared" si="6"/>
        <v>60166589.601895563</v>
      </c>
      <c r="L22" s="29">
        <f t="shared" si="6"/>
        <v>72998323.554738998</v>
      </c>
      <c r="M22" s="29">
        <f t="shared" si="6"/>
        <v>66323136.215908252</v>
      </c>
      <c r="N22" s="29">
        <f t="shared" si="6"/>
        <v>69785806.501231045</v>
      </c>
      <c r="O22" s="29">
        <f t="shared" si="6"/>
        <v>73008329.605570197</v>
      </c>
      <c r="P22" s="29">
        <f t="shared" si="6"/>
        <v>76750966.368452653</v>
      </c>
      <c r="Q22" s="29">
        <f t="shared" si="6"/>
        <v>80814219.821223259</v>
      </c>
      <c r="R22" s="29">
        <f t="shared" si="6"/>
        <v>84339721.641987875</v>
      </c>
      <c r="S22" s="29">
        <f t="shared" si="6"/>
        <v>89076047.748928502</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51771374.640700817</v>
      </c>
      <c r="K23" s="29">
        <f t="shared" si="7"/>
        <v>54149930.641706005</v>
      </c>
      <c r="L23" s="29">
        <f t="shared" si="7"/>
        <v>66133195.556952164</v>
      </c>
      <c r="M23" s="29">
        <f t="shared" si="7"/>
        <v>59690822.594317429</v>
      </c>
      <c r="N23" s="29">
        <f t="shared" si="7"/>
        <v>62807225.851107948</v>
      </c>
      <c r="O23" s="29">
        <f t="shared" si="7"/>
        <v>65707496.645013176</v>
      </c>
      <c r="P23" s="29">
        <f t="shared" si="7"/>
        <v>69075869.731607378</v>
      </c>
      <c r="Q23" s="29">
        <f t="shared" si="7"/>
        <v>72732797.839100927</v>
      </c>
      <c r="R23" s="29">
        <f t="shared" si="7"/>
        <v>75905749.477789089</v>
      </c>
      <c r="S23" s="29">
        <f t="shared" si="7"/>
        <v>80168442.974035636</v>
      </c>
      <c r="T23" s="88" t="s">
        <v>115</v>
      </c>
    </row>
    <row r="24" spans="1:73" ht="1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63276124.560856558</v>
      </c>
      <c r="K24" s="86">
        <f t="shared" si="7"/>
        <v>66183248.562085122</v>
      </c>
      <c r="L24" s="86">
        <f t="shared" si="7"/>
        <v>80829461.236274868</v>
      </c>
      <c r="M24" s="86">
        <f t="shared" si="7"/>
        <v>72955449.837499082</v>
      </c>
      <c r="N24" s="86">
        <f t="shared" si="7"/>
        <v>76764387.151354164</v>
      </c>
      <c r="O24" s="86">
        <f t="shared" si="7"/>
        <v>80309162.566127226</v>
      </c>
      <c r="P24" s="86">
        <f t="shared" si="7"/>
        <v>84426063.005297914</v>
      </c>
      <c r="Q24" s="86">
        <f t="shared" si="7"/>
        <v>88895641.803345591</v>
      </c>
      <c r="R24" s="86">
        <f t="shared" si="7"/>
        <v>92773693.806186691</v>
      </c>
      <c r="S24" s="86">
        <f t="shared" si="7"/>
        <v>97983652.523821354</v>
      </c>
      <c r="T24" s="89" t="s">
        <v>115</v>
      </c>
    </row>
    <row r="25" spans="1:73" ht="15.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57523749.600778684</v>
      </c>
      <c r="K25" s="92">
        <f>K16+K19</f>
        <v>60166589.601895563</v>
      </c>
      <c r="L25" s="92">
        <f t="shared" ref="L25:S25" si="8">L16+L19</f>
        <v>72998323.554738998</v>
      </c>
      <c r="M25" s="92">
        <f t="shared" si="8"/>
        <v>66323136.215908252</v>
      </c>
      <c r="N25" s="92">
        <f t="shared" si="8"/>
        <v>69785806.501231045</v>
      </c>
      <c r="O25" s="92">
        <f t="shared" si="8"/>
        <v>73008329.605570197</v>
      </c>
      <c r="P25" s="92">
        <f t="shared" si="8"/>
        <v>76750966.368452653</v>
      </c>
      <c r="Q25" s="92">
        <f t="shared" si="8"/>
        <v>80814219.821223259</v>
      </c>
      <c r="R25" s="92">
        <f t="shared" si="8"/>
        <v>84339721.641987875</v>
      </c>
      <c r="S25" s="92">
        <f t="shared" si="8"/>
        <v>89076047.748928502</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Volumes'!C$23</f>
        <v>2086957.9313389966</v>
      </c>
      <c r="K26" s="29">
        <f>(VLOOKUP($B26,'Model Working'!$C$16:$P$25,L$4,FALSE)/VLOOKUP($B26,'Model Working'!$C$30:$P$39,L$4)-(VLOOKUP($B26,'Model Working'!$C$16:$P$25,K$4,FALSE)/VLOOKUP($B26,'Model Working'!$C$30:$P$39,K$4)))*VLOOKUP($F26,'Model Working'!$C$42:$P$45,K$4,FALSE)*VLOOKUP($D26,'Model Working'!$C$47:$P$50,K$4,FALSE)*(1+Base_Case)*'Connex from Volumes'!D$23</f>
        <v>2172956.4156038715</v>
      </c>
      <c r="L26" s="29">
        <f>(VLOOKUP($B26,'Model Working'!$C$16:$P$25,M$4,FALSE)/VLOOKUP($B26,'Model Working'!$C$30:$P$39,M$4)-(VLOOKUP($B26,'Model Working'!$C$16:$P$25,L$4,FALSE)/VLOOKUP($B26,'Model Working'!$C$30:$P$39,L$4)))*VLOOKUP($F26,'Model Working'!$C$42:$P$45,L$4,FALSE)*VLOOKUP($D26,'Model Working'!$C$47:$P$50,L$4,FALSE)*(1+Base_Case)*'Connex from Volumes'!E$23</f>
        <v>2307674.0894547165</v>
      </c>
      <c r="M26" s="29">
        <f>(VLOOKUP($B26,'Model Working'!$C$16:$P$25,N$4,FALSE)/VLOOKUP($B26,'Model Working'!$C$30:$P$39,N$4)-(VLOOKUP($B26,'Model Working'!$C$16:$P$25,M$4,FALSE)/VLOOKUP($B26,'Model Working'!$C$30:$P$39,M$4)))*VLOOKUP($F26,'Model Working'!$C$42:$P$45,M$4,FALSE)*VLOOKUP($D26,'Model Working'!$C$47:$P$50,M$4,FALSE)*(1+Base_Case)*'Connex from Volumes'!F$23</f>
        <v>2373701.0242760289</v>
      </c>
      <c r="N26" s="29">
        <f>(VLOOKUP($B26,'Model Working'!$C$16:$P$25,O$4,FALSE)/VLOOKUP($B26,'Model Working'!$C$30:$P$39,O$4)-(VLOOKUP($B26,'Model Working'!$C$16:$P$25,N$4,FALSE)/VLOOKUP($B26,'Model Working'!$C$30:$P$39,N$4)))*VLOOKUP($F26,'Model Working'!$C$42:$P$45,N$4,FALSE)*VLOOKUP($D26,'Model Working'!$C$47:$P$50,N$4,FALSE)*(1+Base_Case)*'Connex from Volumes'!G$23</f>
        <v>2486361.9587225039</v>
      </c>
      <c r="O26" s="29">
        <f>(VLOOKUP($B26,'Model Working'!$C$16:$P$25,P$4,FALSE)/VLOOKUP($B26,'Model Working'!$C$30:$P$39,P$4)-(VLOOKUP($B26,'Model Working'!$C$16:$P$25,O$4,FALSE)/VLOOKUP($B26,'Model Working'!$C$30:$P$39,O$4)))*VLOOKUP($F26,'Model Working'!$C$42:$P$45,O$4,FALSE)*VLOOKUP($D26,'Model Working'!$C$47:$P$50,O$4,FALSE)*(1+Base_Case)*'Connex from Volumes'!H$23</f>
        <v>2589455.1958392235</v>
      </c>
      <c r="P26" s="29">
        <f>(VLOOKUP($B26,'Model Working'!$C$16:$P$25,Q$4,FALSE)/VLOOKUP($B26,'Model Working'!$C$30:$P$39,Q$4)-(VLOOKUP($B26,'Model Working'!$C$16:$P$25,P$4,FALSE)/VLOOKUP($B26,'Model Working'!$C$30:$P$39,P$4)))*VLOOKUP($F26,'Model Working'!$C$42:$P$45,P$4,FALSE)*VLOOKUP($D26,'Model Working'!$C$47:$P$50,P$4,FALSE)*(1+Base_Case)*'Connex from Volumes'!I$23</f>
        <v>2709948.6420311402</v>
      </c>
      <c r="Q26" s="29">
        <f>(VLOOKUP($B26,'Model Working'!$C$16:$P$25,R$4,FALSE)/VLOOKUP($B26,'Model Working'!$C$30:$P$39,R$4)-(VLOOKUP($B26,'Model Working'!$C$16:$P$25,Q$4,FALSE)/VLOOKUP($B26,'Model Working'!$C$30:$P$39,Q$4)))*VLOOKUP($F26,'Model Working'!$C$42:$P$45,Q$4,FALSE)*VLOOKUP($D26,'Model Working'!$C$47:$P$50,Q$4,FALSE)*(1+Base_Case)*'Connex from Volumes'!J$23</f>
        <v>2840591.107380541</v>
      </c>
      <c r="R26" s="29">
        <f>(VLOOKUP($B26,'Model Working'!$C$16:$P$25,S$4,FALSE)/VLOOKUP($B26,'Model Working'!$C$30:$P$39,S$4)-(VLOOKUP($B26,'Model Working'!$C$16:$P$25,R$4,FALSE)/VLOOKUP($B26,'Model Working'!$C$30:$P$39,R$4)))*VLOOKUP($F26,'Model Working'!$C$42:$P$45,R$4,FALSE)*VLOOKUP($D26,'Model Working'!$C$47:$P$50,R$4,FALSE)*(1+Base_Case)*'Connex from Volumes'!K$23</f>
        <v>2951204.9796341476</v>
      </c>
      <c r="S26" s="29">
        <f>(VLOOKUP($B26,'Model Working'!$C$16:$P$25,T$4,FALSE)/VLOOKUP($B26,'Model Working'!$C$30:$P$39,T$4)-(VLOOKUP($B26,'Model Working'!$C$16:$P$25,S$4,FALSE)/VLOOKUP($B26,'Model Working'!$C$30:$P$39,S$4)))*VLOOKUP($F26,'Model Working'!$C$42:$P$45,S$4,FALSE)*VLOOKUP($D26,'Model Working'!$C$47:$P$50,S$4,FALSE)*(1+Base_Case)*'Connex from Volumes'!L$23</f>
        <v>3074556.4931422472</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Volumes'!C$23</f>
        <v>1878262.1382050968</v>
      </c>
      <c r="K27" s="29">
        <f>(VLOOKUP($B27,'Model Working'!$C$16:$P$25,L$4,FALSE)/VLOOKUP($B27,'Model Working'!$C$30:$P$39,L$4)-(VLOOKUP($B27,'Model Working'!$C$16:$P$25,K$4,FALSE)/VLOOKUP($B27,'Model Working'!$C$30:$P$39,K$4)))*VLOOKUP($F27,'Model Working'!$C$42:$P$45,K$4,FALSE)*VLOOKUP($D27,'Model Working'!$C$47:$P$50,K$4,FALSE)*(1+Low_Case)*'Connex from Volumes'!D$23</f>
        <v>1955660.7740434844</v>
      </c>
      <c r="L27" s="29">
        <f>(VLOOKUP($B27,'Model Working'!$C$16:$P$25,M$4,FALSE)/VLOOKUP($B27,'Model Working'!$C$30:$P$39,M$4)-(VLOOKUP($B27,'Model Working'!$C$16:$P$25,L$4,FALSE)/VLOOKUP($B27,'Model Working'!$C$30:$P$39,L$4)))*VLOOKUP($F27,'Model Working'!$C$42:$P$45,L$4,FALSE)*VLOOKUP($D27,'Model Working'!$C$47:$P$50,L$4,FALSE)*(1+Low_Case)*'Connex from Volumes'!E$23</f>
        <v>2076906.6805092453</v>
      </c>
      <c r="M27" s="29">
        <f>(VLOOKUP($B27,'Model Working'!$C$16:$P$25,N$4,FALSE)/VLOOKUP($B27,'Model Working'!$C$30:$P$39,N$4)-(VLOOKUP($B27,'Model Working'!$C$16:$P$25,M$4,FALSE)/VLOOKUP($B27,'Model Working'!$C$30:$P$39,M$4)))*VLOOKUP($F27,'Model Working'!$C$42:$P$45,M$4,FALSE)*VLOOKUP($D27,'Model Working'!$C$47:$P$50,M$4,FALSE)*(1+Low_Case)*'Connex from Volumes'!F$23</f>
        <v>2136330.9218484256</v>
      </c>
      <c r="N27" s="29">
        <f>(VLOOKUP($B27,'Model Working'!$C$16:$P$25,O$4,FALSE)/VLOOKUP($B27,'Model Working'!$C$30:$P$39,O$4)-(VLOOKUP($B27,'Model Working'!$C$16:$P$25,N$4,FALSE)/VLOOKUP($B27,'Model Working'!$C$30:$P$39,N$4)))*VLOOKUP($F27,'Model Working'!$C$42:$P$45,N$4,FALSE)*VLOOKUP($D27,'Model Working'!$C$47:$P$50,N$4,FALSE)*(1+Low_Case)*'Connex from Volumes'!G$23</f>
        <v>2237725.7628502534</v>
      </c>
      <c r="O27" s="29">
        <f>(VLOOKUP($B27,'Model Working'!$C$16:$P$25,P$4,FALSE)/VLOOKUP($B27,'Model Working'!$C$30:$P$39,P$4)-(VLOOKUP($B27,'Model Working'!$C$16:$P$25,O$4,FALSE)/VLOOKUP($B27,'Model Working'!$C$30:$P$39,O$4)))*VLOOKUP($F27,'Model Working'!$C$42:$P$45,O$4,FALSE)*VLOOKUP($D27,'Model Working'!$C$47:$P$50,O$4,FALSE)*(1+Low_Case)*'Connex from Volumes'!H$23</f>
        <v>2330509.6762553011</v>
      </c>
      <c r="P27" s="29">
        <f>(VLOOKUP($B27,'Model Working'!$C$16:$P$25,Q$4,FALSE)/VLOOKUP($B27,'Model Working'!$C$30:$P$39,Q$4)-(VLOOKUP($B27,'Model Working'!$C$16:$P$25,P$4,FALSE)/VLOOKUP($B27,'Model Working'!$C$30:$P$39,P$4)))*VLOOKUP($F27,'Model Working'!$C$42:$P$45,P$4,FALSE)*VLOOKUP($D27,'Model Working'!$C$47:$P$50,P$4,FALSE)*(1+Low_Case)*'Connex from Volumes'!I$23</f>
        <v>2438953.7778280266</v>
      </c>
      <c r="Q27" s="29">
        <f>(VLOOKUP($B27,'Model Working'!$C$16:$P$25,R$4,FALSE)/VLOOKUP($B27,'Model Working'!$C$30:$P$39,R$4)-(VLOOKUP($B27,'Model Working'!$C$16:$P$25,Q$4,FALSE)/VLOOKUP($B27,'Model Working'!$C$30:$P$39,Q$4)))*VLOOKUP($F27,'Model Working'!$C$42:$P$45,Q$4,FALSE)*VLOOKUP($D27,'Model Working'!$C$47:$P$50,Q$4,FALSE)*(1+Low_Case)*'Connex from Volumes'!J$23</f>
        <v>2556531.9966424867</v>
      </c>
      <c r="R27" s="29">
        <f>(VLOOKUP($B27,'Model Working'!$C$16:$P$25,S$4,FALSE)/VLOOKUP($B27,'Model Working'!$C$30:$P$39,S$4)-(VLOOKUP($B27,'Model Working'!$C$16:$P$25,R$4,FALSE)/VLOOKUP($B27,'Model Working'!$C$30:$P$39,R$4)))*VLOOKUP($F27,'Model Working'!$C$42:$P$45,R$4,FALSE)*VLOOKUP($D27,'Model Working'!$C$47:$P$50,R$4,FALSE)*(1+Low_Case)*'Connex from Volumes'!K$23</f>
        <v>2656084.4816707331</v>
      </c>
      <c r="S27" s="29">
        <f>(VLOOKUP($B27,'Model Working'!$C$16:$P$25,T$4,FALSE)/VLOOKUP($B27,'Model Working'!$C$30:$P$39,T$4)-(VLOOKUP($B27,'Model Working'!$C$16:$P$25,S$4,FALSE)/VLOOKUP($B27,'Model Working'!$C$30:$P$39,S$4)))*VLOOKUP($F27,'Model Working'!$C$42:$P$45,S$4,FALSE)*VLOOKUP($D27,'Model Working'!$C$47:$P$50,S$4,FALSE)*(1+Low_Case)*'Connex from Volumes'!L$23</f>
        <v>2767100.8438280225</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Volumes'!C$23</f>
        <v>2295653.7244728967</v>
      </c>
      <c r="K28" s="29">
        <f>(VLOOKUP($B28,'Model Working'!$C$16:$P$25,L$4,FALSE)/VLOOKUP($B28,'Model Working'!$C$30:$P$39,L$4)-(VLOOKUP($B28,'Model Working'!$C$16:$P$25,K$4,FALSE)/VLOOKUP($B28,'Model Working'!$C$30:$P$39,K$4)))*VLOOKUP($F28,'Model Working'!$C$42:$P$45,K$4,FALSE)*VLOOKUP($D28,'Model Working'!$C$47:$P$50,K$4,FALSE)*(1+High_Case)*'Connex from Volumes'!D$23</f>
        <v>2390252.0571642588</v>
      </c>
      <c r="L28" s="29">
        <f>(VLOOKUP($B28,'Model Working'!$C$16:$P$25,M$4,FALSE)/VLOOKUP($B28,'Model Working'!$C$30:$P$39,M$4)-(VLOOKUP($B28,'Model Working'!$C$16:$P$25,L$4,FALSE)/VLOOKUP($B28,'Model Working'!$C$30:$P$39,L$4)))*VLOOKUP($F28,'Model Working'!$C$42:$P$45,L$4,FALSE)*VLOOKUP($D28,'Model Working'!$C$47:$P$50,L$4,FALSE)*(1+High_Case)*'Connex from Volumes'!E$23</f>
        <v>2538441.4984001885</v>
      </c>
      <c r="M28" s="29">
        <f>(VLOOKUP($B28,'Model Working'!$C$16:$P$25,N$4,FALSE)/VLOOKUP($B28,'Model Working'!$C$30:$P$39,N$4)-(VLOOKUP($B28,'Model Working'!$C$16:$P$25,M$4,FALSE)/VLOOKUP($B28,'Model Working'!$C$30:$P$39,M$4)))*VLOOKUP($F28,'Model Working'!$C$42:$P$45,M$4,FALSE)*VLOOKUP($D28,'Model Working'!$C$47:$P$50,M$4,FALSE)*(1+High_Case)*'Connex from Volumes'!F$23</f>
        <v>2611071.1267036321</v>
      </c>
      <c r="N28" s="29">
        <f>(VLOOKUP($B28,'Model Working'!$C$16:$P$25,O$4,FALSE)/VLOOKUP($B28,'Model Working'!$C$30:$P$39,O$4)-(VLOOKUP($B28,'Model Working'!$C$16:$P$25,N$4,FALSE)/VLOOKUP($B28,'Model Working'!$C$30:$P$39,N$4)))*VLOOKUP($F28,'Model Working'!$C$42:$P$45,N$4,FALSE)*VLOOKUP($D28,'Model Working'!$C$47:$P$50,N$4,FALSE)*(1+High_Case)*'Connex from Volumes'!G$23</f>
        <v>2734998.1545947543</v>
      </c>
      <c r="O28" s="29">
        <f>(VLOOKUP($B28,'Model Working'!$C$16:$P$25,P$4,FALSE)/VLOOKUP($B28,'Model Working'!$C$30:$P$39,P$4)-(VLOOKUP($B28,'Model Working'!$C$16:$P$25,O$4,FALSE)/VLOOKUP($B28,'Model Working'!$C$30:$P$39,O$4)))*VLOOKUP($F28,'Model Working'!$C$42:$P$45,O$4,FALSE)*VLOOKUP($D28,'Model Working'!$C$47:$P$50,O$4,FALSE)*(1+High_Case)*'Connex from Volumes'!H$23</f>
        <v>2848400.7154231458</v>
      </c>
      <c r="P28" s="29">
        <f>(VLOOKUP($B28,'Model Working'!$C$16:$P$25,Q$4,FALSE)/VLOOKUP($B28,'Model Working'!$C$30:$P$39,Q$4)-(VLOOKUP($B28,'Model Working'!$C$16:$P$25,P$4,FALSE)/VLOOKUP($B28,'Model Working'!$C$30:$P$39,P$4)))*VLOOKUP($F28,'Model Working'!$C$42:$P$45,P$4,FALSE)*VLOOKUP($D28,'Model Working'!$C$47:$P$50,P$4,FALSE)*(1+High_Case)*'Connex from Volumes'!I$23</f>
        <v>2980943.5062342542</v>
      </c>
      <c r="Q28" s="29">
        <f>(VLOOKUP($B28,'Model Working'!$C$16:$P$25,R$4,FALSE)/VLOOKUP($B28,'Model Working'!$C$30:$P$39,R$4)-(VLOOKUP($B28,'Model Working'!$C$16:$P$25,Q$4,FALSE)/VLOOKUP($B28,'Model Working'!$C$30:$P$39,Q$4)))*VLOOKUP($F28,'Model Working'!$C$42:$P$45,Q$4,FALSE)*VLOOKUP($D28,'Model Working'!$C$47:$P$50,Q$4,FALSE)*(1+High_Case)*'Connex from Volumes'!J$23</f>
        <v>3124650.218118595</v>
      </c>
      <c r="R28" s="29">
        <f>(VLOOKUP($B28,'Model Working'!$C$16:$P$25,S$4,FALSE)/VLOOKUP($B28,'Model Working'!$C$30:$P$39,S$4)-(VLOOKUP($B28,'Model Working'!$C$16:$P$25,R$4,FALSE)/VLOOKUP($B28,'Model Working'!$C$30:$P$39,R$4)))*VLOOKUP($F28,'Model Working'!$C$42:$P$45,R$4,FALSE)*VLOOKUP($D28,'Model Working'!$C$47:$P$50,R$4,FALSE)*(1+High_Case)*'Connex from Volumes'!K$23</f>
        <v>3246325.4775975621</v>
      </c>
      <c r="S28" s="29">
        <f>(VLOOKUP($B28,'Model Working'!$C$16:$P$25,T$4,FALSE)/VLOOKUP($B28,'Model Working'!$C$30:$P$39,T$4)-(VLOOKUP($B28,'Model Working'!$C$16:$P$25,S$4,FALSE)/VLOOKUP($B28,'Model Working'!$C$30:$P$39,S$4)))*VLOOKUP($F28,'Model Working'!$C$42:$P$45,S$4,FALSE)*VLOOKUP($D28,'Model Working'!$C$47:$P$50,S$4,FALSE)*(1+High_Case)*'Connex from Volumes'!L$23</f>
        <v>3382012.1424564719</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Volumes'!C$24</f>
        <v>5379174.5129474141</v>
      </c>
      <c r="K29" s="29">
        <f>(VLOOKUP($B29,'Model Working'!$C$16:$P$25,L$4,FALSE)/VLOOKUP($B29,'Model Working'!$C$30:$P$39,L$4)-(VLOOKUP($B29,'Model Working'!$C$16:$P$25,K$4,FALSE)/VLOOKUP($B29,'Model Working'!$C$30:$P$39,K$4)))*VLOOKUP($F29,'Model Working'!$C$42:$P$45,K$4,FALSE)*VLOOKUP($D29,'Model Working'!$C$47:$P$50,K$4,FALSE)*(1+Base_Case)*'Connex from Volumes'!D$24</f>
        <v>5600837.2727774223</v>
      </c>
      <c r="L29" s="29">
        <f>(VLOOKUP($B29,'Model Working'!$C$16:$P$25,M$4,FALSE)/VLOOKUP($B29,'Model Working'!$C$30:$P$39,M$4)-(VLOOKUP($B29,'Model Working'!$C$16:$P$25,L$4,FALSE)/VLOOKUP($B29,'Model Working'!$C$30:$P$39,L$4)))*VLOOKUP($F29,'Model Working'!$C$42:$P$45,L$4,FALSE)*VLOOKUP($D29,'Model Working'!$C$47:$P$50,L$4,FALSE)*(1+Base_Case)*'Connex from Volumes'!E$24</f>
        <v>5948074.6879356084</v>
      </c>
      <c r="M29" s="29">
        <f>(VLOOKUP($B29,'Model Working'!$C$16:$P$25,N$4,FALSE)/VLOOKUP($B29,'Model Working'!$C$30:$P$39,N$4)-(VLOOKUP($B29,'Model Working'!$C$16:$P$25,M$4,FALSE)/VLOOKUP($B29,'Model Working'!$C$30:$P$39,M$4)))*VLOOKUP($F29,'Model Working'!$C$42:$P$45,M$4,FALSE)*VLOOKUP($D29,'Model Working'!$C$47:$P$50,M$4,FALSE)*(1+Base_Case)*'Connex from Volumes'!F$24</f>
        <v>6118260.3920293003</v>
      </c>
      <c r="N29" s="29">
        <f>(VLOOKUP($B29,'Model Working'!$C$16:$P$25,O$4,FALSE)/VLOOKUP($B29,'Model Working'!$C$30:$P$39,O$4)-(VLOOKUP($B29,'Model Working'!$C$16:$P$25,N$4,FALSE)/VLOOKUP($B29,'Model Working'!$C$30:$P$39,N$4)))*VLOOKUP($F29,'Model Working'!$C$42:$P$45,N$4,FALSE)*VLOOKUP($D29,'Model Working'!$C$47:$P$50,N$4,FALSE)*(1+Base_Case)*'Connex from Volumes'!G$24</f>
        <v>6408646.1339165317</v>
      </c>
      <c r="O29" s="29">
        <f>(VLOOKUP($B29,'Model Working'!$C$16:$P$25,P$4,FALSE)/VLOOKUP($B29,'Model Working'!$C$30:$P$39,P$4)-(VLOOKUP($B29,'Model Working'!$C$16:$P$25,O$4,FALSE)/VLOOKUP($B29,'Model Working'!$C$30:$P$39,O$4)))*VLOOKUP($F29,'Model Working'!$C$42:$P$45,O$4,FALSE)*VLOOKUP($D29,'Model Working'!$C$47:$P$50,O$4,FALSE)*(1+Base_Case)*'Connex from Volumes'!H$24</f>
        <v>6674370.95051583</v>
      </c>
      <c r="P29" s="29">
        <f>(VLOOKUP($B29,'Model Working'!$C$16:$P$25,Q$4,FALSE)/VLOOKUP($B29,'Model Working'!$C$30:$P$39,Q$4)-(VLOOKUP($B29,'Model Working'!$C$16:$P$25,P$4,FALSE)/VLOOKUP($B29,'Model Working'!$C$30:$P$39,P$4)))*VLOOKUP($F29,'Model Working'!$C$42:$P$45,P$4,FALSE)*VLOOKUP($D29,'Model Working'!$C$47:$P$50,P$4,FALSE)*(1+Base_Case)*'Connex from Volumes'!I$24</f>
        <v>6984945.1432198035</v>
      </c>
      <c r="Q29" s="29">
        <f>(VLOOKUP($B29,'Model Working'!$C$16:$P$25,R$4,FALSE)/VLOOKUP($B29,'Model Working'!$C$30:$P$39,R$4)-(VLOOKUP($B29,'Model Working'!$C$16:$P$25,Q$4,FALSE)/VLOOKUP($B29,'Model Working'!$C$30:$P$39,Q$4)))*VLOOKUP($F29,'Model Working'!$C$42:$P$45,Q$4,FALSE)*VLOOKUP($D29,'Model Working'!$C$47:$P$50,Q$4,FALSE)*(1+Base_Case)*'Connex from Volumes'!J$24</f>
        <v>7321678.6294886069</v>
      </c>
      <c r="R29" s="29">
        <f>(VLOOKUP($B29,'Model Working'!$C$16:$P$25,S$4,FALSE)/VLOOKUP($B29,'Model Working'!$C$30:$P$39,S$4)-(VLOOKUP($B29,'Model Working'!$C$16:$P$25,R$4,FALSE)/VLOOKUP($B29,'Model Working'!$C$30:$P$39,R$4)))*VLOOKUP($F29,'Model Working'!$C$42:$P$45,R$4,FALSE)*VLOOKUP($D29,'Model Working'!$C$47:$P$50,R$4,FALSE)*(1+Base_Case)*'Connex from Volumes'!K$24</f>
        <v>7606788.0289019719</v>
      </c>
      <c r="S29" s="29">
        <f>(VLOOKUP($B29,'Model Working'!$C$16:$P$25,T$4,FALSE)/VLOOKUP($B29,'Model Working'!$C$30:$P$39,T$4)-(VLOOKUP($B29,'Model Working'!$C$16:$P$25,S$4,FALSE)/VLOOKUP($B29,'Model Working'!$C$30:$P$39,S$4)))*VLOOKUP($F29,'Model Working'!$C$42:$P$45,S$4,FALSE)*VLOOKUP($D29,'Model Working'!$C$47:$P$50,S$4,FALSE)*(1+Base_Case)*'Connex from Volumes'!L$24</f>
        <v>7924728.9455023063</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Volumes'!C$24</f>
        <v>4841257.0616526734</v>
      </c>
      <c r="K30" s="29">
        <f>(VLOOKUP($B30,'Model Working'!$C$16:$P$25,L$4,FALSE)/VLOOKUP($B30,'Model Working'!$C$30:$P$39,L$4)-(VLOOKUP($B30,'Model Working'!$C$16:$P$25,K$4,FALSE)/VLOOKUP($B30,'Model Working'!$C$30:$P$39,K$4)))*VLOOKUP($F30,'Model Working'!$C$42:$P$45,K$4,FALSE)*VLOOKUP($D30,'Model Working'!$C$47:$P$50,K$4,FALSE)*(1+Low_Case)*'Connex from Volumes'!D$24</f>
        <v>5040753.5454996796</v>
      </c>
      <c r="L30" s="29">
        <f>(VLOOKUP($B30,'Model Working'!$C$16:$P$25,M$4,FALSE)/VLOOKUP($B30,'Model Working'!$C$30:$P$39,M$4)-(VLOOKUP($B30,'Model Working'!$C$16:$P$25,L$4,FALSE)/VLOOKUP($B30,'Model Working'!$C$30:$P$39,L$4)))*VLOOKUP($F30,'Model Working'!$C$42:$P$45,L$4,FALSE)*VLOOKUP($D30,'Model Working'!$C$47:$P$50,L$4,FALSE)*(1+Low_Case)*'Connex from Volumes'!E$24</f>
        <v>5353267.2191420477</v>
      </c>
      <c r="M30" s="29">
        <f>(VLOOKUP($B30,'Model Working'!$C$16:$P$25,N$4,FALSE)/VLOOKUP($B30,'Model Working'!$C$30:$P$39,N$4)-(VLOOKUP($B30,'Model Working'!$C$16:$P$25,M$4,FALSE)/VLOOKUP($B30,'Model Working'!$C$30:$P$39,M$4)))*VLOOKUP($F30,'Model Working'!$C$42:$P$45,M$4,FALSE)*VLOOKUP($D30,'Model Working'!$C$47:$P$50,M$4,FALSE)*(1+Low_Case)*'Connex from Volumes'!F$24</f>
        <v>5506434.3528263699</v>
      </c>
      <c r="N30" s="29">
        <f>(VLOOKUP($B30,'Model Working'!$C$16:$P$25,O$4,FALSE)/VLOOKUP($B30,'Model Working'!$C$30:$P$39,O$4)-(VLOOKUP($B30,'Model Working'!$C$16:$P$25,N$4,FALSE)/VLOOKUP($B30,'Model Working'!$C$30:$P$39,N$4)))*VLOOKUP($F30,'Model Working'!$C$42:$P$45,N$4,FALSE)*VLOOKUP($D30,'Model Working'!$C$47:$P$50,N$4,FALSE)*(1+Low_Case)*'Connex from Volumes'!G$24</f>
        <v>5767781.520524879</v>
      </c>
      <c r="O30" s="29">
        <f>(VLOOKUP($B30,'Model Working'!$C$16:$P$25,P$4,FALSE)/VLOOKUP($B30,'Model Working'!$C$30:$P$39,P$4)-(VLOOKUP($B30,'Model Working'!$C$16:$P$25,O$4,FALSE)/VLOOKUP($B30,'Model Working'!$C$30:$P$39,O$4)))*VLOOKUP($F30,'Model Working'!$C$42:$P$45,O$4,FALSE)*VLOOKUP($D30,'Model Working'!$C$47:$P$50,O$4,FALSE)*(1+Low_Case)*'Connex from Volumes'!H$24</f>
        <v>6006933.8554642461</v>
      </c>
      <c r="P30" s="29">
        <f>(VLOOKUP($B30,'Model Working'!$C$16:$P$25,Q$4,FALSE)/VLOOKUP($B30,'Model Working'!$C$30:$P$39,Q$4)-(VLOOKUP($B30,'Model Working'!$C$16:$P$25,P$4,FALSE)/VLOOKUP($B30,'Model Working'!$C$30:$P$39,P$4)))*VLOOKUP($F30,'Model Working'!$C$42:$P$45,P$4,FALSE)*VLOOKUP($D30,'Model Working'!$C$47:$P$50,P$4,FALSE)*(1+Low_Case)*'Connex from Volumes'!I$24</f>
        <v>6286450.6288978225</v>
      </c>
      <c r="Q30" s="29">
        <f>(VLOOKUP($B30,'Model Working'!$C$16:$P$25,R$4,FALSE)/VLOOKUP($B30,'Model Working'!$C$30:$P$39,R$4)-(VLOOKUP($B30,'Model Working'!$C$16:$P$25,Q$4,FALSE)/VLOOKUP($B30,'Model Working'!$C$30:$P$39,Q$4)))*VLOOKUP($F30,'Model Working'!$C$42:$P$45,Q$4,FALSE)*VLOOKUP($D30,'Model Working'!$C$47:$P$50,Q$4,FALSE)*(1+Low_Case)*'Connex from Volumes'!J$24</f>
        <v>6589510.7665397469</v>
      </c>
      <c r="R30" s="29">
        <f>(VLOOKUP($B30,'Model Working'!$C$16:$P$25,S$4,FALSE)/VLOOKUP($B30,'Model Working'!$C$30:$P$39,S$4)-(VLOOKUP($B30,'Model Working'!$C$16:$P$25,R$4,FALSE)/VLOOKUP($B30,'Model Working'!$C$30:$P$39,R$4)))*VLOOKUP($F30,'Model Working'!$C$42:$P$45,R$4,FALSE)*VLOOKUP($D30,'Model Working'!$C$47:$P$50,R$4,FALSE)*(1+Low_Case)*'Connex from Volumes'!K$24</f>
        <v>6846109.2260117754</v>
      </c>
      <c r="S30" s="29">
        <f>(VLOOKUP($B30,'Model Working'!$C$16:$P$25,T$4,FALSE)/VLOOKUP($B30,'Model Working'!$C$30:$P$39,T$4)-(VLOOKUP($B30,'Model Working'!$C$16:$P$25,S$4,FALSE)/VLOOKUP($B30,'Model Working'!$C$30:$P$39,S$4)))*VLOOKUP($F30,'Model Working'!$C$42:$P$45,S$4,FALSE)*VLOOKUP($D30,'Model Working'!$C$47:$P$50,S$4,FALSE)*(1+Low_Case)*'Connex from Volumes'!L$24</f>
        <v>7132256.050952076</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Volumes'!C$24</f>
        <v>5917091.9642421557</v>
      </c>
      <c r="K31" s="29">
        <f>(VLOOKUP($B31,'Model Working'!$C$16:$P$25,L$4,FALSE)/VLOOKUP($B31,'Model Working'!$C$30:$P$39,L$4)-(VLOOKUP($B31,'Model Working'!$C$16:$P$25,K$4,FALSE)/VLOOKUP($B31,'Model Working'!$C$30:$P$39,K$4)))*VLOOKUP($F31,'Model Working'!$C$42:$P$45,K$4,FALSE)*VLOOKUP($D31,'Model Working'!$C$47:$P$50,K$4,FALSE)*(1+High_Case)*'Connex from Volumes'!D$24</f>
        <v>6160921.0000551641</v>
      </c>
      <c r="L31" s="29">
        <f>(VLOOKUP($B31,'Model Working'!$C$16:$P$25,M$4,FALSE)/VLOOKUP($B31,'Model Working'!$C$30:$P$39,M$4)-(VLOOKUP($B31,'Model Working'!$C$16:$P$25,L$4,FALSE)/VLOOKUP($B31,'Model Working'!$C$30:$P$39,L$4)))*VLOOKUP($F31,'Model Working'!$C$42:$P$45,L$4,FALSE)*VLOOKUP($D31,'Model Working'!$C$47:$P$50,L$4,FALSE)*(1+High_Case)*'Connex from Volumes'!E$24</f>
        <v>6542882.1567291701</v>
      </c>
      <c r="M31" s="29">
        <f>(VLOOKUP($B31,'Model Working'!$C$16:$P$25,N$4,FALSE)/VLOOKUP($B31,'Model Working'!$C$30:$P$39,N$4)-(VLOOKUP($B31,'Model Working'!$C$16:$P$25,M$4,FALSE)/VLOOKUP($B31,'Model Working'!$C$30:$P$39,M$4)))*VLOOKUP($F31,'Model Working'!$C$42:$P$45,M$4,FALSE)*VLOOKUP($D31,'Model Working'!$C$47:$P$50,M$4,FALSE)*(1+High_Case)*'Connex from Volumes'!F$24</f>
        <v>6730086.4312322298</v>
      </c>
      <c r="N31" s="29">
        <f>(VLOOKUP($B31,'Model Working'!$C$16:$P$25,O$4,FALSE)/VLOOKUP($B31,'Model Working'!$C$30:$P$39,O$4)-(VLOOKUP($B31,'Model Working'!$C$16:$P$25,N$4,FALSE)/VLOOKUP($B31,'Model Working'!$C$30:$P$39,N$4)))*VLOOKUP($F31,'Model Working'!$C$42:$P$45,N$4,FALSE)*VLOOKUP($D31,'Model Working'!$C$47:$P$50,N$4,FALSE)*(1+High_Case)*'Connex from Volumes'!G$24</f>
        <v>7049510.7473081863</v>
      </c>
      <c r="O31" s="29">
        <f>(VLOOKUP($B31,'Model Working'!$C$16:$P$25,P$4,FALSE)/VLOOKUP($B31,'Model Working'!$C$30:$P$39,P$4)-(VLOOKUP($B31,'Model Working'!$C$16:$P$25,O$4,FALSE)/VLOOKUP($B31,'Model Working'!$C$30:$P$39,O$4)))*VLOOKUP($F31,'Model Working'!$C$42:$P$45,O$4,FALSE)*VLOOKUP($D31,'Model Working'!$C$47:$P$50,O$4,FALSE)*(1+High_Case)*'Connex from Volumes'!H$24</f>
        <v>7341808.0455674129</v>
      </c>
      <c r="P31" s="29">
        <f>(VLOOKUP($B31,'Model Working'!$C$16:$P$25,Q$4,FALSE)/VLOOKUP($B31,'Model Working'!$C$30:$P$39,Q$4)-(VLOOKUP($B31,'Model Working'!$C$16:$P$25,P$4,FALSE)/VLOOKUP($B31,'Model Working'!$C$30:$P$39,P$4)))*VLOOKUP($F31,'Model Working'!$C$42:$P$45,P$4,FALSE)*VLOOKUP($D31,'Model Working'!$C$47:$P$50,P$4,FALSE)*(1+High_Case)*'Connex from Volumes'!I$24</f>
        <v>7683439.6575417845</v>
      </c>
      <c r="Q31" s="29">
        <f>(VLOOKUP($B31,'Model Working'!$C$16:$P$25,R$4,FALSE)/VLOOKUP($B31,'Model Working'!$C$30:$P$39,R$4)-(VLOOKUP($B31,'Model Working'!$C$16:$P$25,Q$4,FALSE)/VLOOKUP($B31,'Model Working'!$C$30:$P$39,Q$4)))*VLOOKUP($F31,'Model Working'!$C$42:$P$45,Q$4,FALSE)*VLOOKUP($D31,'Model Working'!$C$47:$P$50,Q$4,FALSE)*(1+High_Case)*'Connex from Volumes'!J$24</f>
        <v>8053846.4924374679</v>
      </c>
      <c r="R31" s="29">
        <f>(VLOOKUP($B31,'Model Working'!$C$16:$P$25,S$4,FALSE)/VLOOKUP($B31,'Model Working'!$C$30:$P$39,S$4)-(VLOOKUP($B31,'Model Working'!$C$16:$P$25,R$4,FALSE)/VLOOKUP($B31,'Model Working'!$C$30:$P$39,R$4)))*VLOOKUP($F31,'Model Working'!$C$42:$P$45,R$4,FALSE)*VLOOKUP($D31,'Model Working'!$C$47:$P$50,R$4,FALSE)*(1+High_Case)*'Connex from Volumes'!K$24</f>
        <v>8367466.8317921702</v>
      </c>
      <c r="S31" s="29">
        <f>(VLOOKUP($B31,'Model Working'!$C$16:$P$25,T$4,FALSE)/VLOOKUP($B31,'Model Working'!$C$30:$P$39,T$4)-(VLOOKUP($B31,'Model Working'!$C$16:$P$25,S$4,FALSE)/VLOOKUP($B31,'Model Working'!$C$30:$P$39,S$4)))*VLOOKUP($F31,'Model Working'!$C$42:$P$45,S$4,FALSE)*VLOOKUP($D31,'Model Working'!$C$47:$P$50,S$4,FALSE)*(1+High_Case)*'Connex from Volumes'!L$24</f>
        <v>8717201.8400525376</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7466132.4442864107</v>
      </c>
      <c r="K32" s="29">
        <f t="shared" si="9"/>
        <v>7773793.6883812938</v>
      </c>
      <c r="L32" s="29">
        <f t="shared" si="9"/>
        <v>8255748.7773903254</v>
      </c>
      <c r="M32" s="29">
        <f t="shared" si="9"/>
        <v>8491961.4163053297</v>
      </c>
      <c r="N32" s="29">
        <f t="shared" si="9"/>
        <v>8895008.0926390365</v>
      </c>
      <c r="O32" s="29">
        <f t="shared" si="9"/>
        <v>9263826.1463550534</v>
      </c>
      <c r="P32" s="29">
        <f t="shared" si="9"/>
        <v>9694893.7852509432</v>
      </c>
      <c r="Q32" s="29">
        <f t="shared" si="9"/>
        <v>10162269.736869149</v>
      </c>
      <c r="R32" s="29">
        <f t="shared" si="9"/>
        <v>10557993.008536119</v>
      </c>
      <c r="S32" s="29">
        <f t="shared" si="9"/>
        <v>10999285.438644554</v>
      </c>
      <c r="T32" s="88" t="s">
        <v>115</v>
      </c>
    </row>
    <row r="33" spans="1:21">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6719519.1998577705</v>
      </c>
      <c r="K33" s="29">
        <f t="shared" si="9"/>
        <v>6996414.3195431642</v>
      </c>
      <c r="L33" s="29">
        <f t="shared" si="9"/>
        <v>7430173.8996512927</v>
      </c>
      <c r="M33" s="29">
        <f t="shared" si="9"/>
        <v>7642765.2746747956</v>
      </c>
      <c r="N33" s="29">
        <f t="shared" si="9"/>
        <v>8005507.2833751328</v>
      </c>
      <c r="O33" s="29">
        <f t="shared" si="9"/>
        <v>8337443.5317195468</v>
      </c>
      <c r="P33" s="29">
        <f t="shared" si="9"/>
        <v>8725404.40672585</v>
      </c>
      <c r="Q33" s="29">
        <f t="shared" si="9"/>
        <v>9146042.763182234</v>
      </c>
      <c r="R33" s="29">
        <f t="shared" si="9"/>
        <v>9502193.707682509</v>
      </c>
      <c r="S33" s="29">
        <f t="shared" si="9"/>
        <v>9899356.8947800994</v>
      </c>
      <c r="T33" s="88" t="s">
        <v>115</v>
      </c>
    </row>
    <row r="34" spans="1:21" ht="1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8212745.6887150519</v>
      </c>
      <c r="K34" s="86">
        <f t="shared" si="9"/>
        <v>8551173.0572194234</v>
      </c>
      <c r="L34" s="86">
        <f t="shared" si="9"/>
        <v>9081323.6551293582</v>
      </c>
      <c r="M34" s="86">
        <f t="shared" si="9"/>
        <v>9341157.5579358619</v>
      </c>
      <c r="N34" s="86">
        <f t="shared" si="9"/>
        <v>9784508.9019029401</v>
      </c>
      <c r="O34" s="86">
        <f t="shared" si="9"/>
        <v>10190208.760990558</v>
      </c>
      <c r="P34" s="86">
        <f t="shared" si="9"/>
        <v>10664383.163776038</v>
      </c>
      <c r="Q34" s="86">
        <f t="shared" si="9"/>
        <v>11178496.710556064</v>
      </c>
      <c r="R34" s="86">
        <f t="shared" si="9"/>
        <v>11613792.309389733</v>
      </c>
      <c r="S34" s="86">
        <f t="shared" si="9"/>
        <v>12099213.98250901</v>
      </c>
      <c r="T34" s="89" t="s">
        <v>115</v>
      </c>
    </row>
    <row r="35" spans="1:21" ht="15.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7466132.4442864107</v>
      </c>
      <c r="K35" s="86">
        <f t="shared" ref="K35:T35" si="10">K32</f>
        <v>7773793.6883812938</v>
      </c>
      <c r="L35" s="86">
        <f t="shared" si="10"/>
        <v>8255748.7773903254</v>
      </c>
      <c r="M35" s="86">
        <f t="shared" si="10"/>
        <v>8491961.4163053297</v>
      </c>
      <c r="N35" s="86">
        <f t="shared" si="10"/>
        <v>8895008.0926390365</v>
      </c>
      <c r="O35" s="86">
        <f t="shared" si="10"/>
        <v>9263826.1463550534</v>
      </c>
      <c r="P35" s="86">
        <f t="shared" si="10"/>
        <v>9694893.7852509432</v>
      </c>
      <c r="Q35" s="86">
        <f t="shared" si="10"/>
        <v>10162269.736869149</v>
      </c>
      <c r="R35" s="86">
        <f t="shared" si="10"/>
        <v>10557993.008536119</v>
      </c>
      <c r="S35" s="86">
        <f t="shared" si="10"/>
        <v>10999285.438644554</v>
      </c>
      <c r="T35" s="86" t="str">
        <f t="shared" si="10"/>
        <v>N/A</v>
      </c>
      <c r="U35" s="211"/>
    </row>
    <row r="36" spans="1:21" ht="1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Volumes'!C$25</f>
        <v>1367413.6542438515</v>
      </c>
      <c r="K36" s="29">
        <f>'Output Volume Summary'!K36*'Connex from Volumes'!D$25</f>
        <v>1423761.4607147833</v>
      </c>
      <c r="L36" s="29">
        <f>'Output Volume Summary'!L36*'Connex from Volumes'!E$25</f>
        <v>1484030.4125624092</v>
      </c>
      <c r="M36" s="29">
        <f>'Output Volume Summary'!M36*'Connex from Volumes'!F$25</f>
        <v>1555293.0621869918</v>
      </c>
      <c r="N36" s="29">
        <f>'Output Volume Summary'!N36*'Connex from Volumes'!G$25</f>
        <v>1629110.6019412028</v>
      </c>
      <c r="O36" s="29">
        <f>'Output Volume Summary'!O36*'Connex from Volumes'!H$25</f>
        <v>1696659.2084448107</v>
      </c>
      <c r="P36" s="29">
        <f>'Output Volume Summary'!P36*'Connex from Volumes'!I$25</f>
        <v>1775608.7555801535</v>
      </c>
      <c r="Q36" s="29">
        <f>'Output Volume Summary'!Q36*'Connex from Volumes'!J$25</f>
        <v>1861208.1288402702</v>
      </c>
      <c r="R36" s="29">
        <f>'Output Volume Summary'!R36*'Connex from Volumes'!K$25</f>
        <v>1933684.3953701481</v>
      </c>
      <c r="S36" s="29">
        <f>'Output Volume Summary'!S36*'Connex from Volumes'!L$25</f>
        <v>2014506.6013713968</v>
      </c>
      <c r="T36" s="29" t="e">
        <f>'Output Volume Summary'!T36*'Connex from Volumes'!M$25</f>
        <v>#VALUE!</v>
      </c>
    </row>
    <row r="37" spans="1:21">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Volumes'!C$25</f>
        <v>1230672.2888194663</v>
      </c>
      <c r="K37" s="29">
        <f>'Output Volume Summary'!K37*'Connex from Volumes'!D$25</f>
        <v>1281385.314643305</v>
      </c>
      <c r="L37" s="29">
        <f>'Output Volume Summary'!L37*'Connex from Volumes'!E$25</f>
        <v>1335627.3713061684</v>
      </c>
      <c r="M37" s="29">
        <f>'Output Volume Summary'!M37*'Connex from Volumes'!F$25</f>
        <v>1399763.7559682927</v>
      </c>
      <c r="N37" s="29">
        <f>'Output Volume Summary'!N37*'Connex from Volumes'!G$25</f>
        <v>1466199.5417470825</v>
      </c>
      <c r="O37" s="29">
        <f>'Output Volume Summary'!O37*'Connex from Volumes'!H$25</f>
        <v>1526993.2876003296</v>
      </c>
      <c r="P37" s="29">
        <f>'Output Volume Summary'!P37*'Connex from Volumes'!I$25</f>
        <v>1598047.8800221381</v>
      </c>
      <c r="Q37" s="29">
        <f>'Output Volume Summary'!Q37*'Connex from Volumes'!J$25</f>
        <v>1675087.3159562431</v>
      </c>
      <c r="R37" s="29">
        <f>'Output Volume Summary'!R37*'Connex from Volumes'!K$25</f>
        <v>1740315.9558331331</v>
      </c>
      <c r="S37" s="29">
        <f>'Output Volume Summary'!S37*'Connex from Volumes'!L$25</f>
        <v>1813055.9412342571</v>
      </c>
      <c r="T37" s="88" t="s">
        <v>115</v>
      </c>
    </row>
    <row r="38" spans="1:21">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Volumes'!C$25</f>
        <v>1504155.0196682371</v>
      </c>
      <c r="K38" s="29">
        <f>'Output Volume Summary'!K38*'Connex from Volumes'!D$25</f>
        <v>1566137.6067862613</v>
      </c>
      <c r="L38" s="29">
        <f>'Output Volume Summary'!L38*'Connex from Volumes'!E$25</f>
        <v>1632433.4538186502</v>
      </c>
      <c r="M38" s="29">
        <f>'Output Volume Summary'!M38*'Connex from Volumes'!F$25</f>
        <v>1710822.3684056913</v>
      </c>
      <c r="N38" s="29">
        <f>'Output Volume Summary'!N38*'Connex from Volumes'!G$25</f>
        <v>1792021.662135323</v>
      </c>
      <c r="O38" s="29">
        <f>'Output Volume Summary'!O38*'Connex from Volumes'!H$25</f>
        <v>1866325.129289292</v>
      </c>
      <c r="P38" s="29">
        <f>'Output Volume Summary'!P38*'Connex from Volumes'!I$25</f>
        <v>1953169.631138169</v>
      </c>
      <c r="Q38" s="29">
        <f>'Output Volume Summary'!Q38*'Connex from Volumes'!J$25</f>
        <v>2047328.9417242974</v>
      </c>
      <c r="R38" s="29">
        <f>'Output Volume Summary'!R38*'Connex from Volumes'!K$25</f>
        <v>2127052.8349071634</v>
      </c>
      <c r="S38" s="29">
        <f>'Output Volume Summary'!S38*'Connex from Volumes'!L$25</f>
        <v>2215957.2615085365</v>
      </c>
      <c r="T38" s="88" t="s">
        <v>115</v>
      </c>
    </row>
    <row r="39" spans="1:21">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Volumes'!C$26</f>
        <v>8897910.4648999516</v>
      </c>
      <c r="K39" s="29">
        <f>'Output Volume Summary'!K39*'Connex from Volumes'!D$26</f>
        <v>9264571.8151912875</v>
      </c>
      <c r="L39" s="29">
        <f>'Output Volume Summary'!L39*'Connex from Volumes'!E$26</f>
        <v>9656748.4880577605</v>
      </c>
      <c r="M39" s="29">
        <f>'Output Volume Summary'!M39*'Connex from Volumes'!F$26</f>
        <v>10120462.356851701</v>
      </c>
      <c r="N39" s="29">
        <f>'Output Volume Summary'!N39*'Connex from Volumes'!G$26</f>
        <v>10600801.175638298</v>
      </c>
      <c r="O39" s="29">
        <f>'Output Volume Summary'!O39*'Connex from Volumes'!H$26</f>
        <v>11040347.358925628</v>
      </c>
      <c r="P39" s="29">
        <f>'Output Volume Summary'!P39*'Connex from Volumes'!I$26</f>
        <v>11554080.712014847</v>
      </c>
      <c r="Q39" s="29">
        <f>'Output Volume Summary'!Q39*'Connex from Volumes'!J$26</f>
        <v>12111085.212267004</v>
      </c>
      <c r="R39" s="29">
        <f>'Output Volume Summary'!R39*'Connex from Volumes'!K$26</f>
        <v>12582696.219230134</v>
      </c>
      <c r="S39" s="29">
        <f>'Output Volume Summary'!S39*'Connex from Volumes'!L$26</f>
        <v>13108615.168732272</v>
      </c>
      <c r="T39" s="88" t="s">
        <v>115</v>
      </c>
    </row>
    <row r="40" spans="1:21">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Volumes'!C$26</f>
        <v>8008119.4184099566</v>
      </c>
      <c r="K40" s="29">
        <f>'Output Volume Summary'!K40*'Connex from Volumes'!D$26</f>
        <v>8338114.6336721582</v>
      </c>
      <c r="L40" s="29">
        <f>'Output Volume Summary'!L40*'Connex from Volumes'!E$26</f>
        <v>8691073.6392519847</v>
      </c>
      <c r="M40" s="29">
        <f>'Output Volume Summary'!M40*'Connex from Volumes'!F$26</f>
        <v>9108416.1211665329</v>
      </c>
      <c r="N40" s="29">
        <f>'Output Volume Summary'!N40*'Connex from Volumes'!G$26</f>
        <v>9540721.0580744706</v>
      </c>
      <c r="O40" s="29">
        <f>'Output Volume Summary'!O40*'Connex from Volumes'!H$26</f>
        <v>9936312.6230330635</v>
      </c>
      <c r="P40" s="29">
        <f>'Output Volume Summary'!P40*'Connex from Volumes'!I$26</f>
        <v>10398672.640813362</v>
      </c>
      <c r="Q40" s="29">
        <f>'Output Volume Summary'!Q40*'Connex from Volumes'!J$26</f>
        <v>10899976.691040302</v>
      </c>
      <c r="R40" s="29">
        <f>'Output Volume Summary'!R40*'Connex from Volumes'!K$26</f>
        <v>11324426.597307121</v>
      </c>
      <c r="S40" s="29">
        <f>'Output Volume Summary'!S40*'Connex from Volumes'!L$26</f>
        <v>11797753.651859047</v>
      </c>
      <c r="T40" s="88" t="s">
        <v>115</v>
      </c>
    </row>
    <row r="41" spans="1:21">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Volumes'!C$26</f>
        <v>9787701.5113899466</v>
      </c>
      <c r="K41" s="29">
        <f>'Output Volume Summary'!K41*'Connex from Volumes'!D$26</f>
        <v>10191028.996710416</v>
      </c>
      <c r="L41" s="29">
        <f>'Output Volume Summary'!L41*'Connex from Volumes'!E$26</f>
        <v>10622423.336863538</v>
      </c>
      <c r="M41" s="29">
        <f>'Output Volume Summary'!M41*'Connex from Volumes'!F$26</f>
        <v>11132508.592536872</v>
      </c>
      <c r="N41" s="29">
        <f>'Output Volume Summary'!N41*'Connex from Volumes'!G$26</f>
        <v>11660881.29320213</v>
      </c>
      <c r="O41" s="29">
        <f>'Output Volume Summary'!O41*'Connex from Volumes'!H$26</f>
        <v>12144382.09481819</v>
      </c>
      <c r="P41" s="29">
        <f>'Output Volume Summary'!P41*'Connex from Volumes'!I$26</f>
        <v>12709488.783216331</v>
      </c>
      <c r="Q41" s="29">
        <f>'Output Volume Summary'!Q41*'Connex from Volumes'!J$26</f>
        <v>13322193.733493704</v>
      </c>
      <c r="R41" s="29">
        <f>'Output Volume Summary'!R41*'Connex from Volumes'!K$26</f>
        <v>13840965.84115315</v>
      </c>
      <c r="S41" s="29">
        <f>'Output Volume Summary'!S41*'Connex from Volumes'!L$26</f>
        <v>14419476.685605502</v>
      </c>
      <c r="T41" s="88" t="s">
        <v>115</v>
      </c>
    </row>
    <row r="42" spans="1:21">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10265324.119143803</v>
      </c>
      <c r="K42" s="29">
        <f t="shared" si="11"/>
        <v>10688333.275906071</v>
      </c>
      <c r="L42" s="29">
        <f t="shared" si="11"/>
        <v>11140778.90062017</v>
      </c>
      <c r="M42" s="29">
        <f t="shared" si="11"/>
        <v>11675755.419038692</v>
      </c>
      <c r="N42" s="29">
        <f t="shared" si="11"/>
        <v>12229911.777579501</v>
      </c>
      <c r="O42" s="29">
        <f t="shared" si="11"/>
        <v>12737006.567370439</v>
      </c>
      <c r="P42" s="29">
        <f t="shared" si="11"/>
        <v>13329689.467595</v>
      </c>
      <c r="Q42" s="29">
        <f t="shared" si="11"/>
        <v>13972293.341107273</v>
      </c>
      <c r="R42" s="29">
        <f t="shared" si="11"/>
        <v>14516380.614600282</v>
      </c>
      <c r="S42" s="29">
        <f t="shared" si="11"/>
        <v>15123121.770103669</v>
      </c>
      <c r="T42" s="88" t="s">
        <v>115</v>
      </c>
    </row>
    <row r="43" spans="1:21">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9238791.7072294224</v>
      </c>
      <c r="K43" s="29">
        <f t="shared" si="11"/>
        <v>9619499.948315464</v>
      </c>
      <c r="L43" s="29">
        <f t="shared" si="11"/>
        <v>10026701.010558153</v>
      </c>
      <c r="M43" s="29">
        <f t="shared" si="11"/>
        <v>10508179.877134826</v>
      </c>
      <c r="N43" s="29">
        <f t="shared" si="11"/>
        <v>11006920.599821553</v>
      </c>
      <c r="O43" s="29">
        <f t="shared" si="11"/>
        <v>11463305.910633393</v>
      </c>
      <c r="P43" s="29">
        <f t="shared" si="11"/>
        <v>11996720.5208355</v>
      </c>
      <c r="Q43" s="29">
        <f t="shared" si="11"/>
        <v>12575064.006996544</v>
      </c>
      <c r="R43" s="29">
        <f t="shared" si="11"/>
        <v>13064742.553140255</v>
      </c>
      <c r="S43" s="29">
        <f t="shared" si="11"/>
        <v>13610809.593093304</v>
      </c>
      <c r="T43" s="88" t="s">
        <v>115</v>
      </c>
    </row>
    <row r="44" spans="1:21" ht="1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11291856.531058183</v>
      </c>
      <c r="K44" s="86">
        <f t="shared" si="11"/>
        <v>11757166.603496678</v>
      </c>
      <c r="L44" s="86">
        <f t="shared" si="11"/>
        <v>12254856.790682189</v>
      </c>
      <c r="M44" s="86">
        <f t="shared" si="11"/>
        <v>12843330.960942563</v>
      </c>
      <c r="N44" s="86">
        <f t="shared" si="11"/>
        <v>13452902.955337454</v>
      </c>
      <c r="O44" s="86">
        <f t="shared" si="11"/>
        <v>14010707.224107482</v>
      </c>
      <c r="P44" s="86">
        <f t="shared" si="11"/>
        <v>14662658.414354499</v>
      </c>
      <c r="Q44" s="86">
        <f t="shared" si="11"/>
        <v>15369522.675218001</v>
      </c>
      <c r="R44" s="86">
        <f t="shared" si="11"/>
        <v>15968018.676060313</v>
      </c>
      <c r="S44" s="86">
        <f t="shared" si="11"/>
        <v>16635433.947114039</v>
      </c>
      <c r="T44" s="89" t="s">
        <v>115</v>
      </c>
    </row>
    <row r="45" spans="1:21" ht="15.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J36+J39</f>
        <v>10265324.119143803</v>
      </c>
      <c r="K45" s="92">
        <f>K36+K39</f>
        <v>10688333.275906071</v>
      </c>
      <c r="L45" s="92">
        <f t="shared" ref="L45:S45" si="12">L36+L39</f>
        <v>11140778.90062017</v>
      </c>
      <c r="M45" s="92">
        <f t="shared" si="12"/>
        <v>11675755.419038692</v>
      </c>
      <c r="N45" s="92">
        <f t="shared" si="12"/>
        <v>12229911.777579501</v>
      </c>
      <c r="O45" s="92">
        <f t="shared" si="12"/>
        <v>12737006.567370439</v>
      </c>
      <c r="P45" s="92">
        <f t="shared" si="12"/>
        <v>13329689.467595</v>
      </c>
      <c r="Q45" s="92">
        <f t="shared" si="12"/>
        <v>13972293.341107273</v>
      </c>
      <c r="R45" s="92">
        <f t="shared" si="12"/>
        <v>14516380.614600282</v>
      </c>
      <c r="S45" s="92">
        <f t="shared" si="12"/>
        <v>15123121.770103669</v>
      </c>
      <c r="T45" s="90" t="s">
        <v>115</v>
      </c>
    </row>
    <row r="46" spans="1:21">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Volumes'!C$23</f>
        <v>1324015.8803568883</v>
      </c>
      <c r="K46" s="29">
        <f>(VLOOKUP($B46,'Model Working'!$C$16:$P$25,L$4,FALSE)/VLOOKUP($B46,'Model Working'!$C$30:$P$39,L$4)-(VLOOKUP($B46,'Model Working'!$C$16:$P$25,K$4,FALSE)/VLOOKUP($B46,'Model Working'!$C$30:$P$39,K$4)))*VLOOKUP($F46,'Model Working'!$C$42:$P$45,K$4,FALSE)*VLOOKUP($D46,'Model Working'!$C$47:$P$50,K$4,FALSE)*(1+Base_Case)*'Connex from Volumes'!D$23</f>
        <v>1372833.4301838102</v>
      </c>
      <c r="L46" s="29">
        <f>(VLOOKUP($B46,'Model Working'!$C$16:$P$25,M$4,FALSE)/VLOOKUP($B46,'Model Working'!$C$30:$P$39,M$4)-(VLOOKUP($B46,'Model Working'!$C$16:$P$25,L$4,FALSE)/VLOOKUP($B46,'Model Working'!$C$30:$P$39,L$4)))*VLOOKUP($F46,'Model Working'!$C$42:$P$45,L$4,FALSE)*VLOOKUP($D46,'Model Working'!$C$47:$P$50,L$4,FALSE)*(1+Base_Case)*'Connex from Volumes'!E$23</f>
        <v>1451872.5650025548</v>
      </c>
      <c r="M46" s="29">
        <f>(VLOOKUP($B46,'Model Working'!$C$16:$P$25,N$4,FALSE)/VLOOKUP($B46,'Model Working'!$C$30:$P$39,N$4)-(VLOOKUP($B46,'Model Working'!$C$16:$P$25,M$4,FALSE)/VLOOKUP($B46,'Model Working'!$C$30:$P$39,M$4)))*VLOOKUP($F46,'Model Working'!$C$42:$P$45,M$4,FALSE)*VLOOKUP($D46,'Model Working'!$C$47:$P$50,M$4,FALSE)*(1+Base_Case)*'Connex from Volumes'!F$23</f>
        <v>1487192.1816477061</v>
      </c>
      <c r="N46" s="29">
        <f>(VLOOKUP($B46,'Model Working'!$C$16:$P$25,O$4,FALSE)/VLOOKUP($B46,'Model Working'!$C$30:$P$39,O$4)-(VLOOKUP($B46,'Model Working'!$C$16:$P$25,N$4,FALSE)/VLOOKUP($B46,'Model Working'!$C$30:$P$39,N$4)))*VLOOKUP($F46,'Model Working'!$C$42:$P$45,N$4,FALSE)*VLOOKUP($D46,'Model Working'!$C$47:$P$50,N$4,FALSE)*(1+Base_Case)*'Connex from Volumes'!G$23</f>
        <v>1551287.6394019588</v>
      </c>
      <c r="O46" s="29">
        <f>(VLOOKUP($B46,'Model Working'!$C$16:$P$25,P$4,FALSE)/VLOOKUP($B46,'Model Working'!$C$30:$P$39,P$4)-(VLOOKUP($B46,'Model Working'!$C$16:$P$25,O$4,FALSE)/VLOOKUP($B46,'Model Working'!$C$30:$P$39,O$4)))*VLOOKUP($F46,'Model Working'!$C$42:$P$45,O$4,FALSE)*VLOOKUP($D46,'Model Working'!$C$47:$P$50,O$4,FALSE)*(1+Base_Case)*'Connex from Volumes'!H$23</f>
        <v>1608878.0611006105</v>
      </c>
      <c r="P46" s="29">
        <f>(VLOOKUP($B46,'Model Working'!$C$16:$P$25,Q$4,FALSE)/VLOOKUP($B46,'Model Working'!$C$30:$P$39,Q$4)-(VLOOKUP($B46,'Model Working'!$C$16:$P$25,P$4,FALSE)/VLOOKUP($B46,'Model Working'!$C$30:$P$39,P$4)))*VLOOKUP($F46,'Model Working'!$C$42:$P$45,P$4,FALSE)*VLOOKUP($D46,'Model Working'!$C$47:$P$50,P$4,FALSE)*(1+Base_Case)*'Connex from Volumes'!I$23</f>
        <v>1676727.0777525939</v>
      </c>
      <c r="Q46" s="29">
        <f>(VLOOKUP($B46,'Model Working'!$C$16:$P$25,R$4,FALSE)/VLOOKUP($B46,'Model Working'!$C$30:$P$39,R$4)-(VLOOKUP($B46,'Model Working'!$C$16:$P$25,Q$4,FALSE)/VLOOKUP($B46,'Model Working'!$C$30:$P$39,Q$4)))*VLOOKUP($F46,'Model Working'!$C$42:$P$45,Q$4,FALSE)*VLOOKUP($D46,'Model Working'!$C$47:$P$50,Q$4,FALSE)*(1+Base_Case)*'Connex from Volumes'!J$23</f>
        <v>1750235.3993740217</v>
      </c>
      <c r="R46" s="29">
        <f>(VLOOKUP($B46,'Model Working'!$C$16:$P$25,S$4,FALSE)/VLOOKUP($B46,'Model Working'!$C$30:$P$39,S$4)-(VLOOKUP($B46,'Model Working'!$C$16:$P$25,R$4,FALSE)/VLOOKUP($B46,'Model Working'!$C$30:$P$39,R$4)))*VLOOKUP($F46,'Model Working'!$C$42:$P$45,R$4,FALSE)*VLOOKUP($D46,'Model Working'!$C$47:$P$50,R$4,FALSE)*(1+Base_Case)*'Connex from Volumes'!K$23</f>
        <v>1810812.0074626545</v>
      </c>
      <c r="S46" s="29">
        <f>(VLOOKUP($B46,'Model Working'!$C$16:$P$25,T$4,FALSE)/VLOOKUP($B46,'Model Working'!$C$30:$P$39,T$4)-(VLOOKUP($B46,'Model Working'!$C$16:$P$25,S$4,FALSE)/VLOOKUP($B46,'Model Working'!$C$30:$P$39,S$4)))*VLOOKUP($F46,'Model Working'!$C$42:$P$45,S$4,FALSE)*VLOOKUP($D46,'Model Working'!$C$47:$P$50,S$4,FALSE)*(1+Base_Case)*'Connex from Volumes'!L$23</f>
        <v>1878635.5635086615</v>
      </c>
      <c r="T46" s="216" t="s">
        <v>115</v>
      </c>
    </row>
    <row r="47" spans="1:21">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Volumes'!C$23</f>
        <v>1191614.2923211993</v>
      </c>
      <c r="K47" s="29">
        <f>(VLOOKUP($B47,'Model Working'!$C$16:$P$25,L$4,FALSE)/VLOOKUP($B47,'Model Working'!$C$30:$P$39,L$4)-(VLOOKUP($B47,'Model Working'!$C$16:$P$25,K$4,FALSE)/VLOOKUP($B47,'Model Working'!$C$30:$P$39,K$4)))*VLOOKUP($F47,'Model Working'!$C$42:$P$45,K$4,FALSE)*VLOOKUP($D47,'Model Working'!$C$47:$P$50,K$4,FALSE)*(1+Low_Case)*'Connex from Volumes'!D$23</f>
        <v>1235550.0871654293</v>
      </c>
      <c r="L47" s="29">
        <f>(VLOOKUP($B47,'Model Working'!$C$16:$P$25,M$4,FALSE)/VLOOKUP($B47,'Model Working'!$C$30:$P$39,M$4)-(VLOOKUP($B47,'Model Working'!$C$16:$P$25,L$4,FALSE)/VLOOKUP($B47,'Model Working'!$C$30:$P$39,L$4)))*VLOOKUP($F47,'Model Working'!$C$42:$P$45,L$4,FALSE)*VLOOKUP($D47,'Model Working'!$C$47:$P$50,L$4,FALSE)*(1+Low_Case)*'Connex from Volumes'!E$23</f>
        <v>1306685.3085022992</v>
      </c>
      <c r="M47" s="29">
        <f>(VLOOKUP($B47,'Model Working'!$C$16:$P$25,N$4,FALSE)/VLOOKUP($B47,'Model Working'!$C$30:$P$39,N$4)-(VLOOKUP($B47,'Model Working'!$C$16:$P$25,M$4,FALSE)/VLOOKUP($B47,'Model Working'!$C$30:$P$39,M$4)))*VLOOKUP($F47,'Model Working'!$C$42:$P$45,M$4,FALSE)*VLOOKUP($D47,'Model Working'!$C$47:$P$50,M$4,FALSE)*(1+Low_Case)*'Connex from Volumes'!F$23</f>
        <v>1338472.9634829354</v>
      </c>
      <c r="N47" s="29">
        <f>(VLOOKUP($B47,'Model Working'!$C$16:$P$25,O$4,FALSE)/VLOOKUP($B47,'Model Working'!$C$30:$P$39,O$4)-(VLOOKUP($B47,'Model Working'!$C$16:$P$25,N$4,FALSE)/VLOOKUP($B47,'Model Working'!$C$30:$P$39,N$4)))*VLOOKUP($F47,'Model Working'!$C$42:$P$45,N$4,FALSE)*VLOOKUP($D47,'Model Working'!$C$47:$P$50,N$4,FALSE)*(1+Low_Case)*'Connex from Volumes'!G$23</f>
        <v>1396158.875461763</v>
      </c>
      <c r="O47" s="29">
        <f>(VLOOKUP($B47,'Model Working'!$C$16:$P$25,P$4,FALSE)/VLOOKUP($B47,'Model Working'!$C$30:$P$39,P$4)-(VLOOKUP($B47,'Model Working'!$C$16:$P$25,O$4,FALSE)/VLOOKUP($B47,'Model Working'!$C$30:$P$39,O$4)))*VLOOKUP($F47,'Model Working'!$C$42:$P$45,O$4,FALSE)*VLOOKUP($D47,'Model Working'!$C$47:$P$50,O$4,FALSE)*(1+Low_Case)*'Connex from Volumes'!H$23</f>
        <v>1447990.2549905495</v>
      </c>
      <c r="P47" s="29">
        <f>(VLOOKUP($B47,'Model Working'!$C$16:$P$25,Q$4,FALSE)/VLOOKUP($B47,'Model Working'!$C$30:$P$39,Q$4)-(VLOOKUP($B47,'Model Working'!$C$16:$P$25,P$4,FALSE)/VLOOKUP($B47,'Model Working'!$C$30:$P$39,P$4)))*VLOOKUP($F47,'Model Working'!$C$42:$P$45,P$4,FALSE)*VLOOKUP($D47,'Model Working'!$C$47:$P$50,P$4,FALSE)*(1+Low_Case)*'Connex from Volumes'!I$23</f>
        <v>1509054.3699773345</v>
      </c>
      <c r="Q47" s="29">
        <f>(VLOOKUP($B47,'Model Working'!$C$16:$P$25,R$4,FALSE)/VLOOKUP($B47,'Model Working'!$C$30:$P$39,R$4)-(VLOOKUP($B47,'Model Working'!$C$16:$P$25,Q$4,FALSE)/VLOOKUP($B47,'Model Working'!$C$30:$P$39,Q$4)))*VLOOKUP($F47,'Model Working'!$C$42:$P$45,Q$4,FALSE)*VLOOKUP($D47,'Model Working'!$C$47:$P$50,Q$4,FALSE)*(1+Low_Case)*'Connex from Volumes'!J$23</f>
        <v>1575211.8594366196</v>
      </c>
      <c r="R47" s="29">
        <f>(VLOOKUP($B47,'Model Working'!$C$16:$P$25,S$4,FALSE)/VLOOKUP($B47,'Model Working'!$C$30:$P$39,S$4)-(VLOOKUP($B47,'Model Working'!$C$16:$P$25,R$4,FALSE)/VLOOKUP($B47,'Model Working'!$C$30:$P$39,R$4)))*VLOOKUP($F47,'Model Working'!$C$42:$P$45,R$4,FALSE)*VLOOKUP($D47,'Model Working'!$C$47:$P$50,R$4,FALSE)*(1+Low_Case)*'Connex from Volumes'!K$23</f>
        <v>1629730.806716389</v>
      </c>
      <c r="S47" s="29">
        <f>(VLOOKUP($B47,'Model Working'!$C$16:$P$25,T$4,FALSE)/VLOOKUP($B47,'Model Working'!$C$30:$P$39,T$4)-(VLOOKUP($B47,'Model Working'!$C$16:$P$25,S$4,FALSE)/VLOOKUP($B47,'Model Working'!$C$30:$P$39,S$4)))*VLOOKUP($F47,'Model Working'!$C$42:$P$45,S$4,FALSE)*VLOOKUP($D47,'Model Working'!$C$47:$P$50,S$4,FALSE)*(1+Low_Case)*'Connex from Volumes'!L$23</f>
        <v>1690772.0071577954</v>
      </c>
      <c r="T47" s="88" t="s">
        <v>115</v>
      </c>
    </row>
    <row r="48" spans="1:21">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Volumes'!C$23</f>
        <v>1456417.468392577</v>
      </c>
      <c r="K48" s="29">
        <f>(VLOOKUP($B48,'Model Working'!$C$16:$P$25,L$4,FALSE)/VLOOKUP($B48,'Model Working'!$C$30:$P$39,L$4)-(VLOOKUP($B48,'Model Working'!$C$16:$P$25,K$4,FALSE)/VLOOKUP($B48,'Model Working'!$C$30:$P$39,K$4)))*VLOOKUP($F48,'Model Working'!$C$42:$P$45,K$4,FALSE)*VLOOKUP($D48,'Model Working'!$C$47:$P$50,K$4,FALSE)*(1+High_Case)*'Connex from Volumes'!D$23</f>
        <v>1510116.7732021913</v>
      </c>
      <c r="L48" s="29">
        <f>(VLOOKUP($B48,'Model Working'!$C$16:$P$25,M$4,FALSE)/VLOOKUP($B48,'Model Working'!$C$30:$P$39,M$4)-(VLOOKUP($B48,'Model Working'!$C$16:$P$25,L$4,FALSE)/VLOOKUP($B48,'Model Working'!$C$30:$P$39,L$4)))*VLOOKUP($F48,'Model Working'!$C$42:$P$45,L$4,FALSE)*VLOOKUP($D48,'Model Working'!$C$47:$P$50,L$4,FALSE)*(1+High_Case)*'Connex from Volumes'!E$23</f>
        <v>1597059.8215028103</v>
      </c>
      <c r="M48" s="29">
        <f>(VLOOKUP($B48,'Model Working'!$C$16:$P$25,N$4,FALSE)/VLOOKUP($B48,'Model Working'!$C$30:$P$39,N$4)-(VLOOKUP($B48,'Model Working'!$C$16:$P$25,M$4,FALSE)/VLOOKUP($B48,'Model Working'!$C$30:$P$39,M$4)))*VLOOKUP($F48,'Model Working'!$C$42:$P$45,M$4,FALSE)*VLOOKUP($D48,'Model Working'!$C$47:$P$50,M$4,FALSE)*(1+High_Case)*'Connex from Volumes'!F$23</f>
        <v>1635911.3998124767</v>
      </c>
      <c r="N48" s="29">
        <f>(VLOOKUP($B48,'Model Working'!$C$16:$P$25,O$4,FALSE)/VLOOKUP($B48,'Model Working'!$C$30:$P$39,O$4)-(VLOOKUP($B48,'Model Working'!$C$16:$P$25,N$4,FALSE)/VLOOKUP($B48,'Model Working'!$C$30:$P$39,N$4)))*VLOOKUP($F48,'Model Working'!$C$42:$P$45,N$4,FALSE)*VLOOKUP($D48,'Model Working'!$C$47:$P$50,N$4,FALSE)*(1+High_Case)*'Connex from Volumes'!G$23</f>
        <v>1706416.403342155</v>
      </c>
      <c r="O48" s="29">
        <f>(VLOOKUP($B48,'Model Working'!$C$16:$P$25,P$4,FALSE)/VLOOKUP($B48,'Model Working'!$C$30:$P$39,P$4)-(VLOOKUP($B48,'Model Working'!$C$16:$P$25,O$4,FALSE)/VLOOKUP($B48,'Model Working'!$C$30:$P$39,O$4)))*VLOOKUP($F48,'Model Working'!$C$42:$P$45,O$4,FALSE)*VLOOKUP($D48,'Model Working'!$C$47:$P$50,O$4,FALSE)*(1+High_Case)*'Connex from Volumes'!H$23</f>
        <v>1769765.8672106715</v>
      </c>
      <c r="P48" s="29">
        <f>(VLOOKUP($B48,'Model Working'!$C$16:$P$25,Q$4,FALSE)/VLOOKUP($B48,'Model Working'!$C$30:$P$39,Q$4)-(VLOOKUP($B48,'Model Working'!$C$16:$P$25,P$4,FALSE)/VLOOKUP($B48,'Model Working'!$C$30:$P$39,P$4)))*VLOOKUP($F48,'Model Working'!$C$42:$P$45,P$4,FALSE)*VLOOKUP($D48,'Model Working'!$C$47:$P$50,P$4,FALSE)*(1+High_Case)*'Connex from Volumes'!I$23</f>
        <v>1844399.7855278535</v>
      </c>
      <c r="Q48" s="29">
        <f>(VLOOKUP($B48,'Model Working'!$C$16:$P$25,R$4,FALSE)/VLOOKUP($B48,'Model Working'!$C$30:$P$39,R$4)-(VLOOKUP($B48,'Model Working'!$C$16:$P$25,Q$4,FALSE)/VLOOKUP($B48,'Model Working'!$C$30:$P$39,Q$4)))*VLOOKUP($F48,'Model Working'!$C$42:$P$45,Q$4,FALSE)*VLOOKUP($D48,'Model Working'!$C$47:$P$50,Q$4,FALSE)*(1+High_Case)*'Connex from Volumes'!J$23</f>
        <v>1925258.9393114243</v>
      </c>
      <c r="R48" s="29">
        <f>(VLOOKUP($B48,'Model Working'!$C$16:$P$25,S$4,FALSE)/VLOOKUP($B48,'Model Working'!$C$30:$P$39,S$4)-(VLOOKUP($B48,'Model Working'!$C$16:$P$25,R$4,FALSE)/VLOOKUP($B48,'Model Working'!$C$30:$P$39,R$4)))*VLOOKUP($F48,'Model Working'!$C$42:$P$45,R$4,FALSE)*VLOOKUP($D48,'Model Working'!$C$47:$P$50,R$4,FALSE)*(1+High_Case)*'Connex from Volumes'!K$23</f>
        <v>1991893.20820892</v>
      </c>
      <c r="S48" s="29">
        <f>(VLOOKUP($B48,'Model Working'!$C$16:$P$25,T$4,FALSE)/VLOOKUP($B48,'Model Working'!$C$30:$P$39,T$4)-(VLOOKUP($B48,'Model Working'!$C$16:$P$25,S$4,FALSE)/VLOOKUP($B48,'Model Working'!$C$30:$P$39,S$4)))*VLOOKUP($F48,'Model Working'!$C$42:$P$45,S$4,FALSE)*VLOOKUP($D48,'Model Working'!$C$47:$P$50,S$4,FALSE)*(1+High_Case)*'Connex from Volumes'!L$23</f>
        <v>2066499.1198595278</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Volumes'!C$24</f>
        <v>3412676.5908423676</v>
      </c>
      <c r="K49" s="29">
        <f>(VLOOKUP($B49,'Model Working'!$C$16:$P$25,L$4,FALSE)/VLOOKUP($B49,'Model Working'!$C$30:$P$39,L$4)-(VLOOKUP($B49,'Model Working'!$C$16:$P$25,K$4,FALSE)/VLOOKUP($B49,'Model Working'!$C$30:$P$39,K$4)))*VLOOKUP($F49,'Model Working'!$C$42:$P$45,K$4,FALSE)*VLOOKUP($D49,'Model Working'!$C$47:$P$50,K$4,FALSE)*(1+Base_Case)*'Connex from Volumes'!D$24</f>
        <v>3538504.7715978054</v>
      </c>
      <c r="L49" s="29">
        <f>(VLOOKUP($B49,'Model Working'!$C$16:$P$25,M$4,FALSE)/VLOOKUP($B49,'Model Working'!$C$30:$P$39,M$4)-(VLOOKUP($B49,'Model Working'!$C$16:$P$25,L$4,FALSE)/VLOOKUP($B49,'Model Working'!$C$30:$P$39,L$4)))*VLOOKUP($F49,'Model Working'!$C$42:$P$45,L$4,FALSE)*VLOOKUP($D49,'Model Working'!$C$47:$P$50,L$4,FALSE)*(1+Base_Case)*'Connex from Volumes'!E$24</f>
        <v>3742229.6733592995</v>
      </c>
      <c r="M49" s="29">
        <f>(VLOOKUP($B49,'Model Working'!$C$16:$P$25,N$4,FALSE)/VLOOKUP($B49,'Model Working'!$C$30:$P$39,N$4)-(VLOOKUP($B49,'Model Working'!$C$16:$P$25,M$4,FALSE)/VLOOKUP($B49,'Model Working'!$C$30:$P$39,M$4)))*VLOOKUP($F49,'Model Working'!$C$42:$P$45,M$4,FALSE)*VLOOKUP($D49,'Model Working'!$C$47:$P$50,M$4,FALSE)*(1+Base_Case)*'Connex from Volumes'!F$24</f>
        <v>3833266.6697508711</v>
      </c>
      <c r="N49" s="29">
        <f>(VLOOKUP($B49,'Model Working'!$C$16:$P$25,O$4,FALSE)/VLOOKUP($B49,'Model Working'!$C$30:$P$39,O$4)-(VLOOKUP($B49,'Model Working'!$C$16:$P$25,N$4,FALSE)/VLOOKUP($B49,'Model Working'!$C$30:$P$39,N$4)))*VLOOKUP($F49,'Model Working'!$C$42:$P$45,N$4,FALSE)*VLOOKUP($D49,'Model Working'!$C$47:$P$50,N$4,FALSE)*(1+Base_Case)*'Connex from Volumes'!G$24</f>
        <v>3998473.9542724919</v>
      </c>
      <c r="O49" s="29">
        <f>(VLOOKUP($B49,'Model Working'!$C$16:$P$25,P$4,FALSE)/VLOOKUP($B49,'Model Working'!$C$30:$P$39,P$4)-(VLOOKUP($B49,'Model Working'!$C$16:$P$25,O$4,FALSE)/VLOOKUP($B49,'Model Working'!$C$30:$P$39,O$4)))*VLOOKUP($F49,'Model Working'!$C$42:$P$45,O$4,FALSE)*VLOOKUP($D49,'Model Working'!$C$47:$P$50,O$4,FALSE)*(1+Base_Case)*'Connex from Volumes'!H$24</f>
        <v>4146914.3822942106</v>
      </c>
      <c r="P49" s="29">
        <f>(VLOOKUP($B49,'Model Working'!$C$16:$P$25,Q$4,FALSE)/VLOOKUP($B49,'Model Working'!$C$30:$P$39,Q$4)-(VLOOKUP($B49,'Model Working'!$C$16:$P$25,P$4,FALSE)/VLOOKUP($B49,'Model Working'!$C$30:$P$39,P$4)))*VLOOKUP($F49,'Model Working'!$C$42:$P$45,P$4,FALSE)*VLOOKUP($D49,'Model Working'!$C$47:$P$50,P$4,FALSE)*(1+Base_Case)*'Connex from Volumes'!I$24</f>
        <v>4321796.5376181221</v>
      </c>
      <c r="Q49" s="29">
        <f>(VLOOKUP($B49,'Model Working'!$C$16:$P$25,R$4,FALSE)/VLOOKUP($B49,'Model Working'!$C$30:$P$39,R$4)-(VLOOKUP($B49,'Model Working'!$C$16:$P$25,Q$4,FALSE)/VLOOKUP($B49,'Model Working'!$C$30:$P$39,Q$4)))*VLOOKUP($F49,'Model Working'!$C$42:$P$45,Q$4,FALSE)*VLOOKUP($D49,'Model Working'!$C$47:$P$50,Q$4,FALSE)*(1+Base_Case)*'Connex from Volumes'!J$24</f>
        <v>4511265.6611772282</v>
      </c>
      <c r="R49" s="29">
        <f>(VLOOKUP($B49,'Model Working'!$C$16:$P$25,S$4,FALSE)/VLOOKUP($B49,'Model Working'!$C$30:$P$39,S$4)-(VLOOKUP($B49,'Model Working'!$C$16:$P$25,R$4,FALSE)/VLOOKUP($B49,'Model Working'!$C$30:$P$39,R$4)))*VLOOKUP($F49,'Model Working'!$C$42:$P$45,R$4,FALSE)*VLOOKUP($D49,'Model Working'!$C$47:$P$50,R$4,FALSE)*(1+Base_Case)*'Connex from Volumes'!K$24</f>
        <v>4667403.0424909526</v>
      </c>
      <c r="S49" s="29">
        <f>(VLOOKUP($B49,'Model Working'!$C$16:$P$25,T$4,FALSE)/VLOOKUP($B49,'Model Working'!$C$30:$P$39,T$4)-(VLOOKUP($B49,'Model Working'!$C$16:$P$25,S$4,FALSE)/VLOOKUP($B49,'Model Working'!$C$30:$P$39,S$4)))*VLOOKUP($F49,'Model Working'!$C$42:$P$45,S$4,FALSE)*VLOOKUP($D49,'Model Working'!$C$47:$P$50,S$4,FALSE)*(1+Base_Case)*'Connex from Volumes'!L$24</f>
        <v>4842219.5726095354</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Volumes'!C$24</f>
        <v>3071408.9317581309</v>
      </c>
      <c r="K50" s="29">
        <f>(VLOOKUP($B50,'Model Working'!$C$16:$P$25,L$4,FALSE)/VLOOKUP($B50,'Model Working'!$C$30:$P$39,L$4)-(VLOOKUP($B50,'Model Working'!$C$16:$P$25,K$4,FALSE)/VLOOKUP($B50,'Model Working'!$C$30:$P$39,K$4)))*VLOOKUP($F50,'Model Working'!$C$42:$P$45,K$4,FALSE)*VLOOKUP($D50,'Model Working'!$C$47:$P$50,K$4,FALSE)*(1+Low_Case)*'Connex from Volumes'!D$24</f>
        <v>3184654.294438025</v>
      </c>
      <c r="L50" s="29">
        <f>(VLOOKUP($B50,'Model Working'!$C$16:$P$25,M$4,FALSE)/VLOOKUP($B50,'Model Working'!$C$30:$P$39,M$4)-(VLOOKUP($B50,'Model Working'!$C$16:$P$25,L$4,FALSE)/VLOOKUP($B50,'Model Working'!$C$30:$P$39,L$4)))*VLOOKUP($F50,'Model Working'!$C$42:$P$45,L$4,FALSE)*VLOOKUP($D50,'Model Working'!$C$47:$P$50,L$4,FALSE)*(1+Low_Case)*'Connex from Volumes'!E$24</f>
        <v>3368006.7060233695</v>
      </c>
      <c r="M50" s="29">
        <f>(VLOOKUP($B50,'Model Working'!$C$16:$P$25,N$4,FALSE)/VLOOKUP($B50,'Model Working'!$C$30:$P$39,N$4)-(VLOOKUP($B50,'Model Working'!$C$16:$P$25,M$4,FALSE)/VLOOKUP($B50,'Model Working'!$C$30:$P$39,M$4)))*VLOOKUP($F50,'Model Working'!$C$42:$P$45,M$4,FALSE)*VLOOKUP($D50,'Model Working'!$C$47:$P$50,M$4,FALSE)*(1+Low_Case)*'Connex from Volumes'!F$24</f>
        <v>3449940.0027757841</v>
      </c>
      <c r="N50" s="29">
        <f>(VLOOKUP($B50,'Model Working'!$C$16:$P$25,O$4,FALSE)/VLOOKUP($B50,'Model Working'!$C$30:$P$39,O$4)-(VLOOKUP($B50,'Model Working'!$C$16:$P$25,N$4,FALSE)/VLOOKUP($B50,'Model Working'!$C$30:$P$39,N$4)))*VLOOKUP($F50,'Model Working'!$C$42:$P$45,N$4,FALSE)*VLOOKUP($D50,'Model Working'!$C$47:$P$50,N$4,FALSE)*(1+Low_Case)*'Connex from Volumes'!G$24</f>
        <v>3598626.5588452425</v>
      </c>
      <c r="O50" s="29">
        <f>(VLOOKUP($B50,'Model Working'!$C$16:$P$25,P$4,FALSE)/VLOOKUP($B50,'Model Working'!$C$30:$P$39,P$4)-(VLOOKUP($B50,'Model Working'!$C$16:$P$25,O$4,FALSE)/VLOOKUP($B50,'Model Working'!$C$30:$P$39,O$4)))*VLOOKUP($F50,'Model Working'!$C$42:$P$45,O$4,FALSE)*VLOOKUP($D50,'Model Working'!$C$47:$P$50,O$4,FALSE)*(1+Low_Case)*'Connex from Volumes'!H$24</f>
        <v>3732222.9440647899</v>
      </c>
      <c r="P50" s="29">
        <f>(VLOOKUP($B50,'Model Working'!$C$16:$P$25,Q$4,FALSE)/VLOOKUP($B50,'Model Working'!$C$30:$P$39,Q$4)-(VLOOKUP($B50,'Model Working'!$C$16:$P$25,P$4,FALSE)/VLOOKUP($B50,'Model Working'!$C$30:$P$39,P$4)))*VLOOKUP($F50,'Model Working'!$C$42:$P$45,P$4,FALSE)*VLOOKUP($D50,'Model Working'!$C$47:$P$50,P$4,FALSE)*(1+Low_Case)*'Connex from Volumes'!I$24</f>
        <v>3889616.8838563096</v>
      </c>
      <c r="Q50" s="29">
        <f>(VLOOKUP($B50,'Model Working'!$C$16:$P$25,R$4,FALSE)/VLOOKUP($B50,'Model Working'!$C$30:$P$39,R$4)-(VLOOKUP($B50,'Model Working'!$C$16:$P$25,Q$4,FALSE)/VLOOKUP($B50,'Model Working'!$C$30:$P$39,Q$4)))*VLOOKUP($F50,'Model Working'!$C$42:$P$45,Q$4,FALSE)*VLOOKUP($D50,'Model Working'!$C$47:$P$50,Q$4,FALSE)*(1+Low_Case)*'Connex from Volumes'!J$24</f>
        <v>4060139.0950595057</v>
      </c>
      <c r="R50" s="29">
        <f>(VLOOKUP($B50,'Model Working'!$C$16:$P$25,S$4,FALSE)/VLOOKUP($B50,'Model Working'!$C$30:$P$39,S$4)-(VLOOKUP($B50,'Model Working'!$C$16:$P$25,R$4,FALSE)/VLOOKUP($B50,'Model Working'!$C$30:$P$39,R$4)))*VLOOKUP($F50,'Model Working'!$C$42:$P$45,R$4,FALSE)*VLOOKUP($D50,'Model Working'!$C$47:$P$50,R$4,FALSE)*(1+Low_Case)*'Connex from Volumes'!K$24</f>
        <v>4200662.7382418578</v>
      </c>
      <c r="S50" s="29">
        <f>(VLOOKUP($B50,'Model Working'!$C$16:$P$25,T$4,FALSE)/VLOOKUP($B50,'Model Working'!$C$30:$P$39,T$4)-(VLOOKUP($B50,'Model Working'!$C$16:$P$25,S$4,FALSE)/VLOOKUP($B50,'Model Working'!$C$30:$P$39,S$4)))*VLOOKUP($F50,'Model Working'!$C$42:$P$45,S$4,FALSE)*VLOOKUP($D50,'Model Working'!$C$47:$P$50,S$4,FALSE)*(1+Low_Case)*'Connex from Volumes'!L$24</f>
        <v>4357997.6153485812</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Volumes'!C$24</f>
        <v>3753944.2499266048</v>
      </c>
      <c r="K51" s="29">
        <f>(VLOOKUP($B51,'Model Working'!$C$16:$P$25,L$4,FALSE)/VLOOKUP($B51,'Model Working'!$C$30:$P$39,L$4)-(VLOOKUP($B51,'Model Working'!$C$16:$P$25,K$4,FALSE)/VLOOKUP($B51,'Model Working'!$C$30:$P$39,K$4)))*VLOOKUP($F51,'Model Working'!$C$42:$P$45,K$4,FALSE)*VLOOKUP($D51,'Model Working'!$C$47:$P$50,K$4,FALSE)*(1+High_Case)*'Connex from Volumes'!D$24</f>
        <v>3892355.2487575863</v>
      </c>
      <c r="L51" s="29">
        <f>(VLOOKUP($B51,'Model Working'!$C$16:$P$25,M$4,FALSE)/VLOOKUP($B51,'Model Working'!$C$30:$P$39,M$4)-(VLOOKUP($B51,'Model Working'!$C$16:$P$25,L$4,FALSE)/VLOOKUP($B51,'Model Working'!$C$30:$P$39,L$4)))*VLOOKUP($F51,'Model Working'!$C$42:$P$45,L$4,FALSE)*VLOOKUP($D51,'Model Working'!$C$47:$P$50,L$4,FALSE)*(1+High_Case)*'Connex from Volumes'!E$24</f>
        <v>4116452.6406952296</v>
      </c>
      <c r="M51" s="29">
        <f>(VLOOKUP($B51,'Model Working'!$C$16:$P$25,N$4,FALSE)/VLOOKUP($B51,'Model Working'!$C$30:$P$39,N$4)-(VLOOKUP($B51,'Model Working'!$C$16:$P$25,M$4,FALSE)/VLOOKUP($B51,'Model Working'!$C$30:$P$39,M$4)))*VLOOKUP($F51,'Model Working'!$C$42:$P$45,M$4,FALSE)*VLOOKUP($D51,'Model Working'!$C$47:$P$50,M$4,FALSE)*(1+High_Case)*'Connex from Volumes'!F$24</f>
        <v>4216593.3367259586</v>
      </c>
      <c r="N51" s="29">
        <f>(VLOOKUP($B51,'Model Working'!$C$16:$P$25,O$4,FALSE)/VLOOKUP($B51,'Model Working'!$C$30:$P$39,O$4)-(VLOOKUP($B51,'Model Working'!$C$16:$P$25,N$4,FALSE)/VLOOKUP($B51,'Model Working'!$C$30:$P$39,N$4)))*VLOOKUP($F51,'Model Working'!$C$42:$P$45,N$4,FALSE)*VLOOKUP($D51,'Model Working'!$C$47:$P$50,N$4,FALSE)*(1+High_Case)*'Connex from Volumes'!G$24</f>
        <v>4398321.3496997412</v>
      </c>
      <c r="O51" s="29">
        <f>(VLOOKUP($B51,'Model Working'!$C$16:$P$25,P$4,FALSE)/VLOOKUP($B51,'Model Working'!$C$30:$P$39,P$4)-(VLOOKUP($B51,'Model Working'!$C$16:$P$25,O$4,FALSE)/VLOOKUP($B51,'Model Working'!$C$30:$P$39,O$4)))*VLOOKUP($F51,'Model Working'!$C$42:$P$45,O$4,FALSE)*VLOOKUP($D51,'Model Working'!$C$47:$P$50,O$4,FALSE)*(1+High_Case)*'Connex from Volumes'!H$24</f>
        <v>4561605.8205236318</v>
      </c>
      <c r="P51" s="29">
        <f>(VLOOKUP($B51,'Model Working'!$C$16:$P$25,Q$4,FALSE)/VLOOKUP($B51,'Model Working'!$C$30:$P$39,Q$4)-(VLOOKUP($B51,'Model Working'!$C$16:$P$25,P$4,FALSE)/VLOOKUP($B51,'Model Working'!$C$30:$P$39,P$4)))*VLOOKUP($F51,'Model Working'!$C$42:$P$45,P$4,FALSE)*VLOOKUP($D51,'Model Working'!$C$47:$P$50,P$4,FALSE)*(1+High_Case)*'Connex from Volumes'!I$24</f>
        <v>4753976.1913799345</v>
      </c>
      <c r="Q51" s="29">
        <f>(VLOOKUP($B51,'Model Working'!$C$16:$P$25,R$4,FALSE)/VLOOKUP($B51,'Model Working'!$C$30:$P$39,R$4)-(VLOOKUP($B51,'Model Working'!$C$16:$P$25,Q$4,FALSE)/VLOOKUP($B51,'Model Working'!$C$30:$P$39,Q$4)))*VLOOKUP($F51,'Model Working'!$C$42:$P$45,Q$4,FALSE)*VLOOKUP($D51,'Model Working'!$C$47:$P$50,Q$4,FALSE)*(1+High_Case)*'Connex from Volumes'!J$24</f>
        <v>4962392.2272949507</v>
      </c>
      <c r="R51" s="29">
        <f>(VLOOKUP($B51,'Model Working'!$C$16:$P$25,S$4,FALSE)/VLOOKUP($B51,'Model Working'!$C$30:$P$39,S$4)-(VLOOKUP($B51,'Model Working'!$C$16:$P$25,R$4,FALSE)/VLOOKUP($B51,'Model Working'!$C$30:$P$39,R$4)))*VLOOKUP($F51,'Model Working'!$C$42:$P$45,R$4,FALSE)*VLOOKUP($D51,'Model Working'!$C$47:$P$50,R$4,FALSE)*(1+High_Case)*'Connex from Volumes'!K$24</f>
        <v>5134143.3467400484</v>
      </c>
      <c r="S51" s="29">
        <f>(VLOOKUP($B51,'Model Working'!$C$16:$P$25,T$4,FALSE)/VLOOKUP($B51,'Model Working'!$C$30:$P$39,T$4)-(VLOOKUP($B51,'Model Working'!$C$16:$P$25,S$4,FALSE)/VLOOKUP($B51,'Model Working'!$C$30:$P$39,S$4)))*VLOOKUP($F51,'Model Working'!$C$42:$P$45,S$4,FALSE)*VLOOKUP($D51,'Model Working'!$C$47:$P$50,S$4,FALSE)*(1+High_Case)*'Connex from Volumes'!L$24</f>
        <v>5326441.5298704887</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4736692.4711992554</v>
      </c>
      <c r="K52" s="29">
        <f t="shared" si="13"/>
        <v>4911338.2017816156</v>
      </c>
      <c r="L52" s="29">
        <f t="shared" si="13"/>
        <v>5194102.2383618541</v>
      </c>
      <c r="M52" s="29">
        <f t="shared" si="13"/>
        <v>5320458.851398577</v>
      </c>
      <c r="N52" s="29">
        <f t="shared" si="13"/>
        <v>5549761.5936744511</v>
      </c>
      <c r="O52" s="29">
        <f t="shared" si="13"/>
        <v>5755792.4433948211</v>
      </c>
      <c r="P52" s="29">
        <f t="shared" si="13"/>
        <v>5998523.615370716</v>
      </c>
      <c r="Q52" s="29">
        <f t="shared" si="13"/>
        <v>6261501.0605512504</v>
      </c>
      <c r="R52" s="29">
        <f t="shared" si="13"/>
        <v>6478215.0499536069</v>
      </c>
      <c r="S52" s="29">
        <f t="shared" si="13"/>
        <v>6720855.1361181969</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4263023.2240793305</v>
      </c>
      <c r="K53" s="29">
        <f t="shared" si="13"/>
        <v>4420204.3816034542</v>
      </c>
      <c r="L53" s="29">
        <f t="shared" si="13"/>
        <v>4674692.0145256687</v>
      </c>
      <c r="M53" s="29">
        <f t="shared" si="13"/>
        <v>4788412.9662587196</v>
      </c>
      <c r="N53" s="29">
        <f t="shared" si="13"/>
        <v>4994785.4343070053</v>
      </c>
      <c r="O53" s="29">
        <f t="shared" si="13"/>
        <v>5180213.1990553392</v>
      </c>
      <c r="P53" s="29">
        <f t="shared" si="13"/>
        <v>5398671.2538336441</v>
      </c>
      <c r="Q53" s="29">
        <f t="shared" si="13"/>
        <v>5635350.9544961248</v>
      </c>
      <c r="R53" s="29">
        <f t="shared" si="13"/>
        <v>5830393.5449582469</v>
      </c>
      <c r="S53" s="29">
        <f t="shared" si="13"/>
        <v>6048769.6225063764</v>
      </c>
      <c r="T53" s="88" t="s">
        <v>115</v>
      </c>
    </row>
    <row r="54" spans="1:20" ht="1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5210361.7183191814</v>
      </c>
      <c r="K54" s="86">
        <f t="shared" si="13"/>
        <v>5402472.0219597779</v>
      </c>
      <c r="L54" s="86">
        <f t="shared" si="13"/>
        <v>5713512.4621980395</v>
      </c>
      <c r="M54" s="86">
        <f t="shared" si="13"/>
        <v>5852504.7365384353</v>
      </c>
      <c r="N54" s="86">
        <f t="shared" si="13"/>
        <v>6104737.753041896</v>
      </c>
      <c r="O54" s="86">
        <f t="shared" si="13"/>
        <v>6331371.6877343031</v>
      </c>
      <c r="P54" s="86">
        <f t="shared" si="13"/>
        <v>6598375.9769077878</v>
      </c>
      <c r="Q54" s="86">
        <f t="shared" si="13"/>
        <v>6887651.166606375</v>
      </c>
      <c r="R54" s="86">
        <f t="shared" si="13"/>
        <v>7126036.5549489688</v>
      </c>
      <c r="S54" s="86">
        <f t="shared" si="13"/>
        <v>7392940.6497300165</v>
      </c>
      <c r="T54" s="89" t="s">
        <v>115</v>
      </c>
    </row>
    <row r="55" spans="1:20" ht="15.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J46+J49</f>
        <v>4736692.4711992554</v>
      </c>
      <c r="K55" s="86">
        <f>K46+K49</f>
        <v>4911338.2017816156</v>
      </c>
      <c r="L55" s="86">
        <f t="shared" ref="L55:S55" si="14">L46+L49</f>
        <v>5194102.2383618541</v>
      </c>
      <c r="M55" s="86">
        <f t="shared" si="14"/>
        <v>5320458.851398577</v>
      </c>
      <c r="N55" s="86">
        <f t="shared" si="14"/>
        <v>5549761.5936744511</v>
      </c>
      <c r="O55" s="86">
        <f t="shared" si="14"/>
        <v>5755792.4433948211</v>
      </c>
      <c r="P55" s="86">
        <f t="shared" si="14"/>
        <v>5998523.615370716</v>
      </c>
      <c r="Q55" s="86">
        <f t="shared" si="14"/>
        <v>6261501.0605512504</v>
      </c>
      <c r="R55" s="86">
        <f t="shared" si="14"/>
        <v>6478215.0499536069</v>
      </c>
      <c r="S55" s="86">
        <f t="shared" si="14"/>
        <v>6720855.1361181969</v>
      </c>
      <c r="T55" s="89" t="s">
        <v>115</v>
      </c>
    </row>
    <row r="56" spans="1:20" ht="1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Volumes'!C$25</f>
        <v>867519.83164035145</v>
      </c>
      <c r="K56" s="29">
        <f>'Output Volume Summary'!K56*'Connex from Volumes'!D$25</f>
        <v>899505.9982983605</v>
      </c>
      <c r="L56" s="29">
        <f>'Output Volume Summary'!L56*'Connex from Volumes'!E$25</f>
        <v>933677.35568669648</v>
      </c>
      <c r="M56" s="29">
        <f>'Output Volume Summary'!M56*'Connex from Volumes'!F$25</f>
        <v>974435.97934195504</v>
      </c>
      <c r="N56" s="29">
        <f>'Output Volume Summary'!N56*'Connex from Volumes'!G$25</f>
        <v>1016432.5154445983</v>
      </c>
      <c r="O56" s="29">
        <f>'Output Volume Summary'!O56*'Connex from Volumes'!H$25</f>
        <v>1054166.8309292768</v>
      </c>
      <c r="P56" s="29">
        <f>'Output Volume Summary'!P56*'Connex from Volumes'!I$25</f>
        <v>1098622.7686382916</v>
      </c>
      <c r="Q56" s="29">
        <f>'Output Volume Summary'!Q56*'Connex from Volumes'!J$25</f>
        <v>1146786.7882269358</v>
      </c>
      <c r="R56" s="29">
        <f>'Output Volume Summary'!R56*'Connex from Volumes'!K$25</f>
        <v>1186477.7085777021</v>
      </c>
      <c r="S56" s="29">
        <f>'Output Volume Summary'!S56*'Connex from Volumes'!L$25</f>
        <v>1230916.9640241107</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Volumes'!C$25</f>
        <v>780767.84847631631</v>
      </c>
      <c r="K57" s="29">
        <f>'Output Volume Summary'!K57*'Connex from Volumes'!D$25</f>
        <v>809555.39846852457</v>
      </c>
      <c r="L57" s="29">
        <f>'Output Volume Summary'!L57*'Connex from Volumes'!E$25</f>
        <v>840309.62011802685</v>
      </c>
      <c r="M57" s="29">
        <f>'Output Volume Summary'!M57*'Connex from Volumes'!F$25</f>
        <v>876992.3814077595</v>
      </c>
      <c r="N57" s="29">
        <f>'Output Volume Summary'!N57*'Connex from Volumes'!G$25</f>
        <v>914789.26390013855</v>
      </c>
      <c r="O57" s="29">
        <f>'Output Volume Summary'!O57*'Connex from Volumes'!H$25</f>
        <v>948750.14783634921</v>
      </c>
      <c r="P57" s="29">
        <f>'Output Volume Summary'!P57*'Connex from Volumes'!I$25</f>
        <v>988760.4917744624</v>
      </c>
      <c r="Q57" s="29">
        <f>'Output Volume Summary'!Q57*'Connex from Volumes'!J$25</f>
        <v>1032108.1094042425</v>
      </c>
      <c r="R57" s="29">
        <f>'Output Volume Summary'!R57*'Connex from Volumes'!K$25</f>
        <v>1067829.9377199318</v>
      </c>
      <c r="S57" s="29">
        <f>'Output Volume Summary'!S57*'Connex from Volumes'!L$25</f>
        <v>1107825.2676216995</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Volumes'!C$25</f>
        <v>954271.8148043867</v>
      </c>
      <c r="K58" s="29">
        <f>'Output Volume Summary'!K58*'Connex from Volumes'!D$25</f>
        <v>989456.59812819678</v>
      </c>
      <c r="L58" s="29">
        <f>'Output Volume Summary'!L58*'Connex from Volumes'!E$25</f>
        <v>1027045.0912553662</v>
      </c>
      <c r="M58" s="29">
        <f>'Output Volume Summary'!M58*'Connex from Volumes'!F$25</f>
        <v>1071879.5772761507</v>
      </c>
      <c r="N58" s="29">
        <f>'Output Volume Summary'!N58*'Connex from Volumes'!G$25</f>
        <v>1118075.7669890583</v>
      </c>
      <c r="O58" s="29">
        <f>'Output Volume Summary'!O58*'Connex from Volumes'!H$25</f>
        <v>1159583.5140222048</v>
      </c>
      <c r="P58" s="29">
        <f>'Output Volume Summary'!P58*'Connex from Volumes'!I$25</f>
        <v>1208485.0455021209</v>
      </c>
      <c r="Q58" s="29">
        <f>'Output Volume Summary'!Q58*'Connex from Volumes'!J$25</f>
        <v>1261465.4670496294</v>
      </c>
      <c r="R58" s="29">
        <f>'Output Volume Summary'!R58*'Connex from Volumes'!K$25</f>
        <v>1305125.4794354725</v>
      </c>
      <c r="S58" s="29">
        <f>'Output Volume Summary'!S58*'Connex from Volumes'!L$25</f>
        <v>1354008.6604265219</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Volumes'!C$26</f>
        <v>5645046.5917933369</v>
      </c>
      <c r="K59" s="29">
        <f>'Output Volume Summary'!K59*'Connex from Volumes'!D$26</f>
        <v>5853184.0827091457</v>
      </c>
      <c r="L59" s="29">
        <f>'Output Volume Summary'!L59*'Connex from Volumes'!E$26</f>
        <v>6075540.8491213145</v>
      </c>
      <c r="M59" s="29">
        <f>'Output Volume Summary'!M59*'Connex from Volumes'!F$26</f>
        <v>6340761.6788471891</v>
      </c>
      <c r="N59" s="29">
        <f>'Output Volume Summary'!N59*'Connex from Volumes'!G$26</f>
        <v>6614037.7404965032</v>
      </c>
      <c r="O59" s="29">
        <f>'Output Volume Summary'!O59*'Connex from Volumes'!H$26</f>
        <v>6859579.0656068074</v>
      </c>
      <c r="P59" s="29">
        <f>'Output Volume Summary'!P59*'Connex from Volumes'!I$26</f>
        <v>7148858.7229660284</v>
      </c>
      <c r="Q59" s="29">
        <f>'Output Volume Summary'!Q59*'Connex from Volumes'!J$26</f>
        <v>7462267.2753813043</v>
      </c>
      <c r="R59" s="29">
        <f>'Output Volume Summary'!R59*'Connex from Volumes'!K$26</f>
        <v>7720540.4427250084</v>
      </c>
      <c r="S59" s="29">
        <f>'Output Volume Summary'!S59*'Connex from Volumes'!L$26</f>
        <v>8009711.5467737075</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Volumes'!C$26</f>
        <v>5080541.9326140033</v>
      </c>
      <c r="K60" s="29">
        <f>'Output Volume Summary'!K60*'Connex from Volumes'!D$26</f>
        <v>5267865.6744382307</v>
      </c>
      <c r="L60" s="29">
        <f>'Output Volume Summary'!L60*'Connex from Volumes'!E$26</f>
        <v>5467986.7642091829</v>
      </c>
      <c r="M60" s="29">
        <f>'Output Volume Summary'!M60*'Connex from Volumes'!F$26</f>
        <v>5706685.5109624704</v>
      </c>
      <c r="N60" s="29">
        <f>'Output Volume Summary'!N60*'Connex from Volumes'!G$26</f>
        <v>5952633.9664468532</v>
      </c>
      <c r="O60" s="29">
        <f>'Output Volume Summary'!O60*'Connex from Volumes'!H$26</f>
        <v>6173621.1590461265</v>
      </c>
      <c r="P60" s="29">
        <f>'Output Volume Summary'!P60*'Connex from Volumes'!I$26</f>
        <v>6433972.8506694268</v>
      </c>
      <c r="Q60" s="29">
        <f>'Output Volume Summary'!Q60*'Connex from Volumes'!J$26</f>
        <v>6716040.5478431731</v>
      </c>
      <c r="R60" s="29">
        <f>'Output Volume Summary'!R60*'Connex from Volumes'!K$26</f>
        <v>6948486.3984525083</v>
      </c>
      <c r="S60" s="29">
        <f>'Output Volume Summary'!S60*'Connex from Volumes'!L$26</f>
        <v>7208740.3920963379</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Volumes'!C$26</f>
        <v>6209551.2509726714</v>
      </c>
      <c r="K61" s="29">
        <f>'Output Volume Summary'!K61*'Connex from Volumes'!D$26</f>
        <v>6438502.4909800608</v>
      </c>
      <c r="L61" s="29">
        <f>'Output Volume Summary'!L61*'Connex from Volumes'!E$26</f>
        <v>6683094.934033446</v>
      </c>
      <c r="M61" s="29">
        <f>'Output Volume Summary'!M61*'Connex from Volumes'!F$26</f>
        <v>6974837.8467319086</v>
      </c>
      <c r="N61" s="29">
        <f>'Output Volume Summary'!N61*'Connex from Volumes'!G$26</f>
        <v>7275441.514546155</v>
      </c>
      <c r="O61" s="29">
        <f>'Output Volume Summary'!O61*'Connex from Volumes'!H$26</f>
        <v>7545536.9721674891</v>
      </c>
      <c r="P61" s="29">
        <f>'Output Volume Summary'!P61*'Connex from Volumes'!I$26</f>
        <v>7863744.5952626327</v>
      </c>
      <c r="Q61" s="29">
        <f>'Output Volume Summary'!Q61*'Connex from Volumes'!J$26</f>
        <v>8208494.0029194346</v>
      </c>
      <c r="R61" s="29">
        <f>'Output Volume Summary'!R61*'Connex from Volumes'!K$26</f>
        <v>8492594.4869975112</v>
      </c>
      <c r="S61" s="29">
        <f>'Output Volume Summary'!S61*'Connex from Volumes'!L$26</f>
        <v>8810682.7014510799</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6512566.4234336885</v>
      </c>
      <c r="K62" s="29">
        <f t="shared" si="15"/>
        <v>6752690.0810075067</v>
      </c>
      <c r="L62" s="29">
        <f t="shared" si="15"/>
        <v>7009218.2048080107</v>
      </c>
      <c r="M62" s="29">
        <f t="shared" si="15"/>
        <v>7315197.658189144</v>
      </c>
      <c r="N62" s="29">
        <f t="shared" si="15"/>
        <v>7630470.2559411013</v>
      </c>
      <c r="O62" s="29">
        <f t="shared" si="15"/>
        <v>7913745.8965360839</v>
      </c>
      <c r="P62" s="29">
        <f t="shared" si="15"/>
        <v>8247481.4916043198</v>
      </c>
      <c r="Q62" s="29">
        <f t="shared" si="15"/>
        <v>8609054.0636082403</v>
      </c>
      <c r="R62" s="29">
        <f t="shared" si="15"/>
        <v>8907018.1513027102</v>
      </c>
      <c r="S62" s="29">
        <f t="shared" si="15"/>
        <v>9240628.5107978173</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5861309.7810903192</v>
      </c>
      <c r="K63" s="29">
        <f t="shared" si="15"/>
        <v>6077421.0729067549</v>
      </c>
      <c r="L63" s="29">
        <f t="shared" si="15"/>
        <v>6308296.3843272096</v>
      </c>
      <c r="M63" s="29">
        <f t="shared" si="15"/>
        <v>6583677.8923702296</v>
      </c>
      <c r="N63" s="29">
        <f t="shared" si="15"/>
        <v>6867423.2303469917</v>
      </c>
      <c r="O63" s="29">
        <f t="shared" si="15"/>
        <v>7122371.3068824755</v>
      </c>
      <c r="P63" s="29">
        <f t="shared" si="15"/>
        <v>7422733.342443889</v>
      </c>
      <c r="Q63" s="29">
        <f t="shared" si="15"/>
        <v>7748148.6572474157</v>
      </c>
      <c r="R63" s="29">
        <f t="shared" si="15"/>
        <v>8016316.3361724401</v>
      </c>
      <c r="S63" s="29">
        <f t="shared" si="15"/>
        <v>8316565.6597180376</v>
      </c>
      <c r="T63" s="88" t="s">
        <v>115</v>
      </c>
    </row>
    <row r="64" spans="1:20" ht="1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7163823.0657770578</v>
      </c>
      <c r="K64" s="86">
        <f t="shared" si="15"/>
        <v>7427959.0891082576</v>
      </c>
      <c r="L64" s="86">
        <f t="shared" si="15"/>
        <v>7710140.0252888119</v>
      </c>
      <c r="M64" s="86">
        <f t="shared" si="15"/>
        <v>8046717.4240080593</v>
      </c>
      <c r="N64" s="86">
        <f t="shared" si="15"/>
        <v>8393517.2815352138</v>
      </c>
      <c r="O64" s="86">
        <f t="shared" si="15"/>
        <v>8705120.4861896932</v>
      </c>
      <c r="P64" s="86">
        <f t="shared" si="15"/>
        <v>9072229.6407647543</v>
      </c>
      <c r="Q64" s="86">
        <f t="shared" si="15"/>
        <v>9469959.469969064</v>
      </c>
      <c r="R64" s="86">
        <f t="shared" si="15"/>
        <v>9797719.9664329831</v>
      </c>
      <c r="S64" s="86">
        <f t="shared" si="15"/>
        <v>10164691.361877602</v>
      </c>
      <c r="T64" s="89" t="s">
        <v>115</v>
      </c>
    </row>
    <row r="65" spans="1:20" ht="15.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J56+J59</f>
        <v>6512566.4234336885</v>
      </c>
      <c r="K65" s="92">
        <f>K56+K59</f>
        <v>6752690.0810075067</v>
      </c>
      <c r="L65" s="92">
        <f t="shared" ref="L65:S65" si="16">L56+L59</f>
        <v>7009218.2048080107</v>
      </c>
      <c r="M65" s="92">
        <f t="shared" si="16"/>
        <v>7315197.658189144</v>
      </c>
      <c r="N65" s="92">
        <f t="shared" si="16"/>
        <v>7630470.2559411013</v>
      </c>
      <c r="O65" s="92">
        <f t="shared" si="16"/>
        <v>7913745.8965360839</v>
      </c>
      <c r="P65" s="92">
        <f t="shared" si="16"/>
        <v>8247481.4916043198</v>
      </c>
      <c r="Q65" s="92">
        <f t="shared" si="16"/>
        <v>8609054.0636082403</v>
      </c>
      <c r="R65" s="92">
        <f t="shared" si="16"/>
        <v>8907018.1513027102</v>
      </c>
      <c r="S65" s="92">
        <f t="shared" si="16"/>
        <v>9240628.5107978173</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Volumes'!C$23</f>
        <v>375740.89020877698</v>
      </c>
      <c r="K66" s="29">
        <f>(VLOOKUP($B66,'Model Working'!$C$16:$P$25,L$4,FALSE)/VLOOKUP($B66,'Model Working'!$C$30:$P$39,L$4)-(VLOOKUP($B66,'Model Working'!$C$16:$P$25,K$4,FALSE)/VLOOKUP($B66,'Model Working'!$C$30:$P$39,K$4)))*VLOOKUP($F66,'Model Working'!$C$42:$P$45,K$4,FALSE)*VLOOKUP($D66,'Model Working'!$C$47:$P$50,K$4,FALSE)*(1+Base_Case)*'Connex from Volumes'!D$23</f>
        <v>387679.50732950354</v>
      </c>
      <c r="L66" s="29">
        <f>(VLOOKUP($B66,'Model Working'!$C$16:$P$25,M$4,FALSE)/VLOOKUP($B66,'Model Working'!$C$30:$P$39,M$4)-(VLOOKUP($B66,'Model Working'!$C$16:$P$25,L$4,FALSE)/VLOOKUP($B66,'Model Working'!$C$30:$P$39,L$4)))*VLOOKUP($F66,'Model Working'!$C$42:$P$45,L$4,FALSE)*VLOOKUP($D66,'Model Working'!$C$47:$P$50,L$4,FALSE)*(1+Base_Case)*'Connex from Volumes'!E$23</f>
        <v>407987.58614388626</v>
      </c>
      <c r="M66" s="29">
        <f>(VLOOKUP($B66,'Model Working'!$C$16:$P$25,N$4,FALSE)/VLOOKUP($B66,'Model Working'!$C$30:$P$39,N$4)-(VLOOKUP($B66,'Model Working'!$C$16:$P$25,M$4,FALSE)/VLOOKUP($B66,'Model Working'!$C$30:$P$39,M$4)))*VLOOKUP($F66,'Model Working'!$C$42:$P$45,M$4,FALSE)*VLOOKUP($D66,'Model Working'!$C$47:$P$50,M$4,FALSE)*(1+Base_Case)*'Connex from Volumes'!F$23</f>
        <v>415865.35878718825</v>
      </c>
      <c r="N66" s="29">
        <f>(VLOOKUP($B66,'Model Working'!$C$16:$P$25,O$4,FALSE)/VLOOKUP($B66,'Model Working'!$C$30:$P$39,O$4)-(VLOOKUP($B66,'Model Working'!$C$16:$P$25,N$4,FALSE)/VLOOKUP($B66,'Model Working'!$C$30:$P$39,N$4)))*VLOOKUP($F66,'Model Working'!$C$42:$P$45,N$4,FALSE)*VLOOKUP($D66,'Model Working'!$C$47:$P$50,N$4,FALSE)*(1+Base_Case)*'Connex from Volumes'!G$23</f>
        <v>431667.11765609513</v>
      </c>
      <c r="O66" s="29">
        <f>(VLOOKUP($B66,'Model Working'!$C$16:$P$25,P$4,FALSE)/VLOOKUP($B66,'Model Working'!$C$30:$P$39,P$4)-(VLOOKUP($B66,'Model Working'!$C$16:$P$25,O$4,FALSE)/VLOOKUP($B66,'Model Working'!$C$30:$P$39,O$4)))*VLOOKUP($F66,'Model Working'!$C$42:$P$45,O$4,FALSE)*VLOOKUP($D66,'Model Working'!$C$47:$P$50,O$4,FALSE)*(1+Base_Case)*'Connex from Volumes'!H$23</f>
        <v>445507.03087260318</v>
      </c>
      <c r="P66" s="29">
        <f>(VLOOKUP($B66,'Model Working'!$C$16:$P$25,Q$4,FALSE)/VLOOKUP($B66,'Model Working'!$C$30:$P$39,Q$4)-(VLOOKUP($B66,'Model Working'!$C$16:$P$25,P$4,FALSE)/VLOOKUP($B66,'Model Working'!$C$30:$P$39,P$4)))*VLOOKUP($F66,'Model Working'!$C$42:$P$45,P$4,FALSE)*VLOOKUP($D66,'Model Working'!$C$47:$P$50,P$4,FALSE)*(1+Base_Case)*'Connex from Volumes'!I$23</f>
        <v>462032.42433014431</v>
      </c>
      <c r="Q66" s="29">
        <f>(VLOOKUP($B66,'Model Working'!$C$16:$P$25,R$4,FALSE)/VLOOKUP($B66,'Model Working'!$C$30:$P$39,R$4)-(VLOOKUP($B66,'Model Working'!$C$16:$P$25,Q$4,FALSE)/VLOOKUP($B66,'Model Working'!$C$30:$P$39,Q$4)))*VLOOKUP($F66,'Model Working'!$C$42:$P$45,Q$4,FALSE)*VLOOKUP($D66,'Model Working'!$C$47:$P$50,Q$4,FALSE)*(1+Base_Case)*'Connex from Volumes'!J$23</f>
        <v>479942.3381960633</v>
      </c>
      <c r="R66" s="29">
        <f>(VLOOKUP($B66,'Model Working'!$C$16:$P$25,S$4,FALSE)/VLOOKUP($B66,'Model Working'!$C$30:$P$39,S$4)-(VLOOKUP($B66,'Model Working'!$C$16:$P$25,R$4,FALSE)/VLOOKUP($B66,'Model Working'!$C$30:$P$39,R$4)))*VLOOKUP($F66,'Model Working'!$C$42:$P$45,R$4,FALSE)*VLOOKUP($D66,'Model Working'!$C$47:$P$50,R$4,FALSE)*(1+Base_Case)*'Connex from Volumes'!K$23</f>
        <v>494142.71943329141</v>
      </c>
      <c r="S66" s="29">
        <f>(VLOOKUP($B66,'Model Working'!$C$16:$P$25,T$4,FALSE)/VLOOKUP($B66,'Model Working'!$C$30:$P$39,T$4)-(VLOOKUP($B66,'Model Working'!$C$16:$P$25,S$4,FALSE)/VLOOKUP($B66,'Model Working'!$C$30:$P$39,S$4)))*VLOOKUP($F66,'Model Working'!$C$42:$P$45,S$4,FALSE)*VLOOKUP($D66,'Model Working'!$C$47:$P$50,S$4,FALSE)*(1+Base_Case)*'Connex from Volumes'!L$23</f>
        <v>510166.52317617316</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Volumes'!C$23</f>
        <v>338166.80118789931</v>
      </c>
      <c r="K67" s="29">
        <f>(VLOOKUP($B67,'Model Working'!$C$16:$P$25,L$4,FALSE)/VLOOKUP($B67,'Model Working'!$C$30:$P$39,L$4)-(VLOOKUP($B67,'Model Working'!$C$16:$P$25,K$4,FALSE)/VLOOKUP($B67,'Model Working'!$C$30:$P$39,K$4)))*VLOOKUP($F67,'Model Working'!$C$42:$P$45,K$4,FALSE)*VLOOKUP($D67,'Model Working'!$C$47:$P$50,K$4,FALSE)*(1+Low_Case)*'Connex from Volumes'!D$23</f>
        <v>348911.55659655319</v>
      </c>
      <c r="L67" s="29">
        <f>(VLOOKUP($B67,'Model Working'!$C$16:$P$25,M$4,FALSE)/VLOOKUP($B67,'Model Working'!$C$30:$P$39,M$4)-(VLOOKUP($B67,'Model Working'!$C$16:$P$25,L$4,FALSE)/VLOOKUP($B67,'Model Working'!$C$30:$P$39,L$4)))*VLOOKUP($F67,'Model Working'!$C$42:$P$45,L$4,FALSE)*VLOOKUP($D67,'Model Working'!$C$47:$P$50,L$4,FALSE)*(1+Low_Case)*'Connex from Volumes'!E$23</f>
        <v>367188.82752949768</v>
      </c>
      <c r="M67" s="29">
        <f>(VLOOKUP($B67,'Model Working'!$C$16:$P$25,N$4,FALSE)/VLOOKUP($B67,'Model Working'!$C$30:$P$39,N$4)-(VLOOKUP($B67,'Model Working'!$C$16:$P$25,M$4,FALSE)/VLOOKUP($B67,'Model Working'!$C$30:$P$39,M$4)))*VLOOKUP($F67,'Model Working'!$C$42:$P$45,M$4,FALSE)*VLOOKUP($D67,'Model Working'!$C$47:$P$50,M$4,FALSE)*(1+Low_Case)*'Connex from Volumes'!F$23</f>
        <v>374278.82290846948</v>
      </c>
      <c r="N67" s="29">
        <f>(VLOOKUP($B67,'Model Working'!$C$16:$P$25,O$4,FALSE)/VLOOKUP($B67,'Model Working'!$C$30:$P$39,O$4)-(VLOOKUP($B67,'Model Working'!$C$16:$P$25,N$4,FALSE)/VLOOKUP($B67,'Model Working'!$C$30:$P$39,N$4)))*VLOOKUP($F67,'Model Working'!$C$42:$P$45,N$4,FALSE)*VLOOKUP($D67,'Model Working'!$C$47:$P$50,N$4,FALSE)*(1+Low_Case)*'Connex from Volumes'!G$23</f>
        <v>388500.40589048568</v>
      </c>
      <c r="O67" s="29">
        <f>(VLOOKUP($B67,'Model Working'!$C$16:$P$25,P$4,FALSE)/VLOOKUP($B67,'Model Working'!$C$30:$P$39,P$4)-(VLOOKUP($B67,'Model Working'!$C$16:$P$25,O$4,FALSE)/VLOOKUP($B67,'Model Working'!$C$30:$P$39,O$4)))*VLOOKUP($F67,'Model Working'!$C$42:$P$45,O$4,FALSE)*VLOOKUP($D67,'Model Working'!$C$47:$P$50,O$4,FALSE)*(1+Low_Case)*'Connex from Volumes'!H$23</f>
        <v>400956.32778534282</v>
      </c>
      <c r="P67" s="29">
        <f>(VLOOKUP($B67,'Model Working'!$C$16:$P$25,Q$4,FALSE)/VLOOKUP($B67,'Model Working'!$C$30:$P$39,Q$4)-(VLOOKUP($B67,'Model Working'!$C$16:$P$25,P$4,FALSE)/VLOOKUP($B67,'Model Working'!$C$30:$P$39,P$4)))*VLOOKUP($F67,'Model Working'!$C$42:$P$45,P$4,FALSE)*VLOOKUP($D67,'Model Working'!$C$47:$P$50,P$4,FALSE)*(1+Low_Case)*'Connex from Volumes'!I$23</f>
        <v>415829.18189712992</v>
      </c>
      <c r="Q67" s="29">
        <f>(VLOOKUP($B67,'Model Working'!$C$16:$P$25,R$4,FALSE)/VLOOKUP($B67,'Model Working'!$C$30:$P$39,R$4)-(VLOOKUP($B67,'Model Working'!$C$16:$P$25,Q$4,FALSE)/VLOOKUP($B67,'Model Working'!$C$30:$P$39,Q$4)))*VLOOKUP($F67,'Model Working'!$C$42:$P$45,Q$4,FALSE)*VLOOKUP($D67,'Model Working'!$C$47:$P$50,Q$4,FALSE)*(1+Low_Case)*'Connex from Volumes'!J$23</f>
        <v>431948.10437645693</v>
      </c>
      <c r="R67" s="29">
        <f>(VLOOKUP($B67,'Model Working'!$C$16:$P$25,S$4,FALSE)/VLOOKUP($B67,'Model Working'!$C$30:$P$39,S$4)-(VLOOKUP($B67,'Model Working'!$C$16:$P$25,R$4,FALSE)/VLOOKUP($B67,'Model Working'!$C$30:$P$39,R$4)))*VLOOKUP($F67,'Model Working'!$C$42:$P$45,R$4,FALSE)*VLOOKUP($D67,'Model Working'!$C$47:$P$50,R$4,FALSE)*(1+Low_Case)*'Connex from Volumes'!K$23</f>
        <v>444728.44748996233</v>
      </c>
      <c r="S67" s="29">
        <f>(VLOOKUP($B67,'Model Working'!$C$16:$P$25,T$4,FALSE)/VLOOKUP($B67,'Model Working'!$C$30:$P$39,T$4)-(VLOOKUP($B67,'Model Working'!$C$16:$P$25,S$4,FALSE)/VLOOKUP($B67,'Model Working'!$C$30:$P$39,S$4)))*VLOOKUP($F67,'Model Working'!$C$42:$P$45,S$4,FALSE)*VLOOKUP($D67,'Model Working'!$C$47:$P$50,S$4,FALSE)*(1+Low_Case)*'Connex from Volumes'!L$23</f>
        <v>459149.87085855583</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Volumes'!C$23</f>
        <v>413314.97922965477</v>
      </c>
      <c r="K68" s="29">
        <f>(VLOOKUP($B68,'Model Working'!$C$16:$P$25,L$4,FALSE)/VLOOKUP($B68,'Model Working'!$C$30:$P$39,L$4)-(VLOOKUP($B68,'Model Working'!$C$16:$P$25,K$4,FALSE)/VLOOKUP($B68,'Model Working'!$C$30:$P$39,K$4)))*VLOOKUP($F68,'Model Working'!$C$42:$P$45,K$4,FALSE)*VLOOKUP($D68,'Model Working'!$C$47:$P$50,K$4,FALSE)*(1+High_Case)*'Connex from Volumes'!D$23</f>
        <v>426447.45806245384</v>
      </c>
      <c r="L68" s="29">
        <f>(VLOOKUP($B68,'Model Working'!$C$16:$P$25,M$4,FALSE)/VLOOKUP($B68,'Model Working'!$C$30:$P$39,M$4)-(VLOOKUP($B68,'Model Working'!$C$16:$P$25,L$4,FALSE)/VLOOKUP($B68,'Model Working'!$C$30:$P$39,L$4)))*VLOOKUP($F68,'Model Working'!$C$42:$P$45,L$4,FALSE)*VLOOKUP($D68,'Model Working'!$C$47:$P$50,L$4,FALSE)*(1+High_Case)*'Connex from Volumes'!E$23</f>
        <v>448786.34475827496</v>
      </c>
      <c r="M68" s="29">
        <f>(VLOOKUP($B68,'Model Working'!$C$16:$P$25,N$4,FALSE)/VLOOKUP($B68,'Model Working'!$C$30:$P$39,N$4)-(VLOOKUP($B68,'Model Working'!$C$16:$P$25,M$4,FALSE)/VLOOKUP($B68,'Model Working'!$C$30:$P$39,M$4)))*VLOOKUP($F68,'Model Working'!$C$42:$P$45,M$4,FALSE)*VLOOKUP($D68,'Model Working'!$C$47:$P$50,M$4,FALSE)*(1+High_Case)*'Connex from Volumes'!F$23</f>
        <v>457451.89466590714</v>
      </c>
      <c r="N68" s="29">
        <f>(VLOOKUP($B68,'Model Working'!$C$16:$P$25,O$4,FALSE)/VLOOKUP($B68,'Model Working'!$C$30:$P$39,O$4)-(VLOOKUP($B68,'Model Working'!$C$16:$P$25,N$4,FALSE)/VLOOKUP($B68,'Model Working'!$C$30:$P$39,N$4)))*VLOOKUP($F68,'Model Working'!$C$42:$P$45,N$4,FALSE)*VLOOKUP($D68,'Model Working'!$C$47:$P$50,N$4,FALSE)*(1+High_Case)*'Connex from Volumes'!G$23</f>
        <v>474833.82942170469</v>
      </c>
      <c r="O68" s="29">
        <f>(VLOOKUP($B68,'Model Working'!$C$16:$P$25,P$4,FALSE)/VLOOKUP($B68,'Model Working'!$C$30:$P$39,P$4)-(VLOOKUP($B68,'Model Working'!$C$16:$P$25,O$4,FALSE)/VLOOKUP($B68,'Model Working'!$C$30:$P$39,O$4)))*VLOOKUP($F68,'Model Working'!$C$42:$P$45,O$4,FALSE)*VLOOKUP($D68,'Model Working'!$C$47:$P$50,O$4,FALSE)*(1+High_Case)*'Connex from Volumes'!H$23</f>
        <v>490057.73395986354</v>
      </c>
      <c r="P68" s="29">
        <f>(VLOOKUP($B68,'Model Working'!$C$16:$P$25,Q$4,FALSE)/VLOOKUP($B68,'Model Working'!$C$30:$P$39,Q$4)-(VLOOKUP($B68,'Model Working'!$C$16:$P$25,P$4,FALSE)/VLOOKUP($B68,'Model Working'!$C$30:$P$39,P$4)))*VLOOKUP($F68,'Model Working'!$C$42:$P$45,P$4,FALSE)*VLOOKUP($D68,'Model Working'!$C$47:$P$50,P$4,FALSE)*(1+High_Case)*'Connex from Volumes'!I$23</f>
        <v>508235.66676315886</v>
      </c>
      <c r="Q68" s="29">
        <f>(VLOOKUP($B68,'Model Working'!$C$16:$P$25,R$4,FALSE)/VLOOKUP($B68,'Model Working'!$C$30:$P$39,R$4)-(VLOOKUP($B68,'Model Working'!$C$16:$P$25,Q$4,FALSE)/VLOOKUP($B68,'Model Working'!$C$30:$P$39,Q$4)))*VLOOKUP($F68,'Model Working'!$C$42:$P$45,Q$4,FALSE)*VLOOKUP($D68,'Model Working'!$C$47:$P$50,Q$4,FALSE)*(1+High_Case)*'Connex from Volumes'!J$23</f>
        <v>527936.57201566966</v>
      </c>
      <c r="R68" s="29">
        <f>(VLOOKUP($B68,'Model Working'!$C$16:$P$25,S$4,FALSE)/VLOOKUP($B68,'Model Working'!$C$30:$P$39,S$4)-(VLOOKUP($B68,'Model Working'!$C$16:$P$25,R$4,FALSE)/VLOOKUP($B68,'Model Working'!$C$30:$P$39,R$4)))*VLOOKUP($F68,'Model Working'!$C$42:$P$45,R$4,FALSE)*VLOOKUP($D68,'Model Working'!$C$47:$P$50,R$4,FALSE)*(1+High_Case)*'Connex from Volumes'!K$23</f>
        <v>543556.9913766206</v>
      </c>
      <c r="S68" s="29">
        <f>(VLOOKUP($B68,'Model Working'!$C$16:$P$25,T$4,FALSE)/VLOOKUP($B68,'Model Working'!$C$30:$P$39,T$4)-(VLOOKUP($B68,'Model Working'!$C$16:$P$25,S$4,FALSE)/VLOOKUP($B68,'Model Working'!$C$30:$P$39,S$4)))*VLOOKUP($F68,'Model Working'!$C$42:$P$45,S$4,FALSE)*VLOOKUP($D68,'Model Working'!$C$47:$P$50,S$4,FALSE)*(1+High_Case)*'Connex from Volumes'!L$23</f>
        <v>561183.17549379054</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Volumes'!C$24</f>
        <v>968479.42631332052</v>
      </c>
      <c r="K69" s="29">
        <f>(VLOOKUP($B69,'Model Working'!$C$16:$P$25,L$4,FALSE)/VLOOKUP($B69,'Model Working'!$C$30:$P$39,L$4)-(VLOOKUP($B69,'Model Working'!$C$16:$P$25,K$4,FALSE)/VLOOKUP($B69,'Model Working'!$C$30:$P$39,K$4)))*VLOOKUP($F69,'Model Working'!$C$42:$P$45,K$4,FALSE)*VLOOKUP($D69,'Model Working'!$C$47:$P$50,K$4,FALSE)*(1+Base_Case)*'Connex from Volumes'!D$24</f>
        <v>999251.44331054203</v>
      </c>
      <c r="L69" s="29">
        <f>(VLOOKUP($B69,'Model Working'!$C$16:$P$25,M$4,FALSE)/VLOOKUP($B69,'Model Working'!$C$30:$P$39,M$4)-(VLOOKUP($B69,'Model Working'!$C$16:$P$25,L$4,FALSE)/VLOOKUP($B69,'Model Working'!$C$30:$P$39,L$4)))*VLOOKUP($F69,'Model Working'!$C$42:$P$45,L$4,FALSE)*VLOOKUP($D69,'Model Working'!$C$47:$P$50,L$4,FALSE)*(1+Base_Case)*'Connex from Volumes'!E$24</f>
        <v>1051595.9100220327</v>
      </c>
      <c r="M69" s="29">
        <f>(VLOOKUP($B69,'Model Working'!$C$16:$P$25,N$4,FALSE)/VLOOKUP($B69,'Model Working'!$C$30:$P$39,N$4)-(VLOOKUP($B69,'Model Working'!$C$16:$P$25,M$4,FALSE)/VLOOKUP($B69,'Model Working'!$C$30:$P$39,M$4)))*VLOOKUP($F69,'Model Working'!$C$42:$P$45,M$4,FALSE)*VLOOKUP($D69,'Model Working'!$C$47:$P$50,M$4,FALSE)*(1+Base_Case)*'Connex from Volumes'!F$24</f>
        <v>1071901.0216801558</v>
      </c>
      <c r="N69" s="29">
        <f>(VLOOKUP($B69,'Model Working'!$C$16:$P$25,O$4,FALSE)/VLOOKUP($B69,'Model Working'!$C$30:$P$39,O$4)-(VLOOKUP($B69,'Model Working'!$C$16:$P$25,N$4,FALSE)/VLOOKUP($B69,'Model Working'!$C$30:$P$39,N$4)))*VLOOKUP($F69,'Model Working'!$C$42:$P$45,N$4,FALSE)*VLOOKUP($D69,'Model Working'!$C$47:$P$50,N$4,FALSE)*(1+Base_Case)*'Connex from Volumes'!G$24</f>
        <v>1112630.3614004005</v>
      </c>
      <c r="O69" s="29">
        <f>(VLOOKUP($B69,'Model Working'!$C$16:$P$25,P$4,FALSE)/VLOOKUP($B69,'Model Working'!$C$30:$P$39,P$4)-(VLOOKUP($B69,'Model Working'!$C$16:$P$25,O$4,FALSE)/VLOOKUP($B69,'Model Working'!$C$30:$P$39,O$4)))*VLOOKUP($F69,'Model Working'!$C$42:$P$45,O$4,FALSE)*VLOOKUP($D69,'Model Working'!$C$47:$P$50,O$4,FALSE)*(1+Base_Case)*'Connex from Volumes'!H$24</f>
        <v>1148303.0059313227</v>
      </c>
      <c r="P69" s="29">
        <f>(VLOOKUP($B69,'Model Working'!$C$16:$P$25,Q$4,FALSE)/VLOOKUP($B69,'Model Working'!$C$30:$P$39,Q$4)-(VLOOKUP($B69,'Model Working'!$C$16:$P$25,P$4,FALSE)/VLOOKUP($B69,'Model Working'!$C$30:$P$39,P$4)))*VLOOKUP($F69,'Model Working'!$C$42:$P$45,P$4,FALSE)*VLOOKUP($D69,'Model Working'!$C$47:$P$50,P$4,FALSE)*(1+Base_Case)*'Connex from Volumes'!I$24</f>
        <v>1190897.5278276983</v>
      </c>
      <c r="Q69" s="29">
        <f>(VLOOKUP($B69,'Model Working'!$C$16:$P$25,R$4,FALSE)/VLOOKUP($B69,'Model Working'!$C$30:$P$39,R$4)-(VLOOKUP($B69,'Model Working'!$C$16:$P$25,Q$4,FALSE)/VLOOKUP($B69,'Model Working'!$C$30:$P$39,Q$4)))*VLOOKUP($F69,'Model Working'!$C$42:$P$45,Q$4,FALSE)*VLOOKUP($D69,'Model Working'!$C$47:$P$50,Q$4,FALSE)*(1+Base_Case)*'Connex from Volumes'!J$24</f>
        <v>1237060.677908458</v>
      </c>
      <c r="R69" s="29">
        <f>(VLOOKUP($B69,'Model Working'!$C$16:$P$25,S$4,FALSE)/VLOOKUP($B69,'Model Working'!$C$30:$P$39,S$4)-(VLOOKUP($B69,'Model Working'!$C$16:$P$25,R$4,FALSE)/VLOOKUP($B69,'Model Working'!$C$30:$P$39,R$4)))*VLOOKUP($F69,'Model Working'!$C$42:$P$45,R$4,FALSE)*VLOOKUP($D69,'Model Working'!$C$47:$P$50,R$4,FALSE)*(1+Base_Case)*'Connex from Volumes'!K$24</f>
        <v>1273662.4357486002</v>
      </c>
      <c r="S69" s="29">
        <f>(VLOOKUP($B69,'Model Working'!$C$16:$P$25,T$4,FALSE)/VLOOKUP($B69,'Model Working'!$C$30:$P$39,T$4)-(VLOOKUP($B69,'Model Working'!$C$16:$P$25,S$4,FALSE)/VLOOKUP($B69,'Model Working'!$C$30:$P$39,S$4)))*VLOOKUP($F69,'Model Working'!$C$42:$P$45,S$4,FALSE)*VLOOKUP($D69,'Model Working'!$C$47:$P$50,S$4,FALSE)*(1+Base_Case)*'Connex from Volumes'!L$24</f>
        <v>1314964.10043471</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Volumes'!C$24</f>
        <v>871631.48368198855</v>
      </c>
      <c r="K70" s="29">
        <f>(VLOOKUP($B70,'Model Working'!$C$16:$P$25,L$4,FALSE)/VLOOKUP($B70,'Model Working'!$C$30:$P$39,L$4)-(VLOOKUP($B70,'Model Working'!$C$16:$P$25,K$4,FALSE)/VLOOKUP($B70,'Model Working'!$C$30:$P$39,K$4)))*VLOOKUP($F70,'Model Working'!$C$42:$P$45,K$4,FALSE)*VLOOKUP($D70,'Model Working'!$C$47:$P$50,K$4,FALSE)*(1+Low_Case)*'Connex from Volumes'!D$24</f>
        <v>899326.29897948785</v>
      </c>
      <c r="L70" s="29">
        <f>(VLOOKUP($B70,'Model Working'!$C$16:$P$25,M$4,FALSE)/VLOOKUP($B70,'Model Working'!$C$30:$P$39,M$4)-(VLOOKUP($B70,'Model Working'!$C$16:$P$25,L$4,FALSE)/VLOOKUP($B70,'Model Working'!$C$30:$P$39,L$4)))*VLOOKUP($F70,'Model Working'!$C$42:$P$45,L$4,FALSE)*VLOOKUP($D70,'Model Working'!$C$47:$P$50,L$4,FALSE)*(1+Low_Case)*'Connex from Volumes'!E$24</f>
        <v>946436.31901982939</v>
      </c>
      <c r="M70" s="29">
        <f>(VLOOKUP($B70,'Model Working'!$C$16:$P$25,N$4,FALSE)/VLOOKUP($B70,'Model Working'!$C$30:$P$39,N$4)-(VLOOKUP($B70,'Model Working'!$C$16:$P$25,M$4,FALSE)/VLOOKUP($B70,'Model Working'!$C$30:$P$39,M$4)))*VLOOKUP($F70,'Model Working'!$C$42:$P$45,M$4,FALSE)*VLOOKUP($D70,'Model Working'!$C$47:$P$50,M$4,FALSE)*(1+Low_Case)*'Connex from Volumes'!F$24</f>
        <v>964710.91951214033</v>
      </c>
      <c r="N70" s="29">
        <f>(VLOOKUP($B70,'Model Working'!$C$16:$P$25,O$4,FALSE)/VLOOKUP($B70,'Model Working'!$C$30:$P$39,O$4)-(VLOOKUP($B70,'Model Working'!$C$16:$P$25,N$4,FALSE)/VLOOKUP($B70,'Model Working'!$C$30:$P$39,N$4)))*VLOOKUP($F70,'Model Working'!$C$42:$P$45,N$4,FALSE)*VLOOKUP($D70,'Model Working'!$C$47:$P$50,N$4,FALSE)*(1+Low_Case)*'Connex from Volumes'!G$24</f>
        <v>1001367.3252603604</v>
      </c>
      <c r="O70" s="29">
        <f>(VLOOKUP($B70,'Model Working'!$C$16:$P$25,P$4,FALSE)/VLOOKUP($B70,'Model Working'!$C$30:$P$39,P$4)-(VLOOKUP($B70,'Model Working'!$C$16:$P$25,O$4,FALSE)/VLOOKUP($B70,'Model Working'!$C$30:$P$39,O$4)))*VLOOKUP($F70,'Model Working'!$C$42:$P$45,O$4,FALSE)*VLOOKUP($D70,'Model Working'!$C$47:$P$50,O$4,FALSE)*(1+Low_Case)*'Connex from Volumes'!H$24</f>
        <v>1033472.7053381903</v>
      </c>
      <c r="P70" s="29">
        <f>(VLOOKUP($B70,'Model Working'!$C$16:$P$25,Q$4,FALSE)/VLOOKUP($B70,'Model Working'!$C$30:$P$39,Q$4)-(VLOOKUP($B70,'Model Working'!$C$16:$P$25,P$4,FALSE)/VLOOKUP($B70,'Model Working'!$C$30:$P$39,P$4)))*VLOOKUP($F70,'Model Working'!$C$42:$P$45,P$4,FALSE)*VLOOKUP($D70,'Model Working'!$C$47:$P$50,P$4,FALSE)*(1+Low_Case)*'Connex from Volumes'!I$24</f>
        <v>1071807.7750449283</v>
      </c>
      <c r="Q70" s="29">
        <f>(VLOOKUP($B70,'Model Working'!$C$16:$P$25,R$4,FALSE)/VLOOKUP($B70,'Model Working'!$C$30:$P$39,R$4)-(VLOOKUP($B70,'Model Working'!$C$16:$P$25,Q$4,FALSE)/VLOOKUP($B70,'Model Working'!$C$30:$P$39,Q$4)))*VLOOKUP($F70,'Model Working'!$C$42:$P$45,Q$4,FALSE)*VLOOKUP($D70,'Model Working'!$C$47:$P$50,Q$4,FALSE)*(1+Low_Case)*'Connex from Volumes'!J$24</f>
        <v>1113354.6101176124</v>
      </c>
      <c r="R70" s="29">
        <f>(VLOOKUP($B70,'Model Working'!$C$16:$P$25,S$4,FALSE)/VLOOKUP($B70,'Model Working'!$C$30:$P$39,S$4)-(VLOOKUP($B70,'Model Working'!$C$16:$P$25,R$4,FALSE)/VLOOKUP($B70,'Model Working'!$C$30:$P$39,R$4)))*VLOOKUP($F70,'Model Working'!$C$42:$P$45,R$4,FALSE)*VLOOKUP($D70,'Model Working'!$C$47:$P$50,R$4,FALSE)*(1+Low_Case)*'Connex from Volumes'!K$24</f>
        <v>1146296.1921737404</v>
      </c>
      <c r="S70" s="29">
        <f>(VLOOKUP($B70,'Model Working'!$C$16:$P$25,T$4,FALSE)/VLOOKUP($B70,'Model Working'!$C$30:$P$39,T$4)-(VLOOKUP($B70,'Model Working'!$C$16:$P$25,S$4,FALSE)/VLOOKUP($B70,'Model Working'!$C$30:$P$39,S$4)))*VLOOKUP($F70,'Model Working'!$C$42:$P$45,S$4,FALSE)*VLOOKUP($D70,'Model Working'!$C$47:$P$50,S$4,FALSE)*(1+Low_Case)*'Connex from Volumes'!L$24</f>
        <v>1183467.6903912392</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Volumes'!C$24</f>
        <v>1065327.3689446526</v>
      </c>
      <c r="K71" s="29">
        <f>(VLOOKUP($B71,'Model Working'!$C$16:$P$25,L$4,FALSE)/VLOOKUP($B71,'Model Working'!$C$30:$P$39,L$4)-(VLOOKUP($B71,'Model Working'!$C$16:$P$25,K$4,FALSE)/VLOOKUP($B71,'Model Working'!$C$30:$P$39,K$4)))*VLOOKUP($F71,'Model Working'!$C$42:$P$45,K$4,FALSE)*VLOOKUP($D71,'Model Working'!$C$47:$P$50,K$4,FALSE)*(1+High_Case)*'Connex from Volumes'!D$24</f>
        <v>1099176.5876415963</v>
      </c>
      <c r="L71" s="29">
        <f>(VLOOKUP($B71,'Model Working'!$C$16:$P$25,M$4,FALSE)/VLOOKUP($B71,'Model Working'!$C$30:$P$39,M$4)-(VLOOKUP($B71,'Model Working'!$C$16:$P$25,L$4,FALSE)/VLOOKUP($B71,'Model Working'!$C$30:$P$39,L$4)))*VLOOKUP($F71,'Model Working'!$C$42:$P$45,L$4,FALSE)*VLOOKUP($D71,'Model Working'!$C$47:$P$50,L$4,FALSE)*(1+High_Case)*'Connex from Volumes'!E$24</f>
        <v>1156755.501024236</v>
      </c>
      <c r="M71" s="29">
        <f>(VLOOKUP($B71,'Model Working'!$C$16:$P$25,N$4,FALSE)/VLOOKUP($B71,'Model Working'!$C$30:$P$39,N$4)-(VLOOKUP($B71,'Model Working'!$C$16:$P$25,M$4,FALSE)/VLOOKUP($B71,'Model Working'!$C$30:$P$39,M$4)))*VLOOKUP($F71,'Model Working'!$C$42:$P$45,M$4,FALSE)*VLOOKUP($D71,'Model Working'!$C$47:$P$50,M$4,FALSE)*(1+High_Case)*'Connex from Volumes'!F$24</f>
        <v>1179091.1238481714</v>
      </c>
      <c r="N71" s="29">
        <f>(VLOOKUP($B71,'Model Working'!$C$16:$P$25,O$4,FALSE)/VLOOKUP($B71,'Model Working'!$C$30:$P$39,O$4)-(VLOOKUP($B71,'Model Working'!$C$16:$P$25,N$4,FALSE)/VLOOKUP($B71,'Model Working'!$C$30:$P$39,N$4)))*VLOOKUP($F71,'Model Working'!$C$42:$P$45,N$4,FALSE)*VLOOKUP($D71,'Model Working'!$C$47:$P$50,N$4,FALSE)*(1+High_Case)*'Connex from Volumes'!G$24</f>
        <v>1223893.3975404406</v>
      </c>
      <c r="O71" s="29">
        <f>(VLOOKUP($B71,'Model Working'!$C$16:$P$25,P$4,FALSE)/VLOOKUP($B71,'Model Working'!$C$30:$P$39,P$4)-(VLOOKUP($B71,'Model Working'!$C$16:$P$25,O$4,FALSE)/VLOOKUP($B71,'Model Working'!$C$30:$P$39,O$4)))*VLOOKUP($F71,'Model Working'!$C$42:$P$45,O$4,FALSE)*VLOOKUP($D71,'Model Working'!$C$47:$P$50,O$4,FALSE)*(1+High_Case)*'Connex from Volumes'!H$24</f>
        <v>1263133.3065244548</v>
      </c>
      <c r="P71" s="29">
        <f>(VLOOKUP($B71,'Model Working'!$C$16:$P$25,Q$4,FALSE)/VLOOKUP($B71,'Model Working'!$C$30:$P$39,Q$4)-(VLOOKUP($B71,'Model Working'!$C$16:$P$25,P$4,FALSE)/VLOOKUP($B71,'Model Working'!$C$30:$P$39,P$4)))*VLOOKUP($F71,'Model Working'!$C$42:$P$45,P$4,FALSE)*VLOOKUP($D71,'Model Working'!$C$47:$P$50,P$4,FALSE)*(1+High_Case)*'Connex from Volumes'!I$24</f>
        <v>1309987.2806104682</v>
      </c>
      <c r="Q71" s="29">
        <f>(VLOOKUP($B71,'Model Working'!$C$16:$P$25,R$4,FALSE)/VLOOKUP($B71,'Model Working'!$C$30:$P$39,R$4)-(VLOOKUP($B71,'Model Working'!$C$16:$P$25,Q$4,FALSE)/VLOOKUP($B71,'Model Working'!$C$30:$P$39,Q$4)))*VLOOKUP($F71,'Model Working'!$C$42:$P$45,Q$4,FALSE)*VLOOKUP($D71,'Model Working'!$C$47:$P$50,Q$4,FALSE)*(1+High_Case)*'Connex from Volumes'!J$24</f>
        <v>1360766.7456993039</v>
      </c>
      <c r="R71" s="29">
        <f>(VLOOKUP($B71,'Model Working'!$C$16:$P$25,S$4,FALSE)/VLOOKUP($B71,'Model Working'!$C$30:$P$39,S$4)-(VLOOKUP($B71,'Model Working'!$C$16:$P$25,R$4,FALSE)/VLOOKUP($B71,'Model Working'!$C$30:$P$39,R$4)))*VLOOKUP($F71,'Model Working'!$C$42:$P$45,R$4,FALSE)*VLOOKUP($D71,'Model Working'!$C$47:$P$50,R$4,FALSE)*(1+High_Case)*'Connex from Volumes'!K$24</f>
        <v>1401028.6793234604</v>
      </c>
      <c r="S71" s="29">
        <f>(VLOOKUP($B71,'Model Working'!$C$16:$P$25,T$4,FALSE)/VLOOKUP($B71,'Model Working'!$C$30:$P$39,T$4)-(VLOOKUP($B71,'Model Working'!$C$16:$P$25,S$4,FALSE)/VLOOKUP($B71,'Model Working'!$C$30:$P$39,S$4)))*VLOOKUP($F71,'Model Working'!$C$42:$P$45,S$4,FALSE)*VLOOKUP($D71,'Model Working'!$C$47:$P$50,S$4,FALSE)*(1+High_Case)*'Connex from Volumes'!L$24</f>
        <v>1446460.5104781813</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1344220.3165220974</v>
      </c>
      <c r="K72" s="29">
        <f t="shared" si="17"/>
        <v>1386930.9506400456</v>
      </c>
      <c r="L72" s="29">
        <f t="shared" si="17"/>
        <v>1459583.4961659189</v>
      </c>
      <c r="M72" s="29">
        <f t="shared" si="17"/>
        <v>1487766.3804673441</v>
      </c>
      <c r="N72" s="29">
        <f t="shared" si="17"/>
        <v>1544297.4790564957</v>
      </c>
      <c r="O72" s="29">
        <f t="shared" si="17"/>
        <v>1593810.0368039259</v>
      </c>
      <c r="P72" s="29">
        <f t="shared" si="17"/>
        <v>1652929.9521578425</v>
      </c>
      <c r="Q72" s="29">
        <f t="shared" si="17"/>
        <v>1717003.0161045212</v>
      </c>
      <c r="R72" s="29">
        <f t="shared" si="17"/>
        <v>1767805.1551818915</v>
      </c>
      <c r="S72" s="29">
        <f t="shared" si="17"/>
        <v>1825130.6236108833</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1209798.2848698879</v>
      </c>
      <c r="K73" s="29">
        <f t="shared" si="17"/>
        <v>1248237.8555760412</v>
      </c>
      <c r="L73" s="29">
        <f t="shared" si="17"/>
        <v>1313625.1465493271</v>
      </c>
      <c r="M73" s="29">
        <f t="shared" si="17"/>
        <v>1338989.7424206098</v>
      </c>
      <c r="N73" s="29">
        <f t="shared" si="17"/>
        <v>1389867.731150846</v>
      </c>
      <c r="O73" s="29">
        <f t="shared" si="17"/>
        <v>1434429.0331235332</v>
      </c>
      <c r="P73" s="29">
        <f t="shared" si="17"/>
        <v>1487636.9569420582</v>
      </c>
      <c r="Q73" s="29">
        <f t="shared" si="17"/>
        <v>1545302.7144940693</v>
      </c>
      <c r="R73" s="29">
        <f t="shared" si="17"/>
        <v>1591024.6396637028</v>
      </c>
      <c r="S73" s="29">
        <f t="shared" si="17"/>
        <v>1642617.5612497951</v>
      </c>
      <c r="T73" s="88" t="s">
        <v>115</v>
      </c>
    </row>
    <row r="74" spans="1:20" ht="1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1478642.3481743075</v>
      </c>
      <c r="K74" s="86">
        <f t="shared" si="17"/>
        <v>1525624.0457040502</v>
      </c>
      <c r="L74" s="86">
        <f t="shared" si="17"/>
        <v>1605541.8457825109</v>
      </c>
      <c r="M74" s="86">
        <f t="shared" si="17"/>
        <v>1636543.0185140786</v>
      </c>
      <c r="N74" s="86">
        <f t="shared" si="17"/>
        <v>1698727.2269621452</v>
      </c>
      <c r="O74" s="86">
        <f t="shared" si="17"/>
        <v>1753191.0404843185</v>
      </c>
      <c r="P74" s="86">
        <f t="shared" si="17"/>
        <v>1818222.9473736272</v>
      </c>
      <c r="Q74" s="86">
        <f t="shared" si="17"/>
        <v>1888703.3177149736</v>
      </c>
      <c r="R74" s="86">
        <f t="shared" si="17"/>
        <v>1944585.6707000812</v>
      </c>
      <c r="S74" s="86">
        <f t="shared" si="17"/>
        <v>2007643.6859719718</v>
      </c>
      <c r="T74" s="89" t="s">
        <v>115</v>
      </c>
    </row>
    <row r="75" spans="1:20" ht="15.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J66+J69</f>
        <v>1344220.3165220974</v>
      </c>
      <c r="K75" s="86">
        <f>K66+K69</f>
        <v>1386930.9506400456</v>
      </c>
      <c r="L75" s="86">
        <f t="shared" ref="L75:S75" si="18">L66+L69</f>
        <v>1459583.4961659189</v>
      </c>
      <c r="M75" s="86">
        <f t="shared" si="18"/>
        <v>1487766.3804673441</v>
      </c>
      <c r="N75" s="86">
        <f t="shared" si="18"/>
        <v>1544297.4790564957</v>
      </c>
      <c r="O75" s="86">
        <f t="shared" si="18"/>
        <v>1593810.0368039259</v>
      </c>
      <c r="P75" s="86">
        <f t="shared" si="18"/>
        <v>1652929.9521578425</v>
      </c>
      <c r="Q75" s="86">
        <f t="shared" si="18"/>
        <v>1717003.0161045212</v>
      </c>
      <c r="R75" s="86">
        <f t="shared" si="18"/>
        <v>1767805.1551818915</v>
      </c>
      <c r="S75" s="86">
        <f t="shared" si="18"/>
        <v>1825130.6236108833</v>
      </c>
      <c r="T75" s="89" t="s">
        <v>115</v>
      </c>
    </row>
    <row r="76" spans="1:20" ht="1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Volumes'!C$25</f>
        <v>246192.42008370085</v>
      </c>
      <c r="K76" s="29">
        <f>'Output Volume Summary'!K76*'Connex from Volumes'!D$25</f>
        <v>254014.82408069793</v>
      </c>
      <c r="L76" s="29">
        <f>'Output Volume Summary'!L76*'Connex from Volumes'!E$25</f>
        <v>262370.66514384584</v>
      </c>
      <c r="M76" s="29">
        <f>'Output Volume Summary'!M76*'Connex from Volumes'!F$25</f>
        <v>272482.71821548702</v>
      </c>
      <c r="N76" s="29">
        <f>'Output Volume Summary'!N76*'Connex from Volumes'!G$25</f>
        <v>282836.32454072271</v>
      </c>
      <c r="O76" s="29">
        <f>'Output Volume Summary'!O76*'Connex from Volumes'!H$25</f>
        <v>291904.49310397729</v>
      </c>
      <c r="P76" s="29">
        <f>'Output Volume Summary'!P76*'Connex from Volumes'!I$25</f>
        <v>302732.23827136337</v>
      </c>
      <c r="Q76" s="29">
        <f>'Output Volume Summary'!Q76*'Connex from Volumes'!J$25</f>
        <v>314467.14696253941</v>
      </c>
      <c r="R76" s="29">
        <f>'Output Volume Summary'!R76*'Connex from Volumes'!K$25</f>
        <v>323771.50087771175</v>
      </c>
      <c r="S76" s="29">
        <f>'Output Volume Summary'!S76*'Connex from Volumes'!L$25</f>
        <v>334270.59513443295</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Volumes'!C$25</f>
        <v>221573.17807533074</v>
      </c>
      <c r="K77" s="29">
        <f>'Output Volume Summary'!K77*'Connex from Volumes'!D$25</f>
        <v>228613.34167262819</v>
      </c>
      <c r="L77" s="29">
        <f>'Output Volume Summary'!L77*'Connex from Volumes'!E$25</f>
        <v>236133.59862946128</v>
      </c>
      <c r="M77" s="29">
        <f>'Output Volume Summary'!M77*'Connex from Volumes'!F$25</f>
        <v>245234.44639393836</v>
      </c>
      <c r="N77" s="29">
        <f>'Output Volume Summary'!N77*'Connex from Volumes'!G$25</f>
        <v>254552.69208665047</v>
      </c>
      <c r="O77" s="29">
        <f>'Output Volume Summary'!O77*'Connex from Volumes'!H$25</f>
        <v>262714.04379357962</v>
      </c>
      <c r="P77" s="29">
        <f>'Output Volume Summary'!P77*'Connex from Volumes'!I$25</f>
        <v>272459.01444422704</v>
      </c>
      <c r="Q77" s="29">
        <f>'Output Volume Summary'!Q77*'Connex from Volumes'!J$25</f>
        <v>283020.43226628547</v>
      </c>
      <c r="R77" s="29">
        <f>'Output Volume Summary'!R77*'Connex from Volumes'!K$25</f>
        <v>291394.35078994057</v>
      </c>
      <c r="S77" s="29">
        <f>'Output Volume Summary'!S77*'Connex from Volumes'!L$25</f>
        <v>300843.53562098969</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Volumes'!C$25</f>
        <v>270811.66209207097</v>
      </c>
      <c r="K78" s="29">
        <f>'Output Volume Summary'!K78*'Connex from Volumes'!D$25</f>
        <v>279416.30648876779</v>
      </c>
      <c r="L78" s="29">
        <f>'Output Volume Summary'!L78*'Connex from Volumes'!E$25</f>
        <v>288607.73165823048</v>
      </c>
      <c r="M78" s="29">
        <f>'Output Volume Summary'!M78*'Connex from Volumes'!F$25</f>
        <v>299730.99003703578</v>
      </c>
      <c r="N78" s="29">
        <f>'Output Volume Summary'!N78*'Connex from Volumes'!G$25</f>
        <v>311119.95699479501</v>
      </c>
      <c r="O78" s="29">
        <f>'Output Volume Summary'!O78*'Connex from Volumes'!H$25</f>
        <v>321094.94241437514</v>
      </c>
      <c r="P78" s="29">
        <f>'Output Volume Summary'!P78*'Connex from Volumes'!I$25</f>
        <v>333005.46209849976</v>
      </c>
      <c r="Q78" s="29">
        <f>'Output Volume Summary'!Q78*'Connex from Volumes'!J$25</f>
        <v>345913.86165879347</v>
      </c>
      <c r="R78" s="29">
        <f>'Output Volume Summary'!R78*'Connex from Volumes'!K$25</f>
        <v>356148.65096548293</v>
      </c>
      <c r="S78" s="29">
        <f>'Output Volume Summary'!S78*'Connex from Volumes'!L$25</f>
        <v>367697.65464787628</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Volumes'!C$26</f>
        <v>1602001.0508474535</v>
      </c>
      <c r="K79" s="29">
        <f>'Output Volume Summary'!K79*'Connex from Volumes'!D$26</f>
        <v>1652902.2906950582</v>
      </c>
      <c r="L79" s="29">
        <f>'Output Volume Summary'!L79*'Connex from Volumes'!E$26</f>
        <v>1707274.6639766002</v>
      </c>
      <c r="M79" s="29">
        <f>'Output Volume Summary'!M79*'Connex from Volumes'!F$26</f>
        <v>1773074.9012117144</v>
      </c>
      <c r="N79" s="29">
        <f>'Output Volume Summary'!N79*'Connex from Volumes'!G$26</f>
        <v>1840446.9519330536</v>
      </c>
      <c r="O79" s="29">
        <f>'Output Volume Summary'!O79*'Connex from Volumes'!H$26</f>
        <v>1899454.5183018995</v>
      </c>
      <c r="P79" s="29">
        <f>'Output Volume Summary'!P79*'Connex from Volumes'!I$26</f>
        <v>1969911.842416767</v>
      </c>
      <c r="Q79" s="29">
        <f>'Output Volume Summary'!Q79*'Connex from Volumes'!J$26</f>
        <v>2046272.1789716922</v>
      </c>
      <c r="R79" s="29">
        <f>'Output Volume Summary'!R79*'Connex from Volumes'!K$26</f>
        <v>2106816.6293024332</v>
      </c>
      <c r="S79" s="29">
        <f>'Output Volume Summary'!S79*'Connex from Volumes'!L$26</f>
        <v>2175135.3859339152</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Volumes'!C$26</f>
        <v>1441800.9457627081</v>
      </c>
      <c r="K80" s="29">
        <f>'Output Volume Summary'!K80*'Connex from Volumes'!D$26</f>
        <v>1487612.0616255524</v>
      </c>
      <c r="L80" s="29">
        <f>'Output Volume Summary'!L80*'Connex from Volumes'!E$26</f>
        <v>1536547.1975789401</v>
      </c>
      <c r="M80" s="29">
        <f>'Output Volume Summary'!M80*'Connex from Volumes'!F$26</f>
        <v>1595767.4110905428</v>
      </c>
      <c r="N80" s="29">
        <f>'Output Volume Summary'!N80*'Connex from Volumes'!G$26</f>
        <v>1656402.2567397484</v>
      </c>
      <c r="O80" s="29">
        <f>'Output Volume Summary'!O80*'Connex from Volumes'!H$26</f>
        <v>1709509.0664717092</v>
      </c>
      <c r="P80" s="29">
        <f>'Output Volume Summary'!P80*'Connex from Volumes'!I$26</f>
        <v>1772920.6581750903</v>
      </c>
      <c r="Q80" s="29">
        <f>'Output Volume Summary'!Q80*'Connex from Volumes'!J$26</f>
        <v>1841644.9610745234</v>
      </c>
      <c r="R80" s="29">
        <f>'Output Volume Summary'!R80*'Connex from Volumes'!K$26</f>
        <v>1896134.96637219</v>
      </c>
      <c r="S80" s="29">
        <f>'Output Volume Summary'!S80*'Connex from Volumes'!L$26</f>
        <v>1957621.8473405237</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Volumes'!C$26</f>
        <v>1762201.155932199</v>
      </c>
      <c r="K81" s="29">
        <f>'Output Volume Summary'!K81*'Connex from Volumes'!D$26</f>
        <v>1818192.519764564</v>
      </c>
      <c r="L81" s="29">
        <f>'Output Volume Summary'!L81*'Connex from Volumes'!E$26</f>
        <v>1878002.1303742605</v>
      </c>
      <c r="M81" s="29">
        <f>'Output Volume Summary'!M81*'Connex from Volumes'!F$26</f>
        <v>1950382.3913328859</v>
      </c>
      <c r="N81" s="29">
        <f>'Output Volume Summary'!N81*'Connex from Volumes'!G$26</f>
        <v>2024491.6471263594</v>
      </c>
      <c r="O81" s="29">
        <f>'Output Volume Summary'!O81*'Connex from Volumes'!H$26</f>
        <v>2089399.9701320895</v>
      </c>
      <c r="P81" s="29">
        <f>'Output Volume Summary'!P81*'Connex from Volumes'!I$26</f>
        <v>2166903.0266584437</v>
      </c>
      <c r="Q81" s="29">
        <f>'Output Volume Summary'!Q81*'Connex from Volumes'!J$26</f>
        <v>2250899.3968688617</v>
      </c>
      <c r="R81" s="29">
        <f>'Output Volume Summary'!R81*'Connex from Volumes'!K$26</f>
        <v>2317498.2922326773</v>
      </c>
      <c r="S81" s="29">
        <f>'Output Volume Summary'!S81*'Connex from Volumes'!L$26</f>
        <v>2392648.924527307</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1848193.4709311544</v>
      </c>
      <c r="K82" s="29">
        <f t="shared" si="19"/>
        <v>1906917.1147757561</v>
      </c>
      <c r="L82" s="29">
        <f t="shared" si="19"/>
        <v>1969645.329120446</v>
      </c>
      <c r="M82" s="29">
        <f t="shared" si="19"/>
        <v>2045557.6194272013</v>
      </c>
      <c r="N82" s="29">
        <f t="shared" si="19"/>
        <v>2123283.2764737764</v>
      </c>
      <c r="O82" s="29">
        <f t="shared" si="19"/>
        <v>2191359.0114058768</v>
      </c>
      <c r="P82" s="29">
        <f t="shared" si="19"/>
        <v>2272644.0806881306</v>
      </c>
      <c r="Q82" s="29">
        <f t="shared" si="19"/>
        <v>2360739.3259342317</v>
      </c>
      <c r="R82" s="29">
        <f t="shared" si="19"/>
        <v>2430588.1301801451</v>
      </c>
      <c r="S82" s="29">
        <f t="shared" si="19"/>
        <v>2509405.981068348</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1663374.1238380389</v>
      </c>
      <c r="K83" s="29">
        <f t="shared" si="19"/>
        <v>1716225.4032981806</v>
      </c>
      <c r="L83" s="29">
        <f t="shared" si="19"/>
        <v>1772680.7962084014</v>
      </c>
      <c r="M83" s="29">
        <f t="shared" si="19"/>
        <v>1841001.8574844811</v>
      </c>
      <c r="N83" s="29">
        <f t="shared" si="19"/>
        <v>1910954.9488263989</v>
      </c>
      <c r="O83" s="29">
        <f t="shared" si="19"/>
        <v>1972223.1102652887</v>
      </c>
      <c r="P83" s="29">
        <f t="shared" si="19"/>
        <v>2045379.6726193174</v>
      </c>
      <c r="Q83" s="29">
        <f t="shared" si="19"/>
        <v>2124665.3933408088</v>
      </c>
      <c r="R83" s="29">
        <f t="shared" si="19"/>
        <v>2187529.3171621305</v>
      </c>
      <c r="S83" s="29">
        <f t="shared" si="19"/>
        <v>2258465.3829615135</v>
      </c>
      <c r="T83" s="88" t="s">
        <v>115</v>
      </c>
    </row>
    <row r="84" spans="1:20" ht="1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2033012.81802427</v>
      </c>
      <c r="K84" s="86">
        <f t="shared" si="19"/>
        <v>2097608.8262533317</v>
      </c>
      <c r="L84" s="86">
        <f t="shared" si="19"/>
        <v>2166609.8620324908</v>
      </c>
      <c r="M84" s="86">
        <f t="shared" si="19"/>
        <v>2250113.3813699218</v>
      </c>
      <c r="N84" s="86">
        <f t="shared" si="19"/>
        <v>2335611.6041211542</v>
      </c>
      <c r="O84" s="86">
        <f t="shared" si="19"/>
        <v>2410494.9125464647</v>
      </c>
      <c r="P84" s="86">
        <f t="shared" si="19"/>
        <v>2499908.4887569435</v>
      </c>
      <c r="Q84" s="86">
        <f t="shared" si="19"/>
        <v>2596813.2585276552</v>
      </c>
      <c r="R84" s="86">
        <f t="shared" si="19"/>
        <v>2673646.9431981603</v>
      </c>
      <c r="S84" s="86">
        <f t="shared" si="19"/>
        <v>2760346.5791751835</v>
      </c>
      <c r="T84" s="89" t="s">
        <v>115</v>
      </c>
    </row>
    <row r="85" spans="1:20" ht="15.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J76+J79</f>
        <v>1848193.4709311544</v>
      </c>
      <c r="K85" s="92">
        <f>K76+K79</f>
        <v>1906917.1147757561</v>
      </c>
      <c r="L85" s="92">
        <f t="shared" ref="L85:S85" si="20">L76+L79</f>
        <v>1969645.329120446</v>
      </c>
      <c r="M85" s="92">
        <f t="shared" si="20"/>
        <v>2045557.6194272013</v>
      </c>
      <c r="N85" s="92">
        <f t="shared" si="20"/>
        <v>2123283.2764737764</v>
      </c>
      <c r="O85" s="92">
        <f t="shared" si="20"/>
        <v>2191359.0114058768</v>
      </c>
      <c r="P85" s="92">
        <f t="shared" si="20"/>
        <v>2272644.0806881306</v>
      </c>
      <c r="Q85" s="92">
        <f t="shared" si="20"/>
        <v>2360739.3259342317</v>
      </c>
      <c r="R85" s="92">
        <f t="shared" si="20"/>
        <v>2430588.1301801451</v>
      </c>
      <c r="S85" s="92">
        <f t="shared" si="20"/>
        <v>2509405.981068348</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Volumes'!C$23</f>
        <v>1541583.8661960757</v>
      </c>
      <c r="K86" s="29">
        <f>(VLOOKUP($B86,'Model Working'!$C$16:$P$25,L$4,FALSE)/VLOOKUP($B86,'Model Working'!$C$30:$P$39,L$4)-(VLOOKUP($B86,'Model Working'!$C$16:$P$25,K$4,FALSE)/VLOOKUP($B86,'Model Working'!$C$30:$P$39,K$4)))*VLOOKUP($F86,'Model Working'!$C$42:$P$45,K$4,FALSE)*VLOOKUP($D86,'Model Working'!$C$47:$P$50,K$4,FALSE)*(1+Base_Case)*'Connex from Volumes'!D$23</f>
        <v>1611388.846692462</v>
      </c>
      <c r="L86" s="29">
        <f>(VLOOKUP($B86,'Model Working'!$C$16:$P$25,M$4,FALSE)/VLOOKUP($B86,'Model Working'!$C$30:$P$39,M$4)-(VLOOKUP($B86,'Model Working'!$C$16:$P$25,L$4,FALSE)/VLOOKUP($B86,'Model Working'!$C$30:$P$39,L$4)))*VLOOKUP($F86,'Model Working'!$C$42:$P$45,L$4,FALSE)*VLOOKUP($D86,'Model Working'!$C$47:$P$50,L$4,FALSE)*(1+Base_Case)*'Connex from Volumes'!E$23</f>
        <v>1718135.8973420698</v>
      </c>
      <c r="M86" s="29">
        <f>(VLOOKUP($B86,'Model Working'!$C$16:$P$25,N$4,FALSE)/VLOOKUP($B86,'Model Working'!$C$30:$P$39,N$4)-(VLOOKUP($B86,'Model Working'!$C$16:$P$25,M$4,FALSE)/VLOOKUP($B86,'Model Working'!$C$30:$P$39,M$4)))*VLOOKUP($F86,'Model Working'!$C$42:$P$45,M$4,FALSE)*VLOOKUP($D86,'Model Working'!$C$47:$P$50,M$4,FALSE)*(1+Base_Case)*'Connex from Volumes'!F$23</f>
        <v>1774521.8461686713</v>
      </c>
      <c r="N86" s="29">
        <f>(VLOOKUP($B86,'Model Working'!$C$16:$P$25,O$4,FALSE)/VLOOKUP($B86,'Model Working'!$C$30:$P$39,O$4)-(VLOOKUP($B86,'Model Working'!$C$16:$P$25,N$4,FALSE)/VLOOKUP($B86,'Model Working'!$C$30:$P$39,N$4)))*VLOOKUP($F86,'Model Working'!$C$42:$P$45,N$4,FALSE)*VLOOKUP($D86,'Model Working'!$C$47:$P$50,N$4,FALSE)*(1+Base_Case)*'Connex from Volumes'!G$23</f>
        <v>1866514.5022768469</v>
      </c>
      <c r="O86" s="29">
        <f>(VLOOKUP($B86,'Model Working'!$C$16:$P$25,P$4,FALSE)/VLOOKUP($B86,'Model Working'!$C$30:$P$39,P$4)-(VLOOKUP($B86,'Model Working'!$C$16:$P$25,O$4,FALSE)/VLOOKUP($B86,'Model Working'!$C$30:$P$39,O$4)))*VLOOKUP($F86,'Model Working'!$C$42:$P$45,O$4,FALSE)*VLOOKUP($D86,'Model Working'!$C$47:$P$50,O$4,FALSE)*(1+Base_Case)*'Connex from Volumes'!H$23</f>
        <v>1952213.4594803846</v>
      </c>
      <c r="P86" s="29">
        <f>(VLOOKUP($B86,'Model Working'!$C$16:$P$25,Q$4,FALSE)/VLOOKUP($B86,'Model Working'!$C$30:$P$39,Q$4)-(VLOOKUP($B86,'Model Working'!$C$16:$P$25,P$4,FALSE)/VLOOKUP($B86,'Model Working'!$C$30:$P$39,P$4)))*VLOOKUP($F86,'Model Working'!$C$42:$P$45,P$4,FALSE)*VLOOKUP($D86,'Model Working'!$C$47:$P$50,P$4,FALSE)*(1+Base_Case)*'Connex from Volumes'!I$23</f>
        <v>2051978.885693575</v>
      </c>
      <c r="Q86" s="29">
        <f>(VLOOKUP($B86,'Model Working'!$C$16:$P$25,R$4,FALSE)/VLOOKUP($B86,'Model Working'!$C$30:$P$39,R$4)-(VLOOKUP($B86,'Model Working'!$C$16:$P$25,Q$4,FALSE)/VLOOKUP($B86,'Model Working'!$C$30:$P$39,Q$4)))*VLOOKUP($F86,'Model Working'!$C$42:$P$45,Q$4,FALSE)*VLOOKUP($D86,'Model Working'!$C$47:$P$50,Q$4,FALSE)*(1+Base_Case)*'Connex from Volumes'!J$23</f>
        <v>2160505.5072500398</v>
      </c>
      <c r="R86" s="29">
        <f>(VLOOKUP($B86,'Model Working'!$C$16:$P$25,S$4,FALSE)/VLOOKUP($B86,'Model Working'!$C$30:$P$39,S$4)-(VLOOKUP($B86,'Model Working'!$C$16:$P$25,R$4,FALSE)/VLOOKUP($B86,'Model Working'!$C$30:$P$39,R$4)))*VLOOKUP($F86,'Model Working'!$C$42:$P$45,R$4,FALSE)*VLOOKUP($D86,'Model Working'!$C$47:$P$50,R$4,FALSE)*(1+Base_Case)*'Connex from Volumes'!K$23</f>
        <v>2254881.0892049181</v>
      </c>
      <c r="S86" s="29">
        <f>(VLOOKUP($B86,'Model Working'!$C$16:$P$25,T$4,FALSE)/VLOOKUP($B86,'Model Working'!$C$30:$P$39,T$4)-(VLOOKUP($B86,'Model Working'!$C$16:$P$25,S$4,FALSE)/VLOOKUP($B86,'Model Working'!$C$30:$P$39,S$4)))*VLOOKUP($F86,'Model Working'!$C$42:$P$45,S$4,FALSE)*VLOOKUP($D86,'Model Working'!$C$47:$P$50,S$4,FALSE)*(1+Base_Case)*'Connex from Volumes'!L$23</f>
        <v>2434243.0076417914</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Volumes'!C$23</f>
        <v>1387425.4795764682</v>
      </c>
      <c r="K87" s="29">
        <f>(VLOOKUP($B87,'Model Working'!$C$16:$P$25,L$4,FALSE)/VLOOKUP($B87,'Model Working'!$C$30:$P$39,L$4)-(VLOOKUP($B87,'Model Working'!$C$16:$P$25,K$4,FALSE)/VLOOKUP($B87,'Model Working'!$C$30:$P$39,K$4)))*VLOOKUP($F87,'Model Working'!$C$42:$P$45,K$4,FALSE)*VLOOKUP($D87,'Model Working'!$C$47:$P$50,K$4,FALSE)*(1+Low_Case)*'Connex from Volumes'!D$23</f>
        <v>1450249.9620232161</v>
      </c>
      <c r="L87" s="29">
        <f>(VLOOKUP($B87,'Model Working'!$C$16:$P$25,M$4,FALSE)/VLOOKUP($B87,'Model Working'!$C$30:$P$39,M$4)-(VLOOKUP($B87,'Model Working'!$C$16:$P$25,L$4,FALSE)/VLOOKUP($B87,'Model Working'!$C$30:$P$39,L$4)))*VLOOKUP($F87,'Model Working'!$C$42:$P$45,L$4,FALSE)*VLOOKUP($D87,'Model Working'!$C$47:$P$50,L$4,FALSE)*(1+Low_Case)*'Connex from Volumes'!E$23</f>
        <v>1546322.3076078629</v>
      </c>
      <c r="M87" s="29">
        <f>(VLOOKUP($B87,'Model Working'!$C$16:$P$25,N$4,FALSE)/VLOOKUP($B87,'Model Working'!$C$30:$P$39,N$4)-(VLOOKUP($B87,'Model Working'!$C$16:$P$25,M$4,FALSE)/VLOOKUP($B87,'Model Working'!$C$30:$P$39,M$4)))*VLOOKUP($F87,'Model Working'!$C$42:$P$45,M$4,FALSE)*VLOOKUP($D87,'Model Working'!$C$47:$P$50,M$4,FALSE)*(1+Low_Case)*'Connex from Volumes'!F$23</f>
        <v>1597069.661551804</v>
      </c>
      <c r="N87" s="29">
        <f>(VLOOKUP($B87,'Model Working'!$C$16:$P$25,O$4,FALSE)/VLOOKUP($B87,'Model Working'!$C$30:$P$39,O$4)-(VLOOKUP($B87,'Model Working'!$C$16:$P$25,N$4,FALSE)/VLOOKUP($B87,'Model Working'!$C$30:$P$39,N$4)))*VLOOKUP($F87,'Model Working'!$C$42:$P$45,N$4,FALSE)*VLOOKUP($D87,'Model Working'!$C$47:$P$50,N$4,FALSE)*(1+Low_Case)*'Connex from Volumes'!G$23</f>
        <v>1679863.0520491623</v>
      </c>
      <c r="O87" s="29">
        <f>(VLOOKUP($B87,'Model Working'!$C$16:$P$25,P$4,FALSE)/VLOOKUP($B87,'Model Working'!$C$30:$P$39,P$4)-(VLOOKUP($B87,'Model Working'!$C$16:$P$25,O$4,FALSE)/VLOOKUP($B87,'Model Working'!$C$30:$P$39,O$4)))*VLOOKUP($F87,'Model Working'!$C$42:$P$45,O$4,FALSE)*VLOOKUP($D87,'Model Working'!$C$47:$P$50,O$4,FALSE)*(1+Low_Case)*'Connex from Volumes'!H$23</f>
        <v>1756992.1135323462</v>
      </c>
      <c r="P87" s="29">
        <f>(VLOOKUP($B87,'Model Working'!$C$16:$P$25,Q$4,FALSE)/VLOOKUP($B87,'Model Working'!$C$30:$P$39,Q$4)-(VLOOKUP($B87,'Model Working'!$C$16:$P$25,P$4,FALSE)/VLOOKUP($B87,'Model Working'!$C$30:$P$39,P$4)))*VLOOKUP($F87,'Model Working'!$C$42:$P$45,P$4,FALSE)*VLOOKUP($D87,'Model Working'!$C$47:$P$50,P$4,FALSE)*(1+Low_Case)*'Connex from Volumes'!I$23</f>
        <v>1846780.9971242175</v>
      </c>
      <c r="Q87" s="29">
        <f>(VLOOKUP($B87,'Model Working'!$C$16:$P$25,R$4,FALSE)/VLOOKUP($B87,'Model Working'!$C$30:$P$39,R$4)-(VLOOKUP($B87,'Model Working'!$C$16:$P$25,Q$4,FALSE)/VLOOKUP($B87,'Model Working'!$C$30:$P$39,Q$4)))*VLOOKUP($F87,'Model Working'!$C$42:$P$45,Q$4,FALSE)*VLOOKUP($D87,'Model Working'!$C$47:$P$50,Q$4,FALSE)*(1+Low_Case)*'Connex from Volumes'!J$23</f>
        <v>1944454.9565250357</v>
      </c>
      <c r="R87" s="29">
        <f>(VLOOKUP($B87,'Model Working'!$C$16:$P$25,S$4,FALSE)/VLOOKUP($B87,'Model Working'!$C$30:$P$39,S$4)-(VLOOKUP($B87,'Model Working'!$C$16:$P$25,R$4,FALSE)/VLOOKUP($B87,'Model Working'!$C$30:$P$39,R$4)))*VLOOKUP($F87,'Model Working'!$C$42:$P$45,R$4,FALSE)*VLOOKUP($D87,'Model Working'!$C$47:$P$50,R$4,FALSE)*(1+Low_Case)*'Connex from Volumes'!K$23</f>
        <v>2029392.9802844264</v>
      </c>
      <c r="S87" s="29">
        <f>(VLOOKUP($B87,'Model Working'!$C$16:$P$25,T$4,FALSE)/VLOOKUP($B87,'Model Working'!$C$30:$P$39,T$4)-(VLOOKUP($B87,'Model Working'!$C$16:$P$25,S$4,FALSE)/VLOOKUP($B87,'Model Working'!$C$30:$P$39,S$4)))*VLOOKUP($F87,'Model Working'!$C$42:$P$45,S$4,FALSE)*VLOOKUP($D87,'Model Working'!$C$47:$P$50,S$4,FALSE)*(1+Low_Case)*'Connex from Volumes'!L$23</f>
        <v>2190818.7068776125</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Volumes'!C$23</f>
        <v>1695742.2528156834</v>
      </c>
      <c r="K88" s="29">
        <f>(VLOOKUP($B88,'Model Working'!$C$16:$P$25,L$4,FALSE)/VLOOKUP($B88,'Model Working'!$C$30:$P$39,L$4)-(VLOOKUP($B88,'Model Working'!$C$16:$P$25,K$4,FALSE)/VLOOKUP($B88,'Model Working'!$C$30:$P$39,K$4)))*VLOOKUP($F88,'Model Working'!$C$42:$P$45,K$4,FALSE)*VLOOKUP($D88,'Model Working'!$C$47:$P$50,K$4,FALSE)*(1+High_Case)*'Connex from Volumes'!D$23</f>
        <v>1772527.7313617084</v>
      </c>
      <c r="L88" s="29">
        <f>(VLOOKUP($B88,'Model Working'!$C$16:$P$25,M$4,FALSE)/VLOOKUP($B88,'Model Working'!$C$30:$P$39,M$4)-(VLOOKUP($B88,'Model Working'!$C$16:$P$25,L$4,FALSE)/VLOOKUP($B88,'Model Working'!$C$30:$P$39,L$4)))*VLOOKUP($F88,'Model Working'!$C$42:$P$45,L$4,FALSE)*VLOOKUP($D88,'Model Working'!$C$47:$P$50,L$4,FALSE)*(1+High_Case)*'Connex from Volumes'!E$23</f>
        <v>1889949.4870762769</v>
      </c>
      <c r="M88" s="29">
        <f>(VLOOKUP($B88,'Model Working'!$C$16:$P$25,N$4,FALSE)/VLOOKUP($B88,'Model Working'!$C$30:$P$39,N$4)-(VLOOKUP($B88,'Model Working'!$C$16:$P$25,M$4,FALSE)/VLOOKUP($B88,'Model Working'!$C$30:$P$39,M$4)))*VLOOKUP($F88,'Model Working'!$C$42:$P$45,M$4,FALSE)*VLOOKUP($D88,'Model Working'!$C$47:$P$50,M$4,FALSE)*(1+High_Case)*'Connex from Volumes'!F$23</f>
        <v>1951974.0307855385</v>
      </c>
      <c r="N88" s="29">
        <f>(VLOOKUP($B88,'Model Working'!$C$16:$P$25,O$4,FALSE)/VLOOKUP($B88,'Model Working'!$C$30:$P$39,O$4)-(VLOOKUP($B88,'Model Working'!$C$16:$P$25,N$4,FALSE)/VLOOKUP($B88,'Model Working'!$C$30:$P$39,N$4)))*VLOOKUP($F88,'Model Working'!$C$42:$P$45,N$4,FALSE)*VLOOKUP($D88,'Model Working'!$C$47:$P$50,N$4,FALSE)*(1+High_Case)*'Connex from Volumes'!G$23</f>
        <v>2053165.9525045319</v>
      </c>
      <c r="O88" s="29">
        <f>(VLOOKUP($B88,'Model Working'!$C$16:$P$25,P$4,FALSE)/VLOOKUP($B88,'Model Working'!$C$30:$P$39,P$4)-(VLOOKUP($B88,'Model Working'!$C$16:$P$25,O$4,FALSE)/VLOOKUP($B88,'Model Working'!$C$30:$P$39,O$4)))*VLOOKUP($F88,'Model Working'!$C$42:$P$45,O$4,FALSE)*VLOOKUP($D88,'Model Working'!$C$47:$P$50,O$4,FALSE)*(1+High_Case)*'Connex from Volumes'!H$23</f>
        <v>2147434.8054284235</v>
      </c>
      <c r="P88" s="29">
        <f>(VLOOKUP($B88,'Model Working'!$C$16:$P$25,Q$4,FALSE)/VLOOKUP($B88,'Model Working'!$C$30:$P$39,Q$4)-(VLOOKUP($B88,'Model Working'!$C$16:$P$25,P$4,FALSE)/VLOOKUP($B88,'Model Working'!$C$30:$P$39,P$4)))*VLOOKUP($F88,'Model Working'!$C$42:$P$45,P$4,FALSE)*VLOOKUP($D88,'Model Working'!$C$47:$P$50,P$4,FALSE)*(1+High_Case)*'Connex from Volumes'!I$23</f>
        <v>2257176.7742629326</v>
      </c>
      <c r="Q88" s="29">
        <f>(VLOOKUP($B88,'Model Working'!$C$16:$P$25,R$4,FALSE)/VLOOKUP($B88,'Model Working'!$C$30:$P$39,R$4)-(VLOOKUP($B88,'Model Working'!$C$16:$P$25,Q$4,FALSE)/VLOOKUP($B88,'Model Working'!$C$30:$P$39,Q$4)))*VLOOKUP($F88,'Model Working'!$C$42:$P$45,Q$4,FALSE)*VLOOKUP($D88,'Model Working'!$C$47:$P$50,Q$4,FALSE)*(1+High_Case)*'Connex from Volumes'!J$23</f>
        <v>2376556.0579750435</v>
      </c>
      <c r="R88" s="29">
        <f>(VLOOKUP($B88,'Model Working'!$C$16:$P$25,S$4,FALSE)/VLOOKUP($B88,'Model Working'!$C$30:$P$39,S$4)-(VLOOKUP($B88,'Model Working'!$C$16:$P$25,R$4,FALSE)/VLOOKUP($B88,'Model Working'!$C$30:$P$39,R$4)))*VLOOKUP($F88,'Model Working'!$C$42:$P$45,R$4,FALSE)*VLOOKUP($D88,'Model Working'!$C$47:$P$50,R$4,FALSE)*(1+High_Case)*'Connex from Volumes'!K$23</f>
        <v>2480369.1981254099</v>
      </c>
      <c r="S88" s="29">
        <f>(VLOOKUP($B88,'Model Working'!$C$16:$P$25,T$4,FALSE)/VLOOKUP($B88,'Model Working'!$C$30:$P$39,T$4)-(VLOOKUP($B88,'Model Working'!$C$16:$P$25,S$4,FALSE)/VLOOKUP($B88,'Model Working'!$C$30:$P$39,S$4)))*VLOOKUP($F88,'Model Working'!$C$42:$P$45,S$4,FALSE)*VLOOKUP($D88,'Model Working'!$C$47:$P$50,S$4,FALSE)*(1+High_Case)*'Connex from Volumes'!L$23</f>
        <v>2677667.3084059707</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Volumes'!C$24</f>
        <v>3973462.2907767068</v>
      </c>
      <c r="K89" s="29">
        <f>(VLOOKUP($B89,'Model Working'!$C$16:$P$25,L$4,FALSE)/VLOOKUP($B89,'Model Working'!$C$30:$P$39,L$4)-(VLOOKUP($B89,'Model Working'!$C$16:$P$25,K$4,FALSE)/VLOOKUP($B89,'Model Working'!$C$30:$P$39,K$4)))*VLOOKUP($F89,'Model Working'!$C$42:$P$45,K$4,FALSE)*VLOOKUP($D89,'Model Working'!$C$47:$P$50,K$4,FALSE)*(1+Base_Case)*'Connex from Volumes'!D$24</f>
        <v>4153385.9808158427</v>
      </c>
      <c r="L89" s="29">
        <f>(VLOOKUP($B89,'Model Working'!$C$16:$P$25,M$4,FALSE)/VLOOKUP($B89,'Model Working'!$C$30:$P$39,M$4)-(VLOOKUP($B89,'Model Working'!$C$16:$P$25,L$4,FALSE)/VLOOKUP($B89,'Model Working'!$C$30:$P$39,L$4)))*VLOOKUP($F89,'Model Working'!$C$42:$P$45,L$4,FALSE)*VLOOKUP($D89,'Model Working'!$C$47:$P$50,L$4,FALSE)*(1+Base_Case)*'Connex from Volumes'!E$24</f>
        <v>4428528.5726064974</v>
      </c>
      <c r="M89" s="29">
        <f>(VLOOKUP($B89,'Model Working'!$C$16:$P$25,N$4,FALSE)/VLOOKUP($B89,'Model Working'!$C$30:$P$39,N$4)-(VLOOKUP($B89,'Model Working'!$C$16:$P$25,M$4,FALSE)/VLOOKUP($B89,'Model Working'!$C$30:$P$39,M$4)))*VLOOKUP($F89,'Model Working'!$C$42:$P$45,M$4,FALSE)*VLOOKUP($D89,'Model Working'!$C$47:$P$50,M$4,FALSE)*(1+Base_Case)*'Connex from Volumes'!F$24</f>
        <v>4573864.4484580103</v>
      </c>
      <c r="N89" s="29">
        <f>(VLOOKUP($B89,'Model Working'!$C$16:$P$25,O$4,FALSE)/VLOOKUP($B89,'Model Working'!$C$30:$P$39,O$4)-(VLOOKUP($B89,'Model Working'!$C$16:$P$25,N$4,FALSE)/VLOOKUP($B89,'Model Working'!$C$30:$P$39,N$4)))*VLOOKUP($F89,'Model Working'!$C$42:$P$45,N$4,FALSE)*VLOOKUP($D89,'Model Working'!$C$47:$P$50,N$4,FALSE)*(1+Base_Case)*'Connex from Volumes'!G$24</f>
        <v>4810977.302380247</v>
      </c>
      <c r="O89" s="29">
        <f>(VLOOKUP($B89,'Model Working'!$C$16:$P$25,P$4,FALSE)/VLOOKUP($B89,'Model Working'!$C$30:$P$39,P$4)-(VLOOKUP($B89,'Model Working'!$C$16:$P$25,O$4,FALSE)/VLOOKUP($B89,'Model Working'!$C$30:$P$39,O$4)))*VLOOKUP($F89,'Model Working'!$C$42:$P$45,O$4,FALSE)*VLOOKUP($D89,'Model Working'!$C$47:$P$50,O$4,FALSE)*(1+Base_Case)*'Connex from Volumes'!H$24</f>
        <v>5031868.0254048696</v>
      </c>
      <c r="P89" s="29">
        <f>(VLOOKUP($B89,'Model Working'!$C$16:$P$25,Q$4,FALSE)/VLOOKUP($B89,'Model Working'!$C$30:$P$39,Q$4)-(VLOOKUP($B89,'Model Working'!$C$16:$P$25,P$4,FALSE)/VLOOKUP($B89,'Model Working'!$C$30:$P$39,P$4)))*VLOOKUP($F89,'Model Working'!$C$42:$P$45,P$4,FALSE)*VLOOKUP($D89,'Model Working'!$C$47:$P$50,P$4,FALSE)*(1+Base_Case)*'Connex from Volumes'!I$24</f>
        <v>5289015.3449078612</v>
      </c>
      <c r="Q89" s="29">
        <f>(VLOOKUP($B89,'Model Working'!$C$16:$P$25,R$4,FALSE)/VLOOKUP($B89,'Model Working'!$C$30:$P$39,R$4)-(VLOOKUP($B89,'Model Working'!$C$16:$P$25,Q$4,FALSE)/VLOOKUP($B89,'Model Working'!$C$30:$P$39,Q$4)))*VLOOKUP($F89,'Model Working'!$C$42:$P$45,Q$4,FALSE)*VLOOKUP($D89,'Model Working'!$C$47:$P$50,Q$4,FALSE)*(1+Base_Case)*'Connex from Volumes'!J$24</f>
        <v>5568744.8151987484</v>
      </c>
      <c r="R89" s="29">
        <f>(VLOOKUP($B89,'Model Working'!$C$16:$P$25,S$4,FALSE)/VLOOKUP($B89,'Model Working'!$C$30:$P$39,S$4)-(VLOOKUP($B89,'Model Working'!$C$16:$P$25,R$4,FALSE)/VLOOKUP($B89,'Model Working'!$C$30:$P$39,R$4)))*VLOOKUP($F89,'Model Working'!$C$42:$P$45,R$4,FALSE)*VLOOKUP($D89,'Model Working'!$C$47:$P$50,R$4,FALSE)*(1+Base_Case)*'Connex from Volumes'!K$24</f>
        <v>5811999.7066715928</v>
      </c>
      <c r="S89" s="29">
        <f>(VLOOKUP($B89,'Model Working'!$C$16:$P$25,T$4,FALSE)/VLOOKUP($B89,'Model Working'!$C$30:$P$39,T$4)-(VLOOKUP($B89,'Model Working'!$C$16:$P$25,S$4,FALSE)/VLOOKUP($B89,'Model Working'!$C$30:$P$39,S$4)))*VLOOKUP($F89,'Model Working'!$C$42:$P$45,S$4,FALSE)*VLOOKUP($D89,'Model Working'!$C$47:$P$50,S$4,FALSE)*(1+Base_Case)*'Connex from Volumes'!L$24</f>
        <v>6274308.527448805</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Volumes'!C$24</f>
        <v>3576116.061699036</v>
      </c>
      <c r="K90" s="29">
        <f>(VLOOKUP($B90,'Model Working'!$C$16:$P$25,L$4,FALSE)/VLOOKUP($B90,'Model Working'!$C$30:$P$39,L$4)-(VLOOKUP($B90,'Model Working'!$C$16:$P$25,K$4,FALSE)/VLOOKUP($B90,'Model Working'!$C$30:$P$39,K$4)))*VLOOKUP($F90,'Model Working'!$C$42:$P$45,K$4,FALSE)*VLOOKUP($D90,'Model Working'!$C$47:$P$50,K$4,FALSE)*(1+Low_Case)*'Connex from Volumes'!D$24</f>
        <v>3738047.3827342587</v>
      </c>
      <c r="L90" s="29">
        <f>(VLOOKUP($B90,'Model Working'!$C$16:$P$25,M$4,FALSE)/VLOOKUP($B90,'Model Working'!$C$30:$P$39,M$4)-(VLOOKUP($B90,'Model Working'!$C$16:$P$25,L$4,FALSE)/VLOOKUP($B90,'Model Working'!$C$30:$P$39,L$4)))*VLOOKUP($F90,'Model Working'!$C$42:$P$45,L$4,FALSE)*VLOOKUP($D90,'Model Working'!$C$47:$P$50,L$4,FALSE)*(1+Low_Case)*'Connex from Volumes'!E$24</f>
        <v>3985675.7153458479</v>
      </c>
      <c r="M90" s="29">
        <f>(VLOOKUP($B90,'Model Working'!$C$16:$P$25,N$4,FALSE)/VLOOKUP($B90,'Model Working'!$C$30:$P$39,N$4)-(VLOOKUP($B90,'Model Working'!$C$16:$P$25,M$4,FALSE)/VLOOKUP($B90,'Model Working'!$C$30:$P$39,M$4)))*VLOOKUP($F90,'Model Working'!$C$42:$P$45,M$4,FALSE)*VLOOKUP($D90,'Model Working'!$C$47:$P$50,M$4,FALSE)*(1+Low_Case)*'Connex from Volumes'!F$24</f>
        <v>4116478.0036122096</v>
      </c>
      <c r="N90" s="29">
        <f>(VLOOKUP($B90,'Model Working'!$C$16:$P$25,O$4,FALSE)/VLOOKUP($B90,'Model Working'!$C$30:$P$39,O$4)-(VLOOKUP($B90,'Model Working'!$C$16:$P$25,N$4,FALSE)/VLOOKUP($B90,'Model Working'!$C$30:$P$39,N$4)))*VLOOKUP($F90,'Model Working'!$C$42:$P$45,N$4,FALSE)*VLOOKUP($D90,'Model Working'!$C$47:$P$50,N$4,FALSE)*(1+Low_Case)*'Connex from Volumes'!G$24</f>
        <v>4329879.572142222</v>
      </c>
      <c r="O90" s="29">
        <f>(VLOOKUP($B90,'Model Working'!$C$16:$P$25,P$4,FALSE)/VLOOKUP($B90,'Model Working'!$C$30:$P$39,P$4)-(VLOOKUP($B90,'Model Working'!$C$16:$P$25,O$4,FALSE)/VLOOKUP($B90,'Model Working'!$C$30:$P$39,O$4)))*VLOOKUP($F90,'Model Working'!$C$42:$P$45,O$4,FALSE)*VLOOKUP($D90,'Model Working'!$C$47:$P$50,O$4,FALSE)*(1+Low_Case)*'Connex from Volumes'!H$24</f>
        <v>4528681.2228643829</v>
      </c>
      <c r="P90" s="29">
        <f>(VLOOKUP($B90,'Model Working'!$C$16:$P$25,Q$4,FALSE)/VLOOKUP($B90,'Model Working'!$C$30:$P$39,Q$4)-(VLOOKUP($B90,'Model Working'!$C$16:$P$25,P$4,FALSE)/VLOOKUP($B90,'Model Working'!$C$30:$P$39,P$4)))*VLOOKUP($F90,'Model Working'!$C$42:$P$45,P$4,FALSE)*VLOOKUP($D90,'Model Working'!$C$47:$P$50,P$4,FALSE)*(1+Low_Case)*'Connex from Volumes'!I$24</f>
        <v>4760113.8104170747</v>
      </c>
      <c r="Q90" s="29">
        <f>(VLOOKUP($B90,'Model Working'!$C$16:$P$25,R$4,FALSE)/VLOOKUP($B90,'Model Working'!$C$30:$P$39,R$4)-(VLOOKUP($B90,'Model Working'!$C$16:$P$25,Q$4,FALSE)/VLOOKUP($B90,'Model Working'!$C$30:$P$39,Q$4)))*VLOOKUP($F90,'Model Working'!$C$42:$P$45,Q$4,FALSE)*VLOOKUP($D90,'Model Working'!$C$47:$P$50,Q$4,FALSE)*(1+Low_Case)*'Connex from Volumes'!J$24</f>
        <v>5011870.3336788733</v>
      </c>
      <c r="R90" s="29">
        <f>(VLOOKUP($B90,'Model Working'!$C$16:$P$25,S$4,FALSE)/VLOOKUP($B90,'Model Working'!$C$30:$P$39,S$4)-(VLOOKUP($B90,'Model Working'!$C$16:$P$25,R$4,FALSE)/VLOOKUP($B90,'Model Working'!$C$30:$P$39,R$4)))*VLOOKUP($F90,'Model Working'!$C$42:$P$45,R$4,FALSE)*VLOOKUP($D90,'Model Working'!$C$47:$P$50,R$4,FALSE)*(1+Low_Case)*'Connex from Volumes'!K$24</f>
        <v>5230799.7360044336</v>
      </c>
      <c r="S90" s="29">
        <f>(VLOOKUP($B90,'Model Working'!$C$16:$P$25,T$4,FALSE)/VLOOKUP($B90,'Model Working'!$C$30:$P$39,T$4)-(VLOOKUP($B90,'Model Working'!$C$16:$P$25,S$4,FALSE)/VLOOKUP($B90,'Model Working'!$C$30:$P$39,S$4)))*VLOOKUP($F90,'Model Working'!$C$42:$P$45,S$4,FALSE)*VLOOKUP($D90,'Model Working'!$C$47:$P$50,S$4,FALSE)*(1+Low_Case)*'Connex from Volumes'!L$24</f>
        <v>5646877.674703924</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Volumes'!C$24</f>
        <v>4370808.519854378</v>
      </c>
      <c r="K91" s="29">
        <f>(VLOOKUP($B91,'Model Working'!$C$16:$P$25,L$4,FALSE)/VLOOKUP($B91,'Model Working'!$C$30:$P$39,L$4)-(VLOOKUP($B91,'Model Working'!$C$16:$P$25,K$4,FALSE)/VLOOKUP($B91,'Model Working'!$C$30:$P$39,K$4)))*VLOOKUP($F91,'Model Working'!$C$42:$P$45,K$4,FALSE)*VLOOKUP($D91,'Model Working'!$C$47:$P$50,K$4,FALSE)*(1+High_Case)*'Connex from Volumes'!D$24</f>
        <v>4568724.5788974278</v>
      </c>
      <c r="L91" s="29">
        <f>(VLOOKUP($B91,'Model Working'!$C$16:$P$25,M$4,FALSE)/VLOOKUP($B91,'Model Working'!$C$30:$P$39,M$4)-(VLOOKUP($B91,'Model Working'!$C$16:$P$25,L$4,FALSE)/VLOOKUP($B91,'Model Working'!$C$30:$P$39,L$4)))*VLOOKUP($F91,'Model Working'!$C$42:$P$45,L$4,FALSE)*VLOOKUP($D91,'Model Working'!$C$47:$P$50,L$4,FALSE)*(1+High_Case)*'Connex from Volumes'!E$24</f>
        <v>4871381.4298671484</v>
      </c>
      <c r="M91" s="29">
        <f>(VLOOKUP($B91,'Model Working'!$C$16:$P$25,N$4,FALSE)/VLOOKUP($B91,'Model Working'!$C$30:$P$39,N$4)-(VLOOKUP($B91,'Model Working'!$C$16:$P$25,M$4,FALSE)/VLOOKUP($B91,'Model Working'!$C$30:$P$39,M$4)))*VLOOKUP($F91,'Model Working'!$C$42:$P$45,M$4,FALSE)*VLOOKUP($D91,'Model Working'!$C$47:$P$50,M$4,FALSE)*(1+High_Case)*'Connex from Volumes'!F$24</f>
        <v>5031250.8933038116</v>
      </c>
      <c r="N91" s="29">
        <f>(VLOOKUP($B91,'Model Working'!$C$16:$P$25,O$4,FALSE)/VLOOKUP($B91,'Model Working'!$C$30:$P$39,O$4)-(VLOOKUP($B91,'Model Working'!$C$16:$P$25,N$4,FALSE)/VLOOKUP($B91,'Model Working'!$C$30:$P$39,N$4)))*VLOOKUP($F91,'Model Working'!$C$42:$P$45,N$4,FALSE)*VLOOKUP($D91,'Model Working'!$C$47:$P$50,N$4,FALSE)*(1+High_Case)*'Connex from Volumes'!G$24</f>
        <v>5292075.0326182721</v>
      </c>
      <c r="O91" s="29">
        <f>(VLOOKUP($B91,'Model Working'!$C$16:$P$25,P$4,FALSE)/VLOOKUP($B91,'Model Working'!$C$30:$P$39,P$4)-(VLOOKUP($B91,'Model Working'!$C$16:$P$25,O$4,FALSE)/VLOOKUP($B91,'Model Working'!$C$30:$P$39,O$4)))*VLOOKUP($F91,'Model Working'!$C$42:$P$45,O$4,FALSE)*VLOOKUP($D91,'Model Working'!$C$47:$P$50,O$4,FALSE)*(1+High_Case)*'Connex from Volumes'!H$24</f>
        <v>5535054.8279453563</v>
      </c>
      <c r="P91" s="29">
        <f>(VLOOKUP($B91,'Model Working'!$C$16:$P$25,Q$4,FALSE)/VLOOKUP($B91,'Model Working'!$C$30:$P$39,Q$4)-(VLOOKUP($B91,'Model Working'!$C$16:$P$25,P$4,FALSE)/VLOOKUP($B91,'Model Working'!$C$30:$P$39,P$4)))*VLOOKUP($F91,'Model Working'!$C$42:$P$45,P$4,FALSE)*VLOOKUP($D91,'Model Working'!$C$47:$P$50,P$4,FALSE)*(1+High_Case)*'Connex from Volumes'!I$24</f>
        <v>5817916.8793986468</v>
      </c>
      <c r="Q91" s="29">
        <f>(VLOOKUP($B91,'Model Working'!$C$16:$P$25,R$4,FALSE)/VLOOKUP($B91,'Model Working'!$C$30:$P$39,R$4)-(VLOOKUP($B91,'Model Working'!$C$16:$P$25,Q$4,FALSE)/VLOOKUP($B91,'Model Working'!$C$30:$P$39,Q$4)))*VLOOKUP($F91,'Model Working'!$C$42:$P$45,Q$4,FALSE)*VLOOKUP($D91,'Model Working'!$C$47:$P$50,Q$4,FALSE)*(1+High_Case)*'Connex from Volumes'!J$24</f>
        <v>6125619.2967186226</v>
      </c>
      <c r="R91" s="29">
        <f>(VLOOKUP($B91,'Model Working'!$C$16:$P$25,S$4,FALSE)/VLOOKUP($B91,'Model Working'!$C$30:$P$39,S$4)-(VLOOKUP($B91,'Model Working'!$C$16:$P$25,R$4,FALSE)/VLOOKUP($B91,'Model Working'!$C$30:$P$39,R$4)))*VLOOKUP($F91,'Model Working'!$C$42:$P$45,R$4,FALSE)*VLOOKUP($D91,'Model Working'!$C$47:$P$50,R$4,FALSE)*(1+High_Case)*'Connex from Volumes'!K$24</f>
        <v>6393199.6773387529</v>
      </c>
      <c r="S91" s="29">
        <f>(VLOOKUP($B91,'Model Working'!$C$16:$P$25,T$4,FALSE)/VLOOKUP($B91,'Model Working'!$C$30:$P$39,T$4)-(VLOOKUP($B91,'Model Working'!$C$16:$P$25,S$4,FALSE)/VLOOKUP($B91,'Model Working'!$C$30:$P$39,S$4)))*VLOOKUP($F91,'Model Working'!$C$42:$P$45,S$4,FALSE)*VLOOKUP($D91,'Model Working'!$C$47:$P$50,S$4,FALSE)*(1+High_Case)*'Connex from Volumes'!L$24</f>
        <v>6901739.3801936852</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5515046.1569727827</v>
      </c>
      <c r="K92" s="29">
        <f t="shared" si="21"/>
        <v>5764774.8275083043</v>
      </c>
      <c r="L92" s="29">
        <f t="shared" si="21"/>
        <v>6146664.4699485675</v>
      </c>
      <c r="M92" s="29">
        <f t="shared" si="21"/>
        <v>6348386.2946266811</v>
      </c>
      <c r="N92" s="29">
        <f t="shared" si="21"/>
        <v>6677491.8046570942</v>
      </c>
      <c r="O92" s="29">
        <f t="shared" si="21"/>
        <v>6984081.4848852539</v>
      </c>
      <c r="P92" s="29">
        <f t="shared" si="21"/>
        <v>7340994.2306014365</v>
      </c>
      <c r="Q92" s="29">
        <f t="shared" si="21"/>
        <v>7729250.3224487882</v>
      </c>
      <c r="R92" s="29">
        <f t="shared" si="21"/>
        <v>8066880.7958765104</v>
      </c>
      <c r="S92" s="29">
        <f t="shared" si="21"/>
        <v>8708551.5350905955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4963541.541275504</v>
      </c>
      <c r="K93" s="29">
        <f t="shared" si="21"/>
        <v>5188297.344757475</v>
      </c>
      <c r="L93" s="29">
        <f t="shared" si="21"/>
        <v>5531998.0229537105</v>
      </c>
      <c r="M93" s="29">
        <f t="shared" si="21"/>
        <v>5713547.6651640134</v>
      </c>
      <c r="N93" s="29">
        <f t="shared" si="21"/>
        <v>6009742.6241913848</v>
      </c>
      <c r="O93" s="29">
        <f t="shared" si="21"/>
        <v>6285673.3363967296</v>
      </c>
      <c r="P93" s="29">
        <f t="shared" si="21"/>
        <v>6606894.8075412922</v>
      </c>
      <c r="Q93" s="29">
        <f t="shared" si="21"/>
        <v>6956325.2902039085</v>
      </c>
      <c r="R93" s="29">
        <f t="shared" si="21"/>
        <v>7260192.71628886</v>
      </c>
      <c r="S93" s="29">
        <f t="shared" si="21"/>
        <v>7837696.3815815365</v>
      </c>
      <c r="T93" s="88" t="s">
        <v>115</v>
      </c>
    </row>
    <row r="94" spans="1:20" ht="1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6066550.7726700613</v>
      </c>
      <c r="K94" s="86">
        <f t="shared" si="21"/>
        <v>6341252.3102591364</v>
      </c>
      <c r="L94" s="86">
        <f t="shared" si="21"/>
        <v>6761330.9169434253</v>
      </c>
      <c r="M94" s="86">
        <f t="shared" si="21"/>
        <v>6983224.9240893498</v>
      </c>
      <c r="N94" s="86">
        <f t="shared" si="21"/>
        <v>7345240.9851228036</v>
      </c>
      <c r="O94" s="86">
        <f t="shared" si="21"/>
        <v>7682489.6333737802</v>
      </c>
      <c r="P94" s="86">
        <f t="shared" si="21"/>
        <v>8075093.6536615789</v>
      </c>
      <c r="Q94" s="86">
        <f t="shared" si="21"/>
        <v>8502175.3546936661</v>
      </c>
      <c r="R94" s="86">
        <f t="shared" si="21"/>
        <v>8873568.8754641637</v>
      </c>
      <c r="S94" s="86">
        <f t="shared" si="21"/>
        <v>9579406.6885996554</v>
      </c>
      <c r="T94" s="89" t="s">
        <v>115</v>
      </c>
    </row>
    <row r="95" spans="1:20" ht="15.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J86+J89</f>
        <v>5515046.1569727827</v>
      </c>
      <c r="K95" s="86">
        <f>K86+K89</f>
        <v>5764774.8275083043</v>
      </c>
      <c r="L95" s="86">
        <f t="shared" ref="L95:S95" si="22">L86+L89</f>
        <v>6146664.4699485675</v>
      </c>
      <c r="M95" s="86">
        <f t="shared" si="22"/>
        <v>6348386.2946266811</v>
      </c>
      <c r="N95" s="86">
        <f t="shared" si="22"/>
        <v>6677491.8046570942</v>
      </c>
      <c r="O95" s="86">
        <f t="shared" si="22"/>
        <v>6984081.4848852539</v>
      </c>
      <c r="P95" s="86">
        <f t="shared" si="22"/>
        <v>7340994.2306014365</v>
      </c>
      <c r="Q95" s="86">
        <f t="shared" si="22"/>
        <v>7729250.3224487882</v>
      </c>
      <c r="R95" s="86">
        <f t="shared" si="22"/>
        <v>8066880.7958765104</v>
      </c>
      <c r="S95" s="86">
        <f t="shared" si="22"/>
        <v>8708551.5350905955</v>
      </c>
      <c r="T95" s="89" t="s">
        <v>115</v>
      </c>
    </row>
    <row r="96" spans="1:20" ht="1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Volumes'!C$25</f>
        <v>1010074.4227489313</v>
      </c>
      <c r="K96" s="29">
        <f>'Output Volume Summary'!K96*'Connex from Volumes'!D$25</f>
        <v>1055811.944349926</v>
      </c>
      <c r="L96" s="29">
        <f>'Output Volume Summary'!L96*'Connex from Volumes'!E$25</f>
        <v>1104907.2900815574</v>
      </c>
      <c r="M96" s="29">
        <f>'Output Volume Summary'!M96*'Connex from Volumes'!F$25</f>
        <v>1162699.7198971796</v>
      </c>
      <c r="N96" s="29">
        <f>'Output Volume Summary'!N96*'Connex from Volumes'!G$25</f>
        <v>1222975.01925205</v>
      </c>
      <c r="O96" s="29">
        <f>'Output Volume Summary'!O96*'Connex from Volumes'!H$25</f>
        <v>1279126.5700211592</v>
      </c>
      <c r="P96" s="29">
        <f>'Output Volume Summary'!P96*'Connex from Volumes'!I$25</f>
        <v>1344494.7329231524</v>
      </c>
      <c r="Q96" s="29">
        <f>'Output Volume Summary'!Q96*'Connex from Volumes'!J$25</f>
        <v>1415603.3939731864</v>
      </c>
      <c r="R96" s="29">
        <f>'Output Volume Summary'!R96*'Connex from Volumes'!K$25</f>
        <v>1477440.0306654801</v>
      </c>
      <c r="S96" s="29">
        <f>'Output Volume Summary'!S96*'Connex from Volumes'!L$25</f>
        <v>1594961.2957753104</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Volumes'!C$25</f>
        <v>909066.98047403817</v>
      </c>
      <c r="K97" s="29">
        <f>'Output Volume Summary'!K97*'Connex from Volumes'!D$25</f>
        <v>950230.74991493335</v>
      </c>
      <c r="L97" s="29">
        <f>'Output Volume Summary'!L97*'Connex from Volumes'!E$25</f>
        <v>994416.56107340171</v>
      </c>
      <c r="M97" s="29">
        <f>'Output Volume Summary'!M97*'Connex from Volumes'!F$25</f>
        <v>1046429.7479074617</v>
      </c>
      <c r="N97" s="29">
        <f>'Output Volume Summary'!N97*'Connex from Volumes'!G$25</f>
        <v>1100677.5173268451</v>
      </c>
      <c r="O97" s="29">
        <f>'Output Volume Summary'!O97*'Connex from Volumes'!H$25</f>
        <v>1151213.9130190434</v>
      </c>
      <c r="P97" s="29">
        <f>'Output Volume Summary'!P97*'Connex from Volumes'!I$25</f>
        <v>1210045.2596308372</v>
      </c>
      <c r="Q97" s="29">
        <f>'Output Volume Summary'!Q97*'Connex from Volumes'!J$25</f>
        <v>1274043.054575868</v>
      </c>
      <c r="R97" s="29">
        <f>'Output Volume Summary'!R97*'Connex from Volumes'!K$25</f>
        <v>1329696.0275989322</v>
      </c>
      <c r="S97" s="29">
        <f>'Output Volume Summary'!S97*'Connex from Volumes'!L$25</f>
        <v>1435465.1661977791</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Volumes'!C$25</f>
        <v>1111081.8650238244</v>
      </c>
      <c r="K98" s="29">
        <f>'Output Volume Summary'!K98*'Connex from Volumes'!D$25</f>
        <v>1161393.1387849187</v>
      </c>
      <c r="L98" s="29">
        <f>'Output Volume Summary'!L98*'Connex from Volumes'!E$25</f>
        <v>1215398.0190897135</v>
      </c>
      <c r="M98" s="29">
        <f>'Output Volume Summary'!M98*'Connex from Volumes'!F$25</f>
        <v>1278969.6918868977</v>
      </c>
      <c r="N98" s="29">
        <f>'Output Volume Summary'!N98*'Connex from Volumes'!G$25</f>
        <v>1345272.5211772551</v>
      </c>
      <c r="O98" s="29">
        <f>'Output Volume Summary'!O98*'Connex from Volumes'!H$25</f>
        <v>1407039.2270232751</v>
      </c>
      <c r="P98" s="29">
        <f>'Output Volume Summary'!P98*'Connex from Volumes'!I$25</f>
        <v>1478944.2062154678</v>
      </c>
      <c r="Q98" s="29">
        <f>'Output Volume Summary'!Q98*'Connex from Volumes'!J$25</f>
        <v>1557163.733370505</v>
      </c>
      <c r="R98" s="29">
        <f>'Output Volume Summary'!R98*'Connex from Volumes'!K$25</f>
        <v>1625184.0337320284</v>
      </c>
      <c r="S98" s="29">
        <f>'Output Volume Summary'!S98*'Connex from Volumes'!L$25</f>
        <v>1754457.4253528414</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Volumes'!C$26</f>
        <v>6572664.9347197004</v>
      </c>
      <c r="K99" s="29">
        <f>'Output Volume Summary'!K99*'Connex from Volumes'!D$26</f>
        <v>6870283.9988770811</v>
      </c>
      <c r="L99" s="29">
        <f>'Output Volume Summary'!L99*'Connex from Volumes'!E$26</f>
        <v>7189752.7925428348</v>
      </c>
      <c r="M99" s="29">
        <f>'Output Volume Summary'!M99*'Connex from Volumes'!F$26</f>
        <v>7565814.4652140643</v>
      </c>
      <c r="N99" s="29">
        <f>'Output Volume Summary'!N99*'Connex from Volumes'!G$26</f>
        <v>7958032.442005625</v>
      </c>
      <c r="O99" s="29">
        <f>'Output Volume Summary'!O99*'Connex from Volumes'!H$26</f>
        <v>8323416.7349430118</v>
      </c>
      <c r="P99" s="29">
        <f>'Output Volume Summary'!P99*'Connex from Volumes'!I$26</f>
        <v>8748774.5328206159</v>
      </c>
      <c r="Q99" s="29">
        <f>'Output Volume Summary'!Q99*'Connex from Volumes'!J$26</f>
        <v>9211486.3810886499</v>
      </c>
      <c r="R99" s="29">
        <f>'Output Volume Summary'!R99*'Connex from Volumes'!K$26</f>
        <v>9613864.1509982497</v>
      </c>
      <c r="S99" s="29">
        <f>'Output Volume Summary'!S99*'Connex from Volumes'!L$26</f>
        <v>10378587.898946548</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Volumes'!C$26</f>
        <v>5915398.4412477305</v>
      </c>
      <c r="K100" s="29">
        <f>'Output Volume Summary'!K100*'Connex from Volumes'!D$26</f>
        <v>6183255.598989374</v>
      </c>
      <c r="L100" s="29">
        <f>'Output Volume Summary'!L100*'Connex from Volumes'!E$26</f>
        <v>6470777.5132885519</v>
      </c>
      <c r="M100" s="29">
        <f>'Output Volume Summary'!M100*'Connex from Volumes'!F$26</f>
        <v>6809233.0186926592</v>
      </c>
      <c r="N100" s="29">
        <f>'Output Volume Summary'!N100*'Connex from Volumes'!G$26</f>
        <v>7162229.1978050629</v>
      </c>
      <c r="O100" s="29">
        <f>'Output Volume Summary'!O100*'Connex from Volumes'!H$26</f>
        <v>7491075.06144871</v>
      </c>
      <c r="P100" s="29">
        <f>'Output Volume Summary'!P100*'Connex from Volumes'!I$26</f>
        <v>7873897.079538554</v>
      </c>
      <c r="Q100" s="29">
        <f>'Output Volume Summary'!Q100*'Connex from Volumes'!J$26</f>
        <v>8290337.7429797854</v>
      </c>
      <c r="R100" s="29">
        <f>'Output Volume Summary'!R100*'Connex from Volumes'!K$26</f>
        <v>8652477.7358984221</v>
      </c>
      <c r="S100" s="29">
        <f>'Output Volume Summary'!S100*'Connex from Volumes'!L$26</f>
        <v>9340729.1090518925</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Volumes'!C$26</f>
        <v>7229931.4281916711</v>
      </c>
      <c r="K101" s="29">
        <f>'Output Volume Summary'!K101*'Connex from Volumes'!D$26</f>
        <v>7557312.3987647891</v>
      </c>
      <c r="L101" s="29">
        <f>'Output Volume Summary'!L101*'Connex from Volumes'!E$26</f>
        <v>7908728.0717971195</v>
      </c>
      <c r="M101" s="29">
        <f>'Output Volume Summary'!M101*'Connex from Volumes'!F$26</f>
        <v>8322395.9117354723</v>
      </c>
      <c r="N101" s="29">
        <f>'Output Volume Summary'!N101*'Connex from Volumes'!G$26</f>
        <v>8753835.6862061881</v>
      </c>
      <c r="O101" s="29">
        <f>'Output Volume Summary'!O101*'Connex from Volumes'!H$26</f>
        <v>9155758.4084373135</v>
      </c>
      <c r="P101" s="29">
        <f>'Output Volume Summary'!P101*'Connex from Volumes'!I$26</f>
        <v>9623651.9861026779</v>
      </c>
      <c r="Q101" s="29">
        <f>'Output Volume Summary'!Q101*'Connex from Volumes'!J$26</f>
        <v>10132635.019197516</v>
      </c>
      <c r="R101" s="29">
        <f>'Output Volume Summary'!R101*'Connex from Volumes'!K$26</f>
        <v>10575250.566098073</v>
      </c>
      <c r="S101" s="29">
        <f>'Output Volume Summary'!S101*'Connex from Volumes'!L$26</f>
        <v>11416446.688841201</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7582739.357468632</v>
      </c>
      <c r="K102" s="29">
        <f t="shared" si="23"/>
        <v>7926095.9432270071</v>
      </c>
      <c r="L102" s="29">
        <f t="shared" si="23"/>
        <v>8294660.0826243926</v>
      </c>
      <c r="M102" s="29">
        <f t="shared" si="23"/>
        <v>8728514.1851112433</v>
      </c>
      <c r="N102" s="29">
        <f t="shared" si="23"/>
        <v>9181007.4612576757</v>
      </c>
      <c r="O102" s="29">
        <f t="shared" si="23"/>
        <v>9602543.3049641717</v>
      </c>
      <c r="P102" s="29">
        <f t="shared" si="23"/>
        <v>10093269.265743768</v>
      </c>
      <c r="Q102" s="29">
        <f t="shared" si="23"/>
        <v>10627089.775061836</v>
      </c>
      <c r="R102" s="29">
        <f t="shared" si="23"/>
        <v>11091304.181663729</v>
      </c>
      <c r="S102" s="29">
        <f t="shared" si="23"/>
        <v>11973549.194721859</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6824465.4217217686</v>
      </c>
      <c r="K103" s="29">
        <f t="shared" si="23"/>
        <v>7133486.348904307</v>
      </c>
      <c r="L103" s="29">
        <f t="shared" si="23"/>
        <v>7465194.0743619539</v>
      </c>
      <c r="M103" s="29">
        <f t="shared" si="23"/>
        <v>7855662.7666001208</v>
      </c>
      <c r="N103" s="29">
        <f t="shared" si="23"/>
        <v>8262906.7151319077</v>
      </c>
      <c r="O103" s="29">
        <f t="shared" si="23"/>
        <v>8642288.9744677544</v>
      </c>
      <c r="P103" s="29">
        <f t="shared" si="23"/>
        <v>9083942.3391693905</v>
      </c>
      <c r="Q103" s="29">
        <f t="shared" si="23"/>
        <v>9564380.7975556534</v>
      </c>
      <c r="R103" s="29">
        <f t="shared" si="23"/>
        <v>9982173.7634973545</v>
      </c>
      <c r="S103" s="29">
        <f t="shared" si="23"/>
        <v>10776194.275249671</v>
      </c>
      <c r="T103" s="88" t="s">
        <v>115</v>
      </c>
    </row>
    <row r="104" spans="1:20" ht="1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8341013.2932154955</v>
      </c>
      <c r="K104" s="86">
        <f t="shared" si="23"/>
        <v>8718705.537549708</v>
      </c>
      <c r="L104" s="86">
        <f t="shared" si="23"/>
        <v>9124126.0908868331</v>
      </c>
      <c r="M104" s="86">
        <f t="shared" si="23"/>
        <v>9601365.6036223695</v>
      </c>
      <c r="N104" s="86">
        <f t="shared" si="23"/>
        <v>10099108.207383443</v>
      </c>
      <c r="O104" s="86">
        <f t="shared" si="23"/>
        <v>10562797.635460589</v>
      </c>
      <c r="P104" s="86">
        <f t="shared" si="23"/>
        <v>11102596.192318145</v>
      </c>
      <c r="Q104" s="86">
        <f t="shared" si="23"/>
        <v>11689798.752568021</v>
      </c>
      <c r="R104" s="86">
        <f t="shared" si="23"/>
        <v>12200434.599830102</v>
      </c>
      <c r="S104" s="86">
        <f t="shared" si="23"/>
        <v>13170904.114194043</v>
      </c>
      <c r="T104" s="89" t="s">
        <v>115</v>
      </c>
    </row>
    <row r="105" spans="1:20" ht="15.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J96+J99</f>
        <v>7582739.357468632</v>
      </c>
      <c r="K105" s="92">
        <f>K96+K99</f>
        <v>7926095.9432270071</v>
      </c>
      <c r="L105" s="92">
        <f t="shared" ref="L105:S105" si="24">L96+L99</f>
        <v>8294660.0826243926</v>
      </c>
      <c r="M105" s="92">
        <f t="shared" si="24"/>
        <v>8728514.1851112433</v>
      </c>
      <c r="N105" s="92">
        <f t="shared" si="24"/>
        <v>9181007.4612576757</v>
      </c>
      <c r="O105" s="92">
        <f t="shared" si="24"/>
        <v>9602543.3049641717</v>
      </c>
      <c r="P105" s="92">
        <f t="shared" si="24"/>
        <v>10093269.265743768</v>
      </c>
      <c r="Q105" s="92">
        <f t="shared" si="24"/>
        <v>10627089.775061836</v>
      </c>
      <c r="R105" s="92">
        <f t="shared" si="24"/>
        <v>11091304.181663729</v>
      </c>
      <c r="S105" s="92">
        <f t="shared" si="24"/>
        <v>11973549.194721859</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Volumes'!C$23</f>
        <v>64988.847995334021</v>
      </c>
      <c r="K106" s="29">
        <f>(VLOOKUP($B106,'Model Working'!$C$16:$P$25,L$4,FALSE)/VLOOKUP($B106,'Model Working'!$C$30:$P$39,L$4)-(VLOOKUP($B106,'Model Working'!$C$16:$P$25,K$4,FALSE)/VLOOKUP($B106,'Model Working'!$C$30:$P$39,K$4)))*VLOOKUP($F106,'Model Working'!$C$42:$P$45,K$4,FALSE)*VLOOKUP($D106,'Model Working'!$C$47:$P$50,K$4,FALSE)*(1+Base_Case)*'Connex from Volumes'!D$23</f>
        <v>67110.353911577331</v>
      </c>
      <c r="L106" s="29">
        <f>(VLOOKUP($B106,'Model Working'!$C$16:$P$25,M$4,FALSE)/VLOOKUP($B106,'Model Working'!$C$30:$P$39,M$4)-(VLOOKUP($B106,'Model Working'!$C$16:$P$25,L$4,FALSE)/VLOOKUP($B106,'Model Working'!$C$30:$P$39,L$4)))*VLOOKUP($F106,'Model Working'!$C$42:$P$45,L$4,FALSE)*VLOOKUP($D106,'Model Working'!$C$47:$P$50,L$4,FALSE)*(1+Base_Case)*'Connex from Volumes'!E$23</f>
        <v>70683.984198300066</v>
      </c>
      <c r="M106" s="29">
        <f>(VLOOKUP($B106,'Model Working'!$C$16:$P$25,N$4,FALSE)/VLOOKUP($B106,'Model Working'!$C$30:$P$39,N$4)-(VLOOKUP($B106,'Model Working'!$C$16:$P$25,M$4,FALSE)/VLOOKUP($B106,'Model Working'!$C$30:$P$39,M$4)))*VLOOKUP($F106,'Model Working'!$C$42:$P$45,M$4,FALSE)*VLOOKUP($D106,'Model Working'!$C$47:$P$50,M$4,FALSE)*(1+Base_Case)*'Connex from Volumes'!F$23</f>
        <v>72106.650609880846</v>
      </c>
      <c r="N106" s="29">
        <f>(VLOOKUP($B106,'Model Working'!$C$16:$P$25,O$4,FALSE)/VLOOKUP($B106,'Model Working'!$C$30:$P$39,O$4)-(VLOOKUP($B106,'Model Working'!$C$16:$P$25,N$4,FALSE)/VLOOKUP($B106,'Model Working'!$C$30:$P$39,N$4)))*VLOOKUP($F106,'Model Working'!$C$42:$P$45,N$4,FALSE)*VLOOKUP($D106,'Model Working'!$C$47:$P$50,N$4,FALSE)*(1+Base_Case)*'Connex from Volumes'!G$23</f>
        <v>74905.067705166453</v>
      </c>
      <c r="O106" s="29">
        <f>(VLOOKUP($B106,'Model Working'!$C$16:$P$25,P$4,FALSE)/VLOOKUP($B106,'Model Working'!$C$30:$P$39,P$4)-(VLOOKUP($B106,'Model Working'!$C$16:$P$25,O$4,FALSE)/VLOOKUP($B106,'Model Working'!$C$30:$P$39,O$4)))*VLOOKUP($F106,'Model Working'!$C$42:$P$45,O$4,FALSE)*VLOOKUP($D106,'Model Working'!$C$47:$P$50,O$4,FALSE)*(1+Base_Case)*'Connex from Volumes'!H$23</f>
        <v>77365.553235393221</v>
      </c>
      <c r="P106" s="29">
        <f>(VLOOKUP($B106,'Model Working'!$C$16:$P$25,Q$4,FALSE)/VLOOKUP($B106,'Model Working'!$C$30:$P$39,Q$4)-(VLOOKUP($B106,'Model Working'!$C$16:$P$25,P$4,FALSE)/VLOOKUP($B106,'Model Working'!$C$30:$P$39,P$4)))*VLOOKUP($F106,'Model Working'!$C$42:$P$45,P$4,FALSE)*VLOOKUP($D106,'Model Working'!$C$47:$P$50,P$4,FALSE)*(1+Base_Case)*'Connex from Volumes'!I$23</f>
        <v>80294.829828617861</v>
      </c>
      <c r="Q106" s="29">
        <f>(VLOOKUP($B106,'Model Working'!$C$16:$P$25,R$4,FALSE)/VLOOKUP($B106,'Model Working'!$C$30:$P$39,R$4)-(VLOOKUP($B106,'Model Working'!$C$16:$P$25,Q$4,FALSE)/VLOOKUP($B106,'Model Working'!$C$30:$P$39,Q$4)))*VLOOKUP($F106,'Model Working'!$C$42:$P$45,Q$4,FALSE)*VLOOKUP($D106,'Model Working'!$C$47:$P$50,Q$4,FALSE)*(1+Base_Case)*'Connex from Volumes'!J$23</f>
        <v>83467.516201642677</v>
      </c>
      <c r="R106" s="29">
        <f>(VLOOKUP($B106,'Model Working'!$C$16:$P$25,S$4,FALSE)/VLOOKUP($B106,'Model Working'!$C$30:$P$39,S$4)-(VLOOKUP($B106,'Model Working'!$C$16:$P$25,R$4,FALSE)/VLOOKUP($B106,'Model Working'!$C$30:$P$39,R$4)))*VLOOKUP($F106,'Model Working'!$C$42:$P$45,R$4,FALSE)*VLOOKUP($D106,'Model Working'!$C$47:$P$50,R$4,FALSE)*(1+Base_Case)*'Connex from Volumes'!K$23</f>
        <v>85997.415888595933</v>
      </c>
      <c r="S106" s="29">
        <f>(VLOOKUP($B106,'Model Working'!$C$16:$P$25,T$4,FALSE)/VLOOKUP($B106,'Model Working'!$C$30:$P$39,T$4)-(VLOOKUP($B106,'Model Working'!$C$16:$P$25,S$4,FALSE)/VLOOKUP($B106,'Model Working'!$C$30:$P$39,S$4)))*VLOOKUP($F106,'Model Working'!$C$42:$P$45,S$4,FALSE)*VLOOKUP($D106,'Model Working'!$C$47:$P$50,S$4,FALSE)*(1+Base_Case)*'Connex from Volumes'!L$23</f>
        <v>133269.90606332413</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Volumes'!C$23</f>
        <v>58489.963195800621</v>
      </c>
      <c r="K107" s="29">
        <f>(VLOOKUP($B107,'Model Working'!$C$16:$P$25,L$4,FALSE)/VLOOKUP($B107,'Model Working'!$C$30:$P$39,L$4)-(VLOOKUP($B107,'Model Working'!$C$16:$P$25,K$4,FALSE)/VLOOKUP($B107,'Model Working'!$C$30:$P$39,K$4)))*VLOOKUP($F107,'Model Working'!$C$42:$P$45,K$4,FALSE)*VLOOKUP($D107,'Model Working'!$C$47:$P$50,K$4,FALSE)*(1+Low_Case)*'Connex from Volumes'!D$23</f>
        <v>60399.318520419598</v>
      </c>
      <c r="L107" s="29">
        <f>(VLOOKUP($B107,'Model Working'!$C$16:$P$25,M$4,FALSE)/VLOOKUP($B107,'Model Working'!$C$30:$P$39,M$4)-(VLOOKUP($B107,'Model Working'!$C$16:$P$25,L$4,FALSE)/VLOOKUP($B107,'Model Working'!$C$30:$P$39,L$4)))*VLOOKUP($F107,'Model Working'!$C$42:$P$45,L$4,FALSE)*VLOOKUP($D107,'Model Working'!$C$47:$P$50,L$4,FALSE)*(1+Low_Case)*'Connex from Volumes'!E$23</f>
        <v>63615.585778470057</v>
      </c>
      <c r="M107" s="29">
        <f>(VLOOKUP($B107,'Model Working'!$C$16:$P$25,N$4,FALSE)/VLOOKUP($B107,'Model Working'!$C$30:$P$39,N$4)-(VLOOKUP($B107,'Model Working'!$C$16:$P$25,M$4,FALSE)/VLOOKUP($B107,'Model Working'!$C$30:$P$39,M$4)))*VLOOKUP($F107,'Model Working'!$C$42:$P$45,M$4,FALSE)*VLOOKUP($D107,'Model Working'!$C$47:$P$50,M$4,FALSE)*(1+Low_Case)*'Connex from Volumes'!F$23</f>
        <v>64895.985548892764</v>
      </c>
      <c r="N107" s="29">
        <f>(VLOOKUP($B107,'Model Working'!$C$16:$P$25,O$4,FALSE)/VLOOKUP($B107,'Model Working'!$C$30:$P$39,O$4)-(VLOOKUP($B107,'Model Working'!$C$16:$P$25,N$4,FALSE)/VLOOKUP($B107,'Model Working'!$C$30:$P$39,N$4)))*VLOOKUP($F107,'Model Working'!$C$42:$P$45,N$4,FALSE)*VLOOKUP($D107,'Model Working'!$C$47:$P$50,N$4,FALSE)*(1+Low_Case)*'Connex from Volumes'!G$23</f>
        <v>67414.560934649809</v>
      </c>
      <c r="O107" s="29">
        <f>(VLOOKUP($B107,'Model Working'!$C$16:$P$25,P$4,FALSE)/VLOOKUP($B107,'Model Working'!$C$30:$P$39,P$4)-(VLOOKUP($B107,'Model Working'!$C$16:$P$25,O$4,FALSE)/VLOOKUP($B107,'Model Working'!$C$30:$P$39,O$4)))*VLOOKUP($F107,'Model Working'!$C$42:$P$45,O$4,FALSE)*VLOOKUP($D107,'Model Working'!$C$47:$P$50,O$4,FALSE)*(1+Low_Case)*'Connex from Volumes'!H$23</f>
        <v>69628.99791185389</v>
      </c>
      <c r="P107" s="29">
        <f>(VLOOKUP($B107,'Model Working'!$C$16:$P$25,Q$4,FALSE)/VLOOKUP($B107,'Model Working'!$C$30:$P$39,Q$4)-(VLOOKUP($B107,'Model Working'!$C$16:$P$25,P$4,FALSE)/VLOOKUP($B107,'Model Working'!$C$30:$P$39,P$4)))*VLOOKUP($F107,'Model Working'!$C$42:$P$45,P$4,FALSE)*VLOOKUP($D107,'Model Working'!$C$47:$P$50,P$4,FALSE)*(1+Low_Case)*'Connex from Volumes'!I$23</f>
        <v>72265.346845756067</v>
      </c>
      <c r="Q107" s="29">
        <f>(VLOOKUP($B107,'Model Working'!$C$16:$P$25,R$4,FALSE)/VLOOKUP($B107,'Model Working'!$C$30:$P$39,R$4)-(VLOOKUP($B107,'Model Working'!$C$16:$P$25,Q$4,FALSE)/VLOOKUP($B107,'Model Working'!$C$30:$P$39,Q$4)))*VLOOKUP($F107,'Model Working'!$C$42:$P$45,Q$4,FALSE)*VLOOKUP($D107,'Model Working'!$C$47:$P$50,Q$4,FALSE)*(1+Low_Case)*'Connex from Volumes'!J$23</f>
        <v>75120.764581478419</v>
      </c>
      <c r="R107" s="29">
        <f>(VLOOKUP($B107,'Model Working'!$C$16:$P$25,S$4,FALSE)/VLOOKUP($B107,'Model Working'!$C$30:$P$39,S$4)-(VLOOKUP($B107,'Model Working'!$C$16:$P$25,R$4,FALSE)/VLOOKUP($B107,'Model Working'!$C$30:$P$39,R$4)))*VLOOKUP($F107,'Model Working'!$C$42:$P$45,R$4,FALSE)*VLOOKUP($D107,'Model Working'!$C$47:$P$50,R$4,FALSE)*(1+Low_Case)*'Connex from Volumes'!K$23</f>
        <v>77397.674299736347</v>
      </c>
      <c r="S107" s="29">
        <f>(VLOOKUP($B107,'Model Working'!$C$16:$P$25,T$4,FALSE)/VLOOKUP($B107,'Model Working'!$C$30:$P$39,T$4)-(VLOOKUP($B107,'Model Working'!$C$16:$P$25,S$4,FALSE)/VLOOKUP($B107,'Model Working'!$C$30:$P$39,S$4)))*VLOOKUP($F107,'Model Working'!$C$42:$P$45,S$4,FALSE)*VLOOKUP($D107,'Model Working'!$C$47:$P$50,S$4,FALSE)*(1+Low_Case)*'Connex from Volumes'!L$23</f>
        <v>119942.91545699173</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Volumes'!C$23</f>
        <v>71487.732794867436</v>
      </c>
      <c r="K108" s="29">
        <f>(VLOOKUP($B108,'Model Working'!$C$16:$P$25,L$4,FALSE)/VLOOKUP($B108,'Model Working'!$C$30:$P$39,L$4)-(VLOOKUP($B108,'Model Working'!$C$16:$P$25,K$4,FALSE)/VLOOKUP($B108,'Model Working'!$C$30:$P$39,K$4)))*VLOOKUP($F108,'Model Working'!$C$42:$P$45,K$4,FALSE)*VLOOKUP($D108,'Model Working'!$C$47:$P$50,K$4,FALSE)*(1+High_Case)*'Connex from Volumes'!D$23</f>
        <v>73821.389302735071</v>
      </c>
      <c r="L108" s="29">
        <f>(VLOOKUP($B108,'Model Working'!$C$16:$P$25,M$4,FALSE)/VLOOKUP($B108,'Model Working'!$C$30:$P$39,M$4)-(VLOOKUP($B108,'Model Working'!$C$16:$P$25,L$4,FALSE)/VLOOKUP($B108,'Model Working'!$C$30:$P$39,L$4)))*VLOOKUP($F108,'Model Working'!$C$42:$P$45,L$4,FALSE)*VLOOKUP($D108,'Model Working'!$C$47:$P$50,L$4,FALSE)*(1+High_Case)*'Connex from Volumes'!E$23</f>
        <v>77752.382618130083</v>
      </c>
      <c r="M108" s="29">
        <f>(VLOOKUP($B108,'Model Working'!$C$16:$P$25,N$4,FALSE)/VLOOKUP($B108,'Model Working'!$C$30:$P$39,N$4)-(VLOOKUP($B108,'Model Working'!$C$16:$P$25,M$4,FALSE)/VLOOKUP($B108,'Model Working'!$C$30:$P$39,M$4)))*VLOOKUP($F108,'Model Working'!$C$42:$P$45,M$4,FALSE)*VLOOKUP($D108,'Model Working'!$C$47:$P$50,M$4,FALSE)*(1+High_Case)*'Connex from Volumes'!F$23</f>
        <v>79317.315670868935</v>
      </c>
      <c r="N108" s="29">
        <f>(VLOOKUP($B108,'Model Working'!$C$16:$P$25,O$4,FALSE)/VLOOKUP($B108,'Model Working'!$C$30:$P$39,O$4)-(VLOOKUP($B108,'Model Working'!$C$16:$P$25,N$4,FALSE)/VLOOKUP($B108,'Model Working'!$C$30:$P$39,N$4)))*VLOOKUP($F108,'Model Working'!$C$42:$P$45,N$4,FALSE)*VLOOKUP($D108,'Model Working'!$C$47:$P$50,N$4,FALSE)*(1+High_Case)*'Connex from Volumes'!G$23</f>
        <v>82395.574475683112</v>
      </c>
      <c r="O108" s="29">
        <f>(VLOOKUP($B108,'Model Working'!$C$16:$P$25,P$4,FALSE)/VLOOKUP($B108,'Model Working'!$C$30:$P$39,P$4)-(VLOOKUP($B108,'Model Working'!$C$16:$P$25,O$4,FALSE)/VLOOKUP($B108,'Model Working'!$C$30:$P$39,O$4)))*VLOOKUP($F108,'Model Working'!$C$42:$P$45,O$4,FALSE)*VLOOKUP($D108,'Model Working'!$C$47:$P$50,O$4,FALSE)*(1+High_Case)*'Connex from Volumes'!H$23</f>
        <v>85102.108558932552</v>
      </c>
      <c r="P108" s="29">
        <f>(VLOOKUP($B108,'Model Working'!$C$16:$P$25,Q$4,FALSE)/VLOOKUP($B108,'Model Working'!$C$30:$P$39,Q$4)-(VLOOKUP($B108,'Model Working'!$C$16:$P$25,P$4,FALSE)/VLOOKUP($B108,'Model Working'!$C$30:$P$39,P$4)))*VLOOKUP($F108,'Model Working'!$C$42:$P$45,P$4,FALSE)*VLOOKUP($D108,'Model Working'!$C$47:$P$50,P$4,FALSE)*(1+High_Case)*'Connex from Volumes'!I$23</f>
        <v>88324.312811479642</v>
      </c>
      <c r="Q108" s="29">
        <f>(VLOOKUP($B108,'Model Working'!$C$16:$P$25,R$4,FALSE)/VLOOKUP($B108,'Model Working'!$C$30:$P$39,R$4)-(VLOOKUP($B108,'Model Working'!$C$16:$P$25,Q$4,FALSE)/VLOOKUP($B108,'Model Working'!$C$30:$P$39,Q$4)))*VLOOKUP($F108,'Model Working'!$C$42:$P$45,Q$4,FALSE)*VLOOKUP($D108,'Model Working'!$C$47:$P$50,Q$4,FALSE)*(1+High_Case)*'Connex from Volumes'!J$23</f>
        <v>91814.267821806963</v>
      </c>
      <c r="R108" s="29">
        <f>(VLOOKUP($B108,'Model Working'!$C$16:$P$25,S$4,FALSE)/VLOOKUP($B108,'Model Working'!$C$30:$P$39,S$4)-(VLOOKUP($B108,'Model Working'!$C$16:$P$25,R$4,FALSE)/VLOOKUP($B108,'Model Working'!$C$30:$P$39,R$4)))*VLOOKUP($F108,'Model Working'!$C$42:$P$45,R$4,FALSE)*VLOOKUP($D108,'Model Working'!$C$47:$P$50,R$4,FALSE)*(1+High_Case)*'Connex from Volumes'!K$23</f>
        <v>94597.157477455534</v>
      </c>
      <c r="S108" s="29">
        <f>(VLOOKUP($B108,'Model Working'!$C$16:$P$25,T$4,FALSE)/VLOOKUP($B108,'Model Working'!$C$30:$P$39,T$4)-(VLOOKUP($B108,'Model Working'!$C$16:$P$25,S$4,FALSE)/VLOOKUP($B108,'Model Working'!$C$30:$P$39,S$4)))*VLOOKUP($F108,'Model Working'!$C$42:$P$45,S$4,FALSE)*VLOOKUP($D108,'Model Working'!$C$47:$P$50,S$4,FALSE)*(1+High_Case)*'Connex from Volumes'!L$23</f>
        <v>146596.89666965656</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Volumes'!C$24</f>
        <v>167510.0151817718</v>
      </c>
      <c r="K109" s="29">
        <f>(VLOOKUP($B109,'Model Working'!$C$16:$P$25,L$4,FALSE)/VLOOKUP($B109,'Model Working'!$C$30:$P$39,L$4)-(VLOOKUP($B109,'Model Working'!$C$16:$P$25,K$4,FALSE)/VLOOKUP($B109,'Model Working'!$C$30:$P$39,K$4)))*VLOOKUP($F109,'Model Working'!$C$42:$P$45,K$4,FALSE)*VLOOKUP($D109,'Model Working'!$C$47:$P$50,K$4,FALSE)*(1+Base_Case)*'Connex from Volumes'!D$24</f>
        <v>172978.23779534467</v>
      </c>
      <c r="L109" s="29">
        <f>(VLOOKUP($B109,'Model Working'!$C$16:$P$25,M$4,FALSE)/VLOOKUP($B109,'Model Working'!$C$30:$P$39,M$4)-(VLOOKUP($B109,'Model Working'!$C$16:$P$25,L$4,FALSE)/VLOOKUP($B109,'Model Working'!$C$30:$P$39,L$4)))*VLOOKUP($F109,'Model Working'!$C$42:$P$45,L$4,FALSE)*VLOOKUP($D109,'Model Working'!$C$47:$P$50,L$4,FALSE)*(1+Base_Case)*'Connex from Volumes'!E$24</f>
        <v>182189.33911577344</v>
      </c>
      <c r="M109" s="29">
        <f>(VLOOKUP($B109,'Model Working'!$C$16:$P$25,N$4,FALSE)/VLOOKUP($B109,'Model Working'!$C$30:$P$39,N$4)-(VLOOKUP($B109,'Model Working'!$C$16:$P$25,M$4,FALSE)/VLOOKUP($B109,'Model Working'!$C$30:$P$39,M$4)))*VLOOKUP($F109,'Model Working'!$C$42:$P$45,M$4,FALSE)*VLOOKUP($D109,'Model Working'!$C$47:$P$50,M$4,FALSE)*(1+Base_Case)*'Connex from Volumes'!F$24</f>
        <v>185856.28936267737</v>
      </c>
      <c r="N109" s="29">
        <f>(VLOOKUP($B109,'Model Working'!$C$16:$P$25,O$4,FALSE)/VLOOKUP($B109,'Model Working'!$C$30:$P$39,O$4)-(VLOOKUP($B109,'Model Working'!$C$16:$P$25,N$4,FALSE)/VLOOKUP($B109,'Model Working'!$C$30:$P$39,N$4)))*VLOOKUP($F109,'Model Working'!$C$42:$P$45,N$4,FALSE)*VLOOKUP($D109,'Model Working'!$C$47:$P$50,N$4,FALSE)*(1+Base_Case)*'Connex from Volumes'!G$24</f>
        <v>193069.26365866553</v>
      </c>
      <c r="O109" s="29">
        <f>(VLOOKUP($B109,'Model Working'!$C$16:$P$25,P$4,FALSE)/VLOOKUP($B109,'Model Working'!$C$30:$P$39,P$4)-(VLOOKUP($B109,'Model Working'!$C$16:$P$25,O$4,FALSE)/VLOOKUP($B109,'Model Working'!$C$30:$P$39,O$4)))*VLOOKUP($F109,'Model Working'!$C$42:$P$45,O$4,FALSE)*VLOOKUP($D109,'Model Working'!$C$47:$P$50,O$4,FALSE)*(1+Base_Case)*'Connex from Volumes'!H$24</f>
        <v>199411.21279665313</v>
      </c>
      <c r="P109" s="29">
        <f>(VLOOKUP($B109,'Model Working'!$C$16:$P$25,Q$4,FALSE)/VLOOKUP($B109,'Model Working'!$C$30:$P$39,Q$4)-(VLOOKUP($B109,'Model Working'!$C$16:$P$25,P$4,FALSE)/VLOOKUP($B109,'Model Working'!$C$30:$P$39,P$4)))*VLOOKUP($F109,'Model Working'!$C$42:$P$45,P$4,FALSE)*VLOOKUP($D109,'Model Working'!$C$47:$P$50,P$4,FALSE)*(1+Base_Case)*'Connex from Volumes'!I$24</f>
        <v>206961.47998461587</v>
      </c>
      <c r="Q109" s="29">
        <f>(VLOOKUP($B109,'Model Working'!$C$16:$P$25,R$4,FALSE)/VLOOKUP($B109,'Model Working'!$C$30:$P$39,R$4)-(VLOOKUP($B109,'Model Working'!$C$16:$P$25,Q$4,FALSE)/VLOOKUP($B109,'Model Working'!$C$30:$P$39,Q$4)))*VLOOKUP($F109,'Model Working'!$C$42:$P$45,Q$4,FALSE)*VLOOKUP($D109,'Model Working'!$C$47:$P$50,Q$4,FALSE)*(1+Base_Case)*'Connex from Volumes'!J$24</f>
        <v>215139.14059725738</v>
      </c>
      <c r="R109" s="29">
        <f>(VLOOKUP($B109,'Model Working'!$C$16:$P$25,S$4,FALSE)/VLOOKUP($B109,'Model Working'!$C$30:$P$39,S$4)-(VLOOKUP($B109,'Model Working'!$C$16:$P$25,R$4,FALSE)/VLOOKUP($B109,'Model Working'!$C$30:$P$39,R$4)))*VLOOKUP($F109,'Model Working'!$C$42:$P$45,R$4,FALSE)*VLOOKUP($D109,'Model Working'!$C$47:$P$50,R$4,FALSE)*(1+Base_Case)*'Connex from Volumes'!K$24</f>
        <v>221660.00606944307</v>
      </c>
      <c r="S109" s="29">
        <f>(VLOOKUP($B109,'Model Working'!$C$16:$P$25,T$4,FALSE)/VLOOKUP($B109,'Model Working'!$C$30:$P$39,T$4)-(VLOOKUP($B109,'Model Working'!$C$16:$P$25,S$4,FALSE)/VLOOKUP($B109,'Model Working'!$C$30:$P$39,S$4)))*VLOOKUP($F109,'Model Working'!$C$42:$P$45,S$4,FALSE)*VLOOKUP($D109,'Model Working'!$C$47:$P$50,S$4,FALSE)*(1+Base_Case)*'Connex from Volumes'!L$24</f>
        <v>343505.76562833547</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Volumes'!C$24</f>
        <v>150759.01366359461</v>
      </c>
      <c r="K110" s="29">
        <f>(VLOOKUP($B110,'Model Working'!$C$16:$P$25,L$4,FALSE)/VLOOKUP($B110,'Model Working'!$C$30:$P$39,L$4)-(VLOOKUP($B110,'Model Working'!$C$16:$P$25,K$4,FALSE)/VLOOKUP($B110,'Model Working'!$C$30:$P$39,K$4)))*VLOOKUP($F110,'Model Working'!$C$42:$P$45,K$4,FALSE)*VLOOKUP($D110,'Model Working'!$C$47:$P$50,K$4,FALSE)*(1+Low_Case)*'Connex from Volumes'!D$24</f>
        <v>155680.41401581024</v>
      </c>
      <c r="L110" s="29">
        <f>(VLOOKUP($B110,'Model Working'!$C$16:$P$25,M$4,FALSE)/VLOOKUP($B110,'Model Working'!$C$30:$P$39,M$4)-(VLOOKUP($B110,'Model Working'!$C$16:$P$25,L$4,FALSE)/VLOOKUP($B110,'Model Working'!$C$30:$P$39,L$4)))*VLOOKUP($F110,'Model Working'!$C$42:$P$45,L$4,FALSE)*VLOOKUP($D110,'Model Working'!$C$47:$P$50,L$4,FALSE)*(1+Low_Case)*'Connex from Volumes'!E$24</f>
        <v>163970.40520419611</v>
      </c>
      <c r="M110" s="29">
        <f>(VLOOKUP($B110,'Model Working'!$C$16:$P$25,N$4,FALSE)/VLOOKUP($B110,'Model Working'!$C$30:$P$39,N$4)-(VLOOKUP($B110,'Model Working'!$C$16:$P$25,M$4,FALSE)/VLOOKUP($B110,'Model Working'!$C$30:$P$39,M$4)))*VLOOKUP($F110,'Model Working'!$C$42:$P$45,M$4,FALSE)*VLOOKUP($D110,'Model Working'!$C$47:$P$50,M$4,FALSE)*(1+Low_Case)*'Connex from Volumes'!F$24</f>
        <v>167270.66042640962</v>
      </c>
      <c r="N110" s="29">
        <f>(VLOOKUP($B110,'Model Working'!$C$16:$P$25,O$4,FALSE)/VLOOKUP($B110,'Model Working'!$C$30:$P$39,O$4)-(VLOOKUP($B110,'Model Working'!$C$16:$P$25,N$4,FALSE)/VLOOKUP($B110,'Model Working'!$C$30:$P$39,N$4)))*VLOOKUP($F110,'Model Working'!$C$42:$P$45,N$4,FALSE)*VLOOKUP($D110,'Model Working'!$C$47:$P$50,N$4,FALSE)*(1+Low_Case)*'Connex from Volumes'!G$24</f>
        <v>173762.33729279897</v>
      </c>
      <c r="O110" s="29">
        <f>(VLOOKUP($B110,'Model Working'!$C$16:$P$25,P$4,FALSE)/VLOOKUP($B110,'Model Working'!$C$30:$P$39,P$4)-(VLOOKUP($B110,'Model Working'!$C$16:$P$25,O$4,FALSE)/VLOOKUP($B110,'Model Working'!$C$30:$P$39,O$4)))*VLOOKUP($F110,'Model Working'!$C$42:$P$45,O$4,FALSE)*VLOOKUP($D110,'Model Working'!$C$47:$P$50,O$4,FALSE)*(1+Low_Case)*'Connex from Volumes'!H$24</f>
        <v>179470.0915169878</v>
      </c>
      <c r="P110" s="29">
        <f>(VLOOKUP($B110,'Model Working'!$C$16:$P$25,Q$4,FALSE)/VLOOKUP($B110,'Model Working'!$C$30:$P$39,Q$4)-(VLOOKUP($B110,'Model Working'!$C$16:$P$25,P$4,FALSE)/VLOOKUP($B110,'Model Working'!$C$30:$P$39,P$4)))*VLOOKUP($F110,'Model Working'!$C$42:$P$45,P$4,FALSE)*VLOOKUP($D110,'Model Working'!$C$47:$P$50,P$4,FALSE)*(1+Low_Case)*'Connex from Volumes'!I$24</f>
        <v>186265.33198615431</v>
      </c>
      <c r="Q110" s="29">
        <f>(VLOOKUP($B110,'Model Working'!$C$16:$P$25,R$4,FALSE)/VLOOKUP($B110,'Model Working'!$C$30:$P$39,R$4)-(VLOOKUP($B110,'Model Working'!$C$16:$P$25,Q$4,FALSE)/VLOOKUP($B110,'Model Working'!$C$30:$P$39,Q$4)))*VLOOKUP($F110,'Model Working'!$C$42:$P$45,Q$4,FALSE)*VLOOKUP($D110,'Model Working'!$C$47:$P$50,Q$4,FALSE)*(1+Low_Case)*'Connex from Volumes'!J$24</f>
        <v>193625.22653753165</v>
      </c>
      <c r="R110" s="29">
        <f>(VLOOKUP($B110,'Model Working'!$C$16:$P$25,S$4,FALSE)/VLOOKUP($B110,'Model Working'!$C$30:$P$39,S$4)-(VLOOKUP($B110,'Model Working'!$C$16:$P$25,R$4,FALSE)/VLOOKUP($B110,'Model Working'!$C$30:$P$39,R$4)))*VLOOKUP($F110,'Model Working'!$C$42:$P$45,R$4,FALSE)*VLOOKUP($D110,'Model Working'!$C$47:$P$50,R$4,FALSE)*(1+Low_Case)*'Connex from Volumes'!K$24</f>
        <v>199494.00546249878</v>
      </c>
      <c r="S110" s="29">
        <f>(VLOOKUP($B110,'Model Working'!$C$16:$P$25,T$4,FALSE)/VLOOKUP($B110,'Model Working'!$C$30:$P$39,T$4)-(VLOOKUP($B110,'Model Working'!$C$16:$P$25,S$4,FALSE)/VLOOKUP($B110,'Model Working'!$C$30:$P$39,S$4)))*VLOOKUP($F110,'Model Working'!$C$42:$P$45,S$4,FALSE)*VLOOKUP($D110,'Model Working'!$C$47:$P$50,S$4,FALSE)*(1+Low_Case)*'Connex from Volumes'!L$24</f>
        <v>309155.18906550191</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Volumes'!C$24</f>
        <v>184261.01669994902</v>
      </c>
      <c r="K111" s="29">
        <f>(VLOOKUP($B111,'Model Working'!$C$16:$P$25,L$4,FALSE)/VLOOKUP($B111,'Model Working'!$C$30:$P$39,L$4)-(VLOOKUP($B111,'Model Working'!$C$16:$P$25,K$4,FALSE)/VLOOKUP($B111,'Model Working'!$C$30:$P$39,K$4)))*VLOOKUP($F111,'Model Working'!$C$42:$P$45,K$4,FALSE)*VLOOKUP($D111,'Model Working'!$C$47:$P$50,K$4,FALSE)*(1+High_Case)*'Connex from Volumes'!D$24</f>
        <v>190276.06157487919</v>
      </c>
      <c r="L111" s="29">
        <f>(VLOOKUP($B111,'Model Working'!$C$16:$P$25,M$4,FALSE)/VLOOKUP($B111,'Model Working'!$C$30:$P$39,M$4)-(VLOOKUP($B111,'Model Working'!$C$16:$P$25,L$4,FALSE)/VLOOKUP($B111,'Model Working'!$C$30:$P$39,L$4)))*VLOOKUP($F111,'Model Working'!$C$42:$P$45,L$4,FALSE)*VLOOKUP($D111,'Model Working'!$C$47:$P$50,L$4,FALSE)*(1+High_Case)*'Connex from Volumes'!E$24</f>
        <v>200408.27302735084</v>
      </c>
      <c r="M111" s="29">
        <f>(VLOOKUP($B111,'Model Working'!$C$16:$P$25,N$4,FALSE)/VLOOKUP($B111,'Model Working'!$C$30:$P$39,N$4)-(VLOOKUP($B111,'Model Working'!$C$16:$P$25,M$4,FALSE)/VLOOKUP($B111,'Model Working'!$C$30:$P$39,M$4)))*VLOOKUP($F111,'Model Working'!$C$42:$P$45,M$4,FALSE)*VLOOKUP($D111,'Model Working'!$C$47:$P$50,M$4,FALSE)*(1+High_Case)*'Connex from Volumes'!F$24</f>
        <v>204441.91829894512</v>
      </c>
      <c r="N111" s="29">
        <f>(VLOOKUP($B111,'Model Working'!$C$16:$P$25,O$4,FALSE)/VLOOKUP($B111,'Model Working'!$C$30:$P$39,O$4)-(VLOOKUP($B111,'Model Working'!$C$16:$P$25,N$4,FALSE)/VLOOKUP($B111,'Model Working'!$C$30:$P$39,N$4)))*VLOOKUP($F111,'Model Working'!$C$42:$P$45,N$4,FALSE)*VLOOKUP($D111,'Model Working'!$C$47:$P$50,N$4,FALSE)*(1+High_Case)*'Connex from Volumes'!G$24</f>
        <v>212376.19002453209</v>
      </c>
      <c r="O111" s="29">
        <f>(VLOOKUP($B111,'Model Working'!$C$16:$P$25,P$4,FALSE)/VLOOKUP($B111,'Model Working'!$C$30:$P$39,P$4)-(VLOOKUP($B111,'Model Working'!$C$16:$P$25,O$4,FALSE)/VLOOKUP($B111,'Model Working'!$C$30:$P$39,O$4)))*VLOOKUP($F111,'Model Working'!$C$42:$P$45,O$4,FALSE)*VLOOKUP($D111,'Model Working'!$C$47:$P$50,O$4,FALSE)*(1+High_Case)*'Connex from Volumes'!H$24</f>
        <v>219352.33407631845</v>
      </c>
      <c r="P111" s="29">
        <f>(VLOOKUP($B111,'Model Working'!$C$16:$P$25,Q$4,FALSE)/VLOOKUP($B111,'Model Working'!$C$30:$P$39,Q$4)-(VLOOKUP($B111,'Model Working'!$C$16:$P$25,P$4,FALSE)/VLOOKUP($B111,'Model Working'!$C$30:$P$39,P$4)))*VLOOKUP($F111,'Model Working'!$C$42:$P$45,P$4,FALSE)*VLOOKUP($D111,'Model Working'!$C$47:$P$50,P$4,FALSE)*(1+High_Case)*'Connex from Volumes'!I$24</f>
        <v>227657.62798307746</v>
      </c>
      <c r="Q111" s="29">
        <f>(VLOOKUP($B111,'Model Working'!$C$16:$P$25,R$4,FALSE)/VLOOKUP($B111,'Model Working'!$C$30:$P$39,R$4)-(VLOOKUP($B111,'Model Working'!$C$16:$P$25,Q$4,FALSE)/VLOOKUP($B111,'Model Working'!$C$30:$P$39,Q$4)))*VLOOKUP($F111,'Model Working'!$C$42:$P$45,Q$4,FALSE)*VLOOKUP($D111,'Model Working'!$C$47:$P$50,Q$4,FALSE)*(1+High_Case)*'Connex from Volumes'!J$24</f>
        <v>236653.05465698315</v>
      </c>
      <c r="R111" s="29">
        <f>(VLOOKUP($B111,'Model Working'!$C$16:$P$25,S$4,FALSE)/VLOOKUP($B111,'Model Working'!$C$30:$P$39,S$4)-(VLOOKUP($B111,'Model Working'!$C$16:$P$25,R$4,FALSE)/VLOOKUP($B111,'Model Working'!$C$30:$P$39,R$4)))*VLOOKUP($F111,'Model Working'!$C$42:$P$45,R$4,FALSE)*VLOOKUP($D111,'Model Working'!$C$47:$P$50,R$4,FALSE)*(1+High_Case)*'Connex from Volumes'!K$24</f>
        <v>243826.00667638739</v>
      </c>
      <c r="S111" s="29">
        <f>(VLOOKUP($B111,'Model Working'!$C$16:$P$25,T$4,FALSE)/VLOOKUP($B111,'Model Working'!$C$30:$P$39,T$4)-(VLOOKUP($B111,'Model Working'!$C$16:$P$25,S$4,FALSE)/VLOOKUP($B111,'Model Working'!$C$30:$P$39,S$4)))*VLOOKUP($F111,'Model Working'!$C$42:$P$45,S$4,FALSE)*VLOOKUP($D111,'Model Working'!$C$47:$P$50,S$4,FALSE)*(1+High_Case)*'Connex from Volumes'!L$24</f>
        <v>377856.34219116904</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232498.86317710581</v>
      </c>
      <c r="K112" s="29">
        <f t="shared" si="25"/>
        <v>240088.59170692199</v>
      </c>
      <c r="L112" s="29">
        <f t="shared" si="25"/>
        <v>252873.3233140735</v>
      </c>
      <c r="M112" s="29">
        <f t="shared" si="25"/>
        <v>257962.93997255823</v>
      </c>
      <c r="N112" s="29">
        <f t="shared" si="25"/>
        <v>267974.331363832</v>
      </c>
      <c r="O112" s="29">
        <f t="shared" si="25"/>
        <v>276776.76603204635</v>
      </c>
      <c r="P112" s="29">
        <f t="shared" si="25"/>
        <v>287256.30981323373</v>
      </c>
      <c r="Q112" s="29">
        <f t="shared" si="25"/>
        <v>298606.65679890005</v>
      </c>
      <c r="R112" s="29">
        <f t="shared" si="25"/>
        <v>307657.42195803899</v>
      </c>
      <c r="S112" s="29">
        <f t="shared" si="25"/>
        <v>476775.67169165961</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209248.97685939522</v>
      </c>
      <c r="K113" s="29">
        <f t="shared" si="25"/>
        <v>216079.73253622983</v>
      </c>
      <c r="L113" s="29">
        <f t="shared" si="25"/>
        <v>227585.99098266618</v>
      </c>
      <c r="M113" s="29">
        <f t="shared" si="25"/>
        <v>232166.64597530238</v>
      </c>
      <c r="N113" s="29">
        <f t="shared" si="25"/>
        <v>241176.89822744878</v>
      </c>
      <c r="O113" s="29">
        <f t="shared" si="25"/>
        <v>249099.08942884169</v>
      </c>
      <c r="P113" s="29">
        <f t="shared" si="25"/>
        <v>258530.67883191037</v>
      </c>
      <c r="Q113" s="29">
        <f t="shared" si="25"/>
        <v>268745.99111901008</v>
      </c>
      <c r="R113" s="29">
        <f t="shared" si="25"/>
        <v>276891.67976223514</v>
      </c>
      <c r="S113" s="29">
        <f t="shared" si="25"/>
        <v>429098.10452249367</v>
      </c>
      <c r="T113" s="88" t="s">
        <v>115</v>
      </c>
    </row>
    <row r="114" spans="1:20" ht="1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255748.74949481647</v>
      </c>
      <c r="K114" s="86">
        <f t="shared" si="25"/>
        <v>264097.45087761426</v>
      </c>
      <c r="L114" s="86">
        <f t="shared" si="25"/>
        <v>278160.6556454809</v>
      </c>
      <c r="M114" s="86">
        <f t="shared" si="25"/>
        <v>283759.23396981403</v>
      </c>
      <c r="N114" s="86">
        <f t="shared" si="25"/>
        <v>294771.76450021518</v>
      </c>
      <c r="O114" s="86">
        <f t="shared" si="25"/>
        <v>304454.44263525098</v>
      </c>
      <c r="P114" s="86">
        <f t="shared" si="25"/>
        <v>315981.9407945571</v>
      </c>
      <c r="Q114" s="86">
        <f t="shared" si="25"/>
        <v>328467.32247879013</v>
      </c>
      <c r="R114" s="86">
        <f t="shared" si="25"/>
        <v>338423.16415384295</v>
      </c>
      <c r="S114" s="86">
        <f t="shared" si="25"/>
        <v>524453.23886082554</v>
      </c>
      <c r="T114" s="89" t="s">
        <v>115</v>
      </c>
    </row>
    <row r="115" spans="1:20" ht="15.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J106+J109</f>
        <v>232498.86317710581</v>
      </c>
      <c r="K115" s="86">
        <f>K106+K109</f>
        <v>240088.59170692199</v>
      </c>
      <c r="L115" s="86">
        <f t="shared" ref="L115:S115" si="26">L106+L109</f>
        <v>252873.3233140735</v>
      </c>
      <c r="M115" s="86">
        <f t="shared" si="26"/>
        <v>257962.93997255823</v>
      </c>
      <c r="N115" s="86">
        <f t="shared" si="26"/>
        <v>267974.331363832</v>
      </c>
      <c r="O115" s="86">
        <f t="shared" si="26"/>
        <v>276776.76603204635</v>
      </c>
      <c r="P115" s="86">
        <f t="shared" si="26"/>
        <v>287256.30981323373</v>
      </c>
      <c r="Q115" s="86">
        <f t="shared" si="26"/>
        <v>298606.65679890005</v>
      </c>
      <c r="R115" s="86">
        <f t="shared" si="26"/>
        <v>307657.42195803899</v>
      </c>
      <c r="S115" s="86">
        <f t="shared" si="26"/>
        <v>476775.67169165961</v>
      </c>
      <c r="T115" s="89" t="s">
        <v>115</v>
      </c>
    </row>
    <row r="116" spans="1:20" ht="1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Volumes'!C$25</f>
        <v>42581.902005749056</v>
      </c>
      <c r="K116" s="29">
        <f>'Output Volume Summary'!K116*'Connex from Volumes'!D$25</f>
        <v>43971.952142298258</v>
      </c>
      <c r="L116" s="29">
        <f>'Output Volume Summary'!L116*'Connex from Volumes'!E$25</f>
        <v>45455.804487601767</v>
      </c>
      <c r="M116" s="29">
        <f>'Output Volume Summary'!M116*'Connex from Volumes'!F$25</f>
        <v>47245.618670655283</v>
      </c>
      <c r="N116" s="29">
        <f>'Output Volume Summary'!N116*'Connex from Volumes'!G$25</f>
        <v>49079.193602330037</v>
      </c>
      <c r="O116" s="29">
        <f>'Output Volume Summary'!O116*'Connex from Volumes'!H$25</f>
        <v>50691.349487016625</v>
      </c>
      <c r="P116" s="29">
        <f>'Output Volume Summary'!P116*'Connex from Volumes'!I$25</f>
        <v>52610.66599574103</v>
      </c>
      <c r="Q116" s="29">
        <f>'Output Volume Summary'!Q116*'Connex from Volumes'!J$25</f>
        <v>54689.469119637281</v>
      </c>
      <c r="R116" s="29">
        <f>'Output Volume Summary'!R116*'Connex from Volumes'!K$25</f>
        <v>56347.106450921456</v>
      </c>
      <c r="S116" s="29">
        <f>'Output Volume Summary'!S116*'Connex from Volumes'!L$25</f>
        <v>87320.921286545767</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Volumes'!C$25</f>
        <v>38323.711805174149</v>
      </c>
      <c r="K117" s="29">
        <f>'Output Volume Summary'!K117*'Connex from Volumes'!D$25</f>
        <v>39574.756928068433</v>
      </c>
      <c r="L117" s="29">
        <f>'Output Volume Summary'!L117*'Connex from Volumes'!E$25</f>
        <v>40910.224038841596</v>
      </c>
      <c r="M117" s="29">
        <f>'Output Volume Summary'!M117*'Connex from Volumes'!F$25</f>
        <v>42521.05680358976</v>
      </c>
      <c r="N117" s="29">
        <f>'Output Volume Summary'!N117*'Connex from Volumes'!G$25</f>
        <v>44171.274242097032</v>
      </c>
      <c r="O117" s="29">
        <f>'Output Volume Summary'!O117*'Connex from Volumes'!H$25</f>
        <v>45622.214538314962</v>
      </c>
      <c r="P117" s="29">
        <f>'Output Volume Summary'!P117*'Connex from Volumes'!I$25</f>
        <v>47349.59939616693</v>
      </c>
      <c r="Q117" s="29">
        <f>'Output Volume Summary'!Q117*'Connex from Volumes'!J$25</f>
        <v>49220.522207673559</v>
      </c>
      <c r="R117" s="29">
        <f>'Output Volume Summary'!R117*'Connex from Volumes'!K$25</f>
        <v>50712.395805829314</v>
      </c>
      <c r="S117" s="29">
        <f>'Output Volume Summary'!S117*'Connex from Volumes'!L$25</f>
        <v>78588.829157891189</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Volumes'!C$25</f>
        <v>46840.092206323963</v>
      </c>
      <c r="K118" s="29">
        <f>'Output Volume Summary'!K118*'Connex from Volumes'!D$25</f>
        <v>48369.14735652809</v>
      </c>
      <c r="L118" s="29">
        <f>'Output Volume Summary'!L118*'Connex from Volumes'!E$25</f>
        <v>50001.384936361952</v>
      </c>
      <c r="M118" s="29">
        <f>'Output Volume Summary'!M118*'Connex from Volumes'!F$25</f>
        <v>51970.180537720815</v>
      </c>
      <c r="N118" s="29">
        <f>'Output Volume Summary'!N118*'Connex from Volumes'!G$25</f>
        <v>53987.112962563042</v>
      </c>
      <c r="O118" s="29">
        <f>'Output Volume Summary'!O118*'Connex from Volumes'!H$25</f>
        <v>55760.484435718288</v>
      </c>
      <c r="P118" s="29">
        <f>'Output Volume Summary'!P118*'Connex from Volumes'!I$25</f>
        <v>57871.732595315138</v>
      </c>
      <c r="Q118" s="29">
        <f>'Output Volume Summary'!Q118*'Connex from Volumes'!J$25</f>
        <v>60158.416031601009</v>
      </c>
      <c r="R118" s="29">
        <f>'Output Volume Summary'!R118*'Connex from Volumes'!K$25</f>
        <v>61981.817096013612</v>
      </c>
      <c r="S118" s="29">
        <f>'Output Volume Summary'!S118*'Connex from Volumes'!L$25</f>
        <v>96053.013415200345</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Volumes'!C$26</f>
        <v>277085.10171475227</v>
      </c>
      <c r="K119" s="29">
        <f>'Output Volume Summary'!K119*'Connex from Volumes'!D$26</f>
        <v>286130.31025011407</v>
      </c>
      <c r="L119" s="29">
        <f>'Output Volume Summary'!L119*'Connex from Volumes'!E$26</f>
        <v>295785.90003500879</v>
      </c>
      <c r="M119" s="29">
        <f>'Output Volume Summary'!M119*'Connex from Volumes'!F$26</f>
        <v>307432.41701996943</v>
      </c>
      <c r="N119" s="29">
        <f>'Output Volume Summary'!N119*'Connex from Volumes'!G$26</f>
        <v>319363.6899907288</v>
      </c>
      <c r="O119" s="29">
        <f>'Output Volume Summary'!O119*'Connex from Volumes'!H$26</f>
        <v>329854.16496359662</v>
      </c>
      <c r="P119" s="29">
        <f>'Output Volume Summary'!P119*'Connex from Volumes'!I$26</f>
        <v>342343.36777024693</v>
      </c>
      <c r="Q119" s="29">
        <f>'Output Volume Summary'!Q119*'Connex from Volumes'!J$26</f>
        <v>355870.36745551159</v>
      </c>
      <c r="R119" s="29">
        <f>'Output Volume Summary'!R119*'Connex from Volumes'!K$26</f>
        <v>366656.79518443334</v>
      </c>
      <c r="S119" s="29">
        <f>'Output Volume Summary'!S119*'Connex from Volumes'!L$26</f>
        <v>568206.80187657545</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Volumes'!C$26</f>
        <v>249376.59154327703</v>
      </c>
      <c r="K120" s="29">
        <f>'Output Volume Summary'!K120*'Connex from Volumes'!D$26</f>
        <v>257517.27922510268</v>
      </c>
      <c r="L120" s="29">
        <f>'Output Volume Summary'!L120*'Connex from Volumes'!E$26</f>
        <v>266207.31003150792</v>
      </c>
      <c r="M120" s="29">
        <f>'Output Volume Summary'!M120*'Connex from Volumes'!F$26</f>
        <v>276689.17531797255</v>
      </c>
      <c r="N120" s="29">
        <f>'Output Volume Summary'!N120*'Connex from Volumes'!G$26</f>
        <v>287427.32099165593</v>
      </c>
      <c r="O120" s="29">
        <f>'Output Volume Summary'!O120*'Connex from Volumes'!H$26</f>
        <v>296868.74846723699</v>
      </c>
      <c r="P120" s="29">
        <f>'Output Volume Summary'!P120*'Connex from Volumes'!I$26</f>
        <v>308109.0309932222</v>
      </c>
      <c r="Q120" s="29">
        <f>'Output Volume Summary'!Q120*'Connex from Volumes'!J$26</f>
        <v>320283.33070996037</v>
      </c>
      <c r="R120" s="29">
        <f>'Output Volume Summary'!R120*'Connex from Volumes'!K$26</f>
        <v>329991.11566598999</v>
      </c>
      <c r="S120" s="29">
        <f>'Output Volume Summary'!S120*'Connex from Volumes'!L$26</f>
        <v>511386.12168891798</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Volumes'!C$26</f>
        <v>304793.6118862275</v>
      </c>
      <c r="K121" s="29">
        <f>'Output Volume Summary'!K121*'Connex from Volumes'!D$26</f>
        <v>314743.34127512551</v>
      </c>
      <c r="L121" s="29">
        <f>'Output Volume Summary'!L121*'Connex from Volumes'!E$26</f>
        <v>325364.49003850966</v>
      </c>
      <c r="M121" s="29">
        <f>'Output Volume Summary'!M121*'Connex from Volumes'!F$26</f>
        <v>338175.65872196644</v>
      </c>
      <c r="N121" s="29">
        <f>'Output Volume Summary'!N121*'Connex from Volumes'!G$26</f>
        <v>351300.05898980174</v>
      </c>
      <c r="O121" s="29">
        <f>'Output Volume Summary'!O121*'Connex from Volumes'!H$26</f>
        <v>362839.5814599563</v>
      </c>
      <c r="P121" s="29">
        <f>'Output Volume Summary'!P121*'Connex from Volumes'!I$26</f>
        <v>376577.7045472716</v>
      </c>
      <c r="Q121" s="29">
        <f>'Output Volume Summary'!Q121*'Connex from Volumes'!J$26</f>
        <v>391457.40420106269</v>
      </c>
      <c r="R121" s="29">
        <f>'Output Volume Summary'!R121*'Connex from Volumes'!K$26</f>
        <v>403322.4747028767</v>
      </c>
      <c r="S121" s="29">
        <f>'Output Volume Summary'!S121*'Connex from Volumes'!L$26</f>
        <v>625027.48206423305</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319667.00372050132</v>
      </c>
      <c r="K122" s="29">
        <f t="shared" si="27"/>
        <v>330102.26239241235</v>
      </c>
      <c r="L122" s="29">
        <f t="shared" si="27"/>
        <v>341241.70452261053</v>
      </c>
      <c r="M122" s="29">
        <f t="shared" si="27"/>
        <v>354678.03569062473</v>
      </c>
      <c r="N122" s="29">
        <f t="shared" si="27"/>
        <v>368442.88359305885</v>
      </c>
      <c r="O122" s="29">
        <f t="shared" si="27"/>
        <v>380545.51445061323</v>
      </c>
      <c r="P122" s="29">
        <f t="shared" si="27"/>
        <v>394954.03376598796</v>
      </c>
      <c r="Q122" s="29">
        <f t="shared" si="27"/>
        <v>410559.83657514886</v>
      </c>
      <c r="R122" s="29">
        <f t="shared" si="27"/>
        <v>423003.90163535479</v>
      </c>
      <c r="S122" s="29">
        <f t="shared" si="27"/>
        <v>655527.72316312126</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287700.30334845115</v>
      </c>
      <c r="K123" s="29">
        <f t="shared" si="27"/>
        <v>297092.0361531711</v>
      </c>
      <c r="L123" s="29">
        <f t="shared" si="27"/>
        <v>307117.53407034953</v>
      </c>
      <c r="M123" s="29">
        <f t="shared" si="27"/>
        <v>319210.23212156229</v>
      </c>
      <c r="N123" s="29">
        <f t="shared" si="27"/>
        <v>331598.59523375297</v>
      </c>
      <c r="O123" s="29">
        <f t="shared" si="27"/>
        <v>342490.96300555195</v>
      </c>
      <c r="P123" s="29">
        <f t="shared" si="27"/>
        <v>355458.63038938912</v>
      </c>
      <c r="Q123" s="29">
        <f t="shared" si="27"/>
        <v>369503.85291763395</v>
      </c>
      <c r="R123" s="29">
        <f t="shared" si="27"/>
        <v>380703.51147181931</v>
      </c>
      <c r="S123" s="29">
        <f t="shared" si="27"/>
        <v>589974.9508468092</v>
      </c>
      <c r="T123" s="88" t="s">
        <v>115</v>
      </c>
    </row>
    <row r="124" spans="1:20" ht="1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351633.70409255149</v>
      </c>
      <c r="K124" s="86">
        <f t="shared" si="27"/>
        <v>363112.4886316536</v>
      </c>
      <c r="L124" s="86">
        <f t="shared" si="27"/>
        <v>375365.87497487164</v>
      </c>
      <c r="M124" s="86">
        <f t="shared" si="27"/>
        <v>390145.83925968723</v>
      </c>
      <c r="N124" s="86">
        <f t="shared" si="27"/>
        <v>405287.17195236479</v>
      </c>
      <c r="O124" s="86">
        <f t="shared" si="27"/>
        <v>418600.06589567458</v>
      </c>
      <c r="P124" s="86">
        <f t="shared" si="27"/>
        <v>434449.43714258674</v>
      </c>
      <c r="Q124" s="86">
        <f t="shared" si="27"/>
        <v>451615.82023266371</v>
      </c>
      <c r="R124" s="86">
        <f t="shared" si="27"/>
        <v>465304.29179889034</v>
      </c>
      <c r="S124" s="86">
        <f t="shared" si="27"/>
        <v>721080.49547943333</v>
      </c>
      <c r="T124" s="89" t="s">
        <v>115</v>
      </c>
    </row>
    <row r="125" spans="1:20" ht="15.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J116+J119</f>
        <v>319667.00372050132</v>
      </c>
      <c r="K125" s="92">
        <f>K116+K119</f>
        <v>330102.26239241235</v>
      </c>
      <c r="L125" s="92">
        <f t="shared" ref="L125:S125" si="28">L116+L119</f>
        <v>341241.70452261053</v>
      </c>
      <c r="M125" s="92">
        <f t="shared" si="28"/>
        <v>354678.03569062473</v>
      </c>
      <c r="N125" s="92">
        <f t="shared" si="28"/>
        <v>368442.88359305885</v>
      </c>
      <c r="O125" s="92">
        <f t="shared" si="28"/>
        <v>380545.51445061323</v>
      </c>
      <c r="P125" s="92">
        <f t="shared" si="28"/>
        <v>394954.03376598796</v>
      </c>
      <c r="Q125" s="92">
        <f t="shared" si="28"/>
        <v>410559.83657514886</v>
      </c>
      <c r="R125" s="92">
        <f t="shared" si="28"/>
        <v>423003.90163535479</v>
      </c>
      <c r="S125" s="92">
        <f t="shared" si="28"/>
        <v>655527.72316312126</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Volumes'!C$23</f>
        <v>1034525.4270279553</v>
      </c>
      <c r="K126" s="29">
        <f>(VLOOKUP($B126,'Model Working'!$C$16:$P$25,L$4,FALSE)/VLOOKUP($B126,'Model Working'!$C$30:$P$39,L$4)-(VLOOKUP($B126,'Model Working'!$C$16:$P$25,K$4,FALSE)/VLOOKUP($B126,'Model Working'!$C$30:$P$39,K$4)))*VLOOKUP($F126,'Model Working'!$C$42:$P$45,K$4,FALSE)*VLOOKUP($D126,'Model Working'!$C$47:$P$50,K$4,FALSE)*(1+Base_Case)*'Connex from Volumes'!D$23</f>
        <v>1068042.9328926834</v>
      </c>
      <c r="L126" s="29">
        <f>(VLOOKUP($B126,'Model Working'!$C$16:$P$25,M$4,FALSE)/VLOOKUP($B126,'Model Working'!$C$30:$P$39,M$4)-(VLOOKUP($B126,'Model Working'!$C$16:$P$25,L$4,FALSE)/VLOOKUP($B126,'Model Working'!$C$30:$P$39,L$4)))*VLOOKUP($F126,'Model Working'!$C$42:$P$45,L$4,FALSE)*VLOOKUP($D126,'Model Working'!$C$47:$P$50,L$4,FALSE)*(1+Base_Case)*'Connex from Volumes'!E$23</f>
        <v>1124634.4154186894</v>
      </c>
      <c r="M126" s="29">
        <f>(VLOOKUP($B126,'Model Working'!$C$16:$P$25,N$4,FALSE)/VLOOKUP($B126,'Model Working'!$C$30:$P$39,N$4)-(VLOOKUP($B126,'Model Working'!$C$16:$P$25,M$4,FALSE)/VLOOKUP($B126,'Model Working'!$C$30:$P$39,M$4)))*VLOOKUP($F126,'Model Working'!$C$42:$P$45,M$4,FALSE)*VLOOKUP($D126,'Model Working'!$C$47:$P$50,M$4,FALSE)*(1+Base_Case)*'Connex from Volumes'!F$23</f>
        <v>1146967.17877527</v>
      </c>
      <c r="N126" s="29">
        <f>(VLOOKUP($B126,'Model Working'!$C$16:$P$25,O$4,FALSE)/VLOOKUP($B126,'Model Working'!$C$30:$P$39,O$4)-(VLOOKUP($B126,'Model Working'!$C$16:$P$25,N$4,FALSE)/VLOOKUP($B126,'Model Working'!$C$30:$P$39,N$4)))*VLOOKUP($F126,'Model Working'!$C$42:$P$45,N$4,FALSE)*VLOOKUP($D126,'Model Working'!$C$47:$P$50,N$4,FALSE)*(1+Base_Case)*'Connex from Volumes'!G$23</f>
        <v>1191149.2367089377</v>
      </c>
      <c r="O126" s="29">
        <f>(VLOOKUP($B126,'Model Working'!$C$16:$P$25,P$4,FALSE)/VLOOKUP($B126,'Model Working'!$C$30:$P$39,P$4)-(VLOOKUP($B126,'Model Working'!$C$16:$P$25,O$4,FALSE)/VLOOKUP($B126,'Model Working'!$C$30:$P$39,O$4)))*VLOOKUP($F126,'Model Working'!$C$42:$P$45,O$4,FALSE)*VLOOKUP($D126,'Model Working'!$C$47:$P$50,O$4,FALSE)*(1+Base_Case)*'Connex from Volumes'!H$23</f>
        <v>1229916.8299236048</v>
      </c>
      <c r="P126" s="29">
        <f>(VLOOKUP($B126,'Model Working'!$C$16:$P$25,Q$4,FALSE)/VLOOKUP($B126,'Model Working'!$C$30:$P$39,Q$4)-(VLOOKUP($B126,'Model Working'!$C$16:$P$25,P$4,FALSE)/VLOOKUP($B126,'Model Working'!$C$30:$P$39,P$4)))*VLOOKUP($F126,'Model Working'!$C$42:$P$45,P$4,FALSE)*VLOOKUP($D126,'Model Working'!$C$47:$P$50,P$4,FALSE)*(1+Base_Case)*'Connex from Volumes'!I$23</f>
        <v>1276093.462784016</v>
      </c>
      <c r="Q126" s="29">
        <f>(VLOOKUP($B126,'Model Working'!$C$16:$P$25,R$4,FALSE)/VLOOKUP($B126,'Model Working'!$C$30:$P$39,R$4)-(VLOOKUP($B126,'Model Working'!$C$16:$P$25,Q$4,FALSE)/VLOOKUP($B126,'Model Working'!$C$30:$P$39,Q$4)))*VLOOKUP($F126,'Model Working'!$C$42:$P$45,Q$4,FALSE)*VLOOKUP($D126,'Model Working'!$C$47:$P$50,Q$4,FALSE)*(1+Base_Case)*'Connex from Volumes'!J$23</f>
        <v>1326089.0216050255</v>
      </c>
      <c r="R126" s="29">
        <f>(VLOOKUP($B126,'Model Working'!$C$16:$P$25,S$4,FALSE)/VLOOKUP($B126,'Model Working'!$C$30:$P$39,S$4)-(VLOOKUP($B126,'Model Working'!$C$16:$P$25,R$4,FALSE)/VLOOKUP($B126,'Model Working'!$C$30:$P$39,R$4)))*VLOOKUP($F126,'Model Working'!$C$42:$P$45,R$4,FALSE)*VLOOKUP($D126,'Model Working'!$C$47:$P$50,R$4,FALSE)*(1+Base_Case)*'Connex from Volumes'!K$23</f>
        <v>1365822.3262572032</v>
      </c>
      <c r="S126" s="29">
        <f>(VLOOKUP($B126,'Model Working'!$C$16:$P$25,T$4,FALSE)/VLOOKUP($B126,'Model Working'!$C$30:$P$39,T$4)-(VLOOKUP($B126,'Model Working'!$C$16:$P$25,S$4,FALSE)/VLOOKUP($B126,'Model Working'!$C$30:$P$39,S$4)))*VLOOKUP($F126,'Model Working'!$C$42:$P$45,S$4,FALSE)*VLOOKUP($D126,'Model Working'!$C$47:$P$50,S$4,FALSE)*(1+Base_Case)*'Connex from Volumes'!L$23</f>
        <v>1890462.364166423</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Volumes'!C$23</f>
        <v>931072.88432515971</v>
      </c>
      <c r="K127" s="29">
        <f>(VLOOKUP($B127,'Model Working'!$C$16:$P$25,L$4,FALSE)/VLOOKUP($B127,'Model Working'!$C$30:$P$39,L$4)-(VLOOKUP($B127,'Model Working'!$C$16:$P$25,K$4,FALSE)/VLOOKUP($B127,'Model Working'!$C$30:$P$39,K$4)))*VLOOKUP($F127,'Model Working'!$C$42:$P$45,K$4,FALSE)*VLOOKUP($D127,'Model Working'!$C$47:$P$50,K$4,FALSE)*(1+Low_Case)*'Connex from Volumes'!D$23</f>
        <v>961238.63960341515</v>
      </c>
      <c r="L127" s="29">
        <f>(VLOOKUP($B127,'Model Working'!$C$16:$P$25,M$4,FALSE)/VLOOKUP($B127,'Model Working'!$C$30:$P$39,M$4)-(VLOOKUP($B127,'Model Working'!$C$16:$P$25,L$4,FALSE)/VLOOKUP($B127,'Model Working'!$C$30:$P$39,L$4)))*VLOOKUP($F127,'Model Working'!$C$42:$P$45,L$4,FALSE)*VLOOKUP($D127,'Model Working'!$C$47:$P$50,L$4,FALSE)*(1+Low_Case)*'Connex from Volumes'!E$23</f>
        <v>1012170.9738768204</v>
      </c>
      <c r="M127" s="29">
        <f>(VLOOKUP($B127,'Model Working'!$C$16:$P$25,N$4,FALSE)/VLOOKUP($B127,'Model Working'!$C$30:$P$39,N$4)-(VLOOKUP($B127,'Model Working'!$C$16:$P$25,M$4,FALSE)/VLOOKUP($B127,'Model Working'!$C$30:$P$39,M$4)))*VLOOKUP($F127,'Model Working'!$C$42:$P$45,M$4,FALSE)*VLOOKUP($D127,'Model Working'!$C$47:$P$50,M$4,FALSE)*(1+Low_Case)*'Connex from Volumes'!F$23</f>
        <v>1032270.4608977431</v>
      </c>
      <c r="N127" s="29">
        <f>(VLOOKUP($B127,'Model Working'!$C$16:$P$25,O$4,FALSE)/VLOOKUP($B127,'Model Working'!$C$30:$P$39,O$4)-(VLOOKUP($B127,'Model Working'!$C$16:$P$25,N$4,FALSE)/VLOOKUP($B127,'Model Working'!$C$30:$P$39,N$4)))*VLOOKUP($F127,'Model Working'!$C$42:$P$45,N$4,FALSE)*VLOOKUP($D127,'Model Working'!$C$47:$P$50,N$4,FALSE)*(1+Low_Case)*'Connex from Volumes'!G$23</f>
        <v>1072034.3130380441</v>
      </c>
      <c r="O127" s="29">
        <f>(VLOOKUP($B127,'Model Working'!$C$16:$P$25,P$4,FALSE)/VLOOKUP($B127,'Model Working'!$C$30:$P$39,P$4)-(VLOOKUP($B127,'Model Working'!$C$16:$P$25,O$4,FALSE)/VLOOKUP($B127,'Model Working'!$C$30:$P$39,O$4)))*VLOOKUP($F127,'Model Working'!$C$42:$P$45,O$4,FALSE)*VLOOKUP($D127,'Model Working'!$C$47:$P$50,O$4,FALSE)*(1+Low_Case)*'Connex from Volumes'!H$23</f>
        <v>1106925.1469312445</v>
      </c>
      <c r="P127" s="29">
        <f>(VLOOKUP($B127,'Model Working'!$C$16:$P$25,Q$4,FALSE)/VLOOKUP($B127,'Model Working'!$C$30:$P$39,Q$4)-(VLOOKUP($B127,'Model Working'!$C$16:$P$25,P$4,FALSE)/VLOOKUP($B127,'Model Working'!$C$30:$P$39,P$4)))*VLOOKUP($F127,'Model Working'!$C$42:$P$45,P$4,FALSE)*VLOOKUP($D127,'Model Working'!$C$47:$P$50,P$4,FALSE)*(1+Low_Case)*'Connex from Volumes'!I$23</f>
        <v>1148484.1165056145</v>
      </c>
      <c r="Q127" s="29">
        <f>(VLOOKUP($B127,'Model Working'!$C$16:$P$25,R$4,FALSE)/VLOOKUP($B127,'Model Working'!$C$30:$P$39,R$4)-(VLOOKUP($B127,'Model Working'!$C$16:$P$25,Q$4,FALSE)/VLOOKUP($B127,'Model Working'!$C$30:$P$39,Q$4)))*VLOOKUP($F127,'Model Working'!$C$42:$P$45,Q$4,FALSE)*VLOOKUP($D127,'Model Working'!$C$47:$P$50,Q$4,FALSE)*(1+Low_Case)*'Connex from Volumes'!J$23</f>
        <v>1193480.1194445228</v>
      </c>
      <c r="R127" s="29">
        <f>(VLOOKUP($B127,'Model Working'!$C$16:$P$25,S$4,FALSE)/VLOOKUP($B127,'Model Working'!$C$30:$P$39,S$4)-(VLOOKUP($B127,'Model Working'!$C$16:$P$25,R$4,FALSE)/VLOOKUP($B127,'Model Working'!$C$30:$P$39,R$4)))*VLOOKUP($F127,'Model Working'!$C$42:$P$45,R$4,FALSE)*VLOOKUP($D127,'Model Working'!$C$47:$P$50,R$4,FALSE)*(1+Low_Case)*'Connex from Volumes'!K$23</f>
        <v>1229240.0936314829</v>
      </c>
      <c r="S127" s="29">
        <f>(VLOOKUP($B127,'Model Working'!$C$16:$P$25,T$4,FALSE)/VLOOKUP($B127,'Model Working'!$C$30:$P$39,T$4)-(VLOOKUP($B127,'Model Working'!$C$16:$P$25,S$4,FALSE)/VLOOKUP($B127,'Model Working'!$C$30:$P$39,S$4)))*VLOOKUP($F127,'Model Working'!$C$42:$P$45,S$4,FALSE)*VLOOKUP($D127,'Model Working'!$C$47:$P$50,S$4,FALSE)*(1+Low_Case)*'Connex from Volumes'!L$23</f>
        <v>1701416.1277497809</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Volumes'!C$23</f>
        <v>1137977.9697307509</v>
      </c>
      <c r="K128" s="29">
        <f>(VLOOKUP($B128,'Model Working'!$C$16:$P$25,L$4,FALSE)/VLOOKUP($B128,'Model Working'!$C$30:$P$39,L$4)-(VLOOKUP($B128,'Model Working'!$C$16:$P$25,K$4,FALSE)/VLOOKUP($B128,'Model Working'!$C$30:$P$39,K$4)))*VLOOKUP($F128,'Model Working'!$C$42:$P$45,K$4,FALSE)*VLOOKUP($D128,'Model Working'!$C$47:$P$50,K$4,FALSE)*(1+High_Case)*'Connex from Volumes'!D$23</f>
        <v>1174847.226181952</v>
      </c>
      <c r="L128" s="29">
        <f>(VLOOKUP($B128,'Model Working'!$C$16:$P$25,M$4,FALSE)/VLOOKUP($B128,'Model Working'!$C$30:$P$39,M$4)-(VLOOKUP($B128,'Model Working'!$C$16:$P$25,L$4,FALSE)/VLOOKUP($B128,'Model Working'!$C$30:$P$39,L$4)))*VLOOKUP($F128,'Model Working'!$C$42:$P$45,L$4,FALSE)*VLOOKUP($D128,'Model Working'!$C$47:$P$50,L$4,FALSE)*(1+High_Case)*'Connex from Volumes'!E$23</f>
        <v>1237097.8569605583</v>
      </c>
      <c r="M128" s="29">
        <f>(VLOOKUP($B128,'Model Working'!$C$16:$P$25,N$4,FALSE)/VLOOKUP($B128,'Model Working'!$C$30:$P$39,N$4)-(VLOOKUP($B128,'Model Working'!$C$16:$P$25,M$4,FALSE)/VLOOKUP($B128,'Model Working'!$C$30:$P$39,M$4)))*VLOOKUP($F128,'Model Working'!$C$42:$P$45,M$4,FALSE)*VLOOKUP($D128,'Model Working'!$C$47:$P$50,M$4,FALSE)*(1+High_Case)*'Connex from Volumes'!F$23</f>
        <v>1261663.8966527972</v>
      </c>
      <c r="N128" s="29">
        <f>(VLOOKUP($B128,'Model Working'!$C$16:$P$25,O$4,FALSE)/VLOOKUP($B128,'Model Working'!$C$30:$P$39,O$4)-(VLOOKUP($B128,'Model Working'!$C$16:$P$25,N$4,FALSE)/VLOOKUP($B128,'Model Working'!$C$30:$P$39,N$4)))*VLOOKUP($F128,'Model Working'!$C$42:$P$45,N$4,FALSE)*VLOOKUP($D128,'Model Working'!$C$47:$P$50,N$4,FALSE)*(1+High_Case)*'Connex from Volumes'!G$23</f>
        <v>1310264.1603798317</v>
      </c>
      <c r="O128" s="29">
        <f>(VLOOKUP($B128,'Model Working'!$C$16:$P$25,P$4,FALSE)/VLOOKUP($B128,'Model Working'!$C$30:$P$39,P$4)-(VLOOKUP($B128,'Model Working'!$C$16:$P$25,O$4,FALSE)/VLOOKUP($B128,'Model Working'!$C$30:$P$39,O$4)))*VLOOKUP($F128,'Model Working'!$C$42:$P$45,O$4,FALSE)*VLOOKUP($D128,'Model Working'!$C$47:$P$50,O$4,FALSE)*(1+High_Case)*'Connex from Volumes'!H$23</f>
        <v>1352908.5129159654</v>
      </c>
      <c r="P128" s="29">
        <f>(VLOOKUP($B128,'Model Working'!$C$16:$P$25,Q$4,FALSE)/VLOOKUP($B128,'Model Working'!$C$30:$P$39,Q$4)-(VLOOKUP($B128,'Model Working'!$C$16:$P$25,P$4,FALSE)/VLOOKUP($B128,'Model Working'!$C$30:$P$39,P$4)))*VLOOKUP($F128,'Model Working'!$C$42:$P$45,P$4,FALSE)*VLOOKUP($D128,'Model Working'!$C$47:$P$50,P$4,FALSE)*(1+High_Case)*'Connex from Volumes'!I$23</f>
        <v>1403702.8090624178</v>
      </c>
      <c r="Q128" s="29">
        <f>(VLOOKUP($B128,'Model Working'!$C$16:$P$25,R$4,FALSE)/VLOOKUP($B128,'Model Working'!$C$30:$P$39,R$4)-(VLOOKUP($B128,'Model Working'!$C$16:$P$25,Q$4,FALSE)/VLOOKUP($B128,'Model Working'!$C$30:$P$39,Q$4)))*VLOOKUP($F128,'Model Working'!$C$42:$P$45,Q$4,FALSE)*VLOOKUP($D128,'Model Working'!$C$47:$P$50,Q$4,FALSE)*(1+High_Case)*'Connex from Volumes'!J$23</f>
        <v>1458697.9237655282</v>
      </c>
      <c r="R128" s="29">
        <f>(VLOOKUP($B128,'Model Working'!$C$16:$P$25,S$4,FALSE)/VLOOKUP($B128,'Model Working'!$C$30:$P$39,S$4)-(VLOOKUP($B128,'Model Working'!$C$16:$P$25,R$4,FALSE)/VLOOKUP($B128,'Model Working'!$C$30:$P$39,R$4)))*VLOOKUP($F128,'Model Working'!$C$42:$P$45,R$4,FALSE)*VLOOKUP($D128,'Model Working'!$C$47:$P$50,R$4,FALSE)*(1+High_Case)*'Connex from Volumes'!K$23</f>
        <v>1502404.5588829236</v>
      </c>
      <c r="S128" s="29">
        <f>(VLOOKUP($B128,'Model Working'!$C$16:$P$25,T$4,FALSE)/VLOOKUP($B128,'Model Working'!$C$30:$P$39,T$4)-(VLOOKUP($B128,'Model Working'!$C$16:$P$25,S$4,FALSE)/VLOOKUP($B128,'Model Working'!$C$30:$P$39,S$4)))*VLOOKUP($F128,'Model Working'!$C$42:$P$45,S$4,FALSE)*VLOOKUP($D128,'Model Working'!$C$47:$P$50,S$4,FALSE)*(1+High_Case)*'Connex from Volumes'!L$23</f>
        <v>2079508.6005830655</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Volumes'!C$24</f>
        <v>2666509.3371069389</v>
      </c>
      <c r="K129" s="29">
        <f>(VLOOKUP($B129,'Model Working'!$C$16:$P$25,L$4,FALSE)/VLOOKUP($B129,'Model Working'!$C$30:$P$39,L$4)-(VLOOKUP($B129,'Model Working'!$C$16:$P$25,K$4,FALSE)/VLOOKUP($B129,'Model Working'!$C$30:$P$39,K$4)))*VLOOKUP($F129,'Model Working'!$C$42:$P$45,K$4,FALSE)*VLOOKUP($D129,'Model Working'!$C$47:$P$50,K$4,FALSE)*(1+Base_Case)*'Connex from Volumes'!D$24</f>
        <v>2752901.3580373432</v>
      </c>
      <c r="L129" s="29">
        <f>(VLOOKUP($B129,'Model Working'!$C$16:$P$25,M$4,FALSE)/VLOOKUP($B129,'Model Working'!$C$30:$P$39,M$4)-(VLOOKUP($B129,'Model Working'!$C$16:$P$25,L$4,FALSE)/VLOOKUP($B129,'Model Working'!$C$30:$P$39,L$4)))*VLOOKUP($F129,'Model Working'!$C$42:$P$45,L$4,FALSE)*VLOOKUP($D129,'Model Working'!$C$47:$P$50,L$4,FALSE)*(1+Base_Case)*'Connex from Volumes'!E$24</f>
        <v>2898767.0009822813</v>
      </c>
      <c r="M129" s="29">
        <f>(VLOOKUP($B129,'Model Working'!$C$16:$P$25,N$4,FALSE)/VLOOKUP($B129,'Model Working'!$C$30:$P$39,N$4)-(VLOOKUP($B129,'Model Working'!$C$16:$P$25,M$4,FALSE)/VLOOKUP($B129,'Model Working'!$C$30:$P$39,M$4)))*VLOOKUP($F129,'Model Working'!$C$42:$P$45,M$4,FALSE)*VLOOKUP($D129,'Model Working'!$C$47:$P$50,M$4,FALSE)*(1+Base_Case)*'Connex from Volumes'!F$24</f>
        <v>2956330.1313393596</v>
      </c>
      <c r="N129" s="29">
        <f>(VLOOKUP($B129,'Model Working'!$C$16:$P$25,O$4,FALSE)/VLOOKUP($B129,'Model Working'!$C$30:$P$39,O$4)-(VLOOKUP($B129,'Model Working'!$C$16:$P$25,N$4,FALSE)/VLOOKUP($B129,'Model Working'!$C$30:$P$39,N$4)))*VLOOKUP($F129,'Model Working'!$C$42:$P$45,N$4,FALSE)*VLOOKUP($D129,'Model Working'!$C$47:$P$50,N$4,FALSE)*(1+Base_Case)*'Connex from Volumes'!G$24</f>
        <v>3070210.2419048208</v>
      </c>
      <c r="O129" s="29">
        <f>(VLOOKUP($B129,'Model Working'!$C$16:$P$25,P$4,FALSE)/VLOOKUP($B129,'Model Working'!$C$30:$P$39,P$4)-(VLOOKUP($B129,'Model Working'!$C$16:$P$25,O$4,FALSE)/VLOOKUP($B129,'Model Working'!$C$30:$P$39,O$4)))*VLOOKUP($F129,'Model Working'!$C$42:$P$45,O$4,FALSE)*VLOOKUP($D129,'Model Working'!$C$47:$P$50,O$4,FALSE)*(1+Base_Case)*'Connex from Volumes'!H$24</f>
        <v>3170134.4647255722</v>
      </c>
      <c r="P129" s="29">
        <f>(VLOOKUP($B129,'Model Working'!$C$16:$P$25,Q$4,FALSE)/VLOOKUP($B129,'Model Working'!$C$30:$P$39,Q$4)-(VLOOKUP($B129,'Model Working'!$C$16:$P$25,P$4,FALSE)/VLOOKUP($B129,'Model Working'!$C$30:$P$39,P$4)))*VLOOKUP($F129,'Model Working'!$C$42:$P$45,P$4,FALSE)*VLOOKUP($D129,'Model Working'!$C$47:$P$50,P$4,FALSE)*(1+Base_Case)*'Connex from Volumes'!I$24</f>
        <v>3289155.6308192671</v>
      </c>
      <c r="Q129" s="29">
        <f>(VLOOKUP($B129,'Model Working'!$C$16:$P$25,R$4,FALSE)/VLOOKUP($B129,'Model Working'!$C$30:$P$39,R$4)-(VLOOKUP($B129,'Model Working'!$C$16:$P$25,Q$4,FALSE)/VLOOKUP($B129,'Model Working'!$C$30:$P$39,Q$4)))*VLOOKUP($F129,'Model Working'!$C$42:$P$45,Q$4,FALSE)*VLOOKUP($D129,'Model Working'!$C$47:$P$50,Q$4,FALSE)*(1+Base_Case)*'Connex from Volumes'!J$24</f>
        <v>3418020.1525865979</v>
      </c>
      <c r="R129" s="29">
        <f>(VLOOKUP($B129,'Model Working'!$C$16:$P$25,S$4,FALSE)/VLOOKUP($B129,'Model Working'!$C$30:$P$39,S$4)-(VLOOKUP($B129,'Model Working'!$C$16:$P$25,R$4,FALSE)/VLOOKUP($B129,'Model Working'!$C$30:$P$39,R$4)))*VLOOKUP($F129,'Model Working'!$C$42:$P$45,R$4,FALSE)*VLOOKUP($D129,'Model Working'!$C$47:$P$50,R$4,FALSE)*(1+Base_Case)*'Connex from Volumes'!K$24</f>
        <v>3520433.5153528699</v>
      </c>
      <c r="S129" s="29">
        <f>(VLOOKUP($B129,'Model Working'!$C$16:$P$25,T$4,FALSE)/VLOOKUP($B129,'Model Working'!$C$30:$P$39,T$4)-(VLOOKUP($B129,'Model Working'!$C$16:$P$25,S$4,FALSE)/VLOOKUP($B129,'Model Working'!$C$30:$P$39,S$4)))*VLOOKUP($F129,'Model Working'!$C$42:$P$45,S$4,FALSE)*VLOOKUP($D129,'Model Working'!$C$47:$P$50,S$4,FALSE)*(1+Base_Case)*'Connex from Volumes'!L$24</f>
        <v>4872703.3805064792</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Volumes'!C$24</f>
        <v>2399858.4033962451</v>
      </c>
      <c r="K130" s="29">
        <f>(VLOOKUP($B130,'Model Working'!$C$16:$P$25,L$4,FALSE)/VLOOKUP($B130,'Model Working'!$C$30:$P$39,L$4)-(VLOOKUP($B130,'Model Working'!$C$16:$P$25,K$4,FALSE)/VLOOKUP($B130,'Model Working'!$C$30:$P$39,K$4)))*VLOOKUP($F130,'Model Working'!$C$42:$P$45,K$4,FALSE)*VLOOKUP($D130,'Model Working'!$C$47:$P$50,K$4,FALSE)*(1+Low_Case)*'Connex from Volumes'!D$24</f>
        <v>2477611.2222336088</v>
      </c>
      <c r="L130" s="29">
        <f>(VLOOKUP($B130,'Model Working'!$C$16:$P$25,M$4,FALSE)/VLOOKUP($B130,'Model Working'!$C$30:$P$39,M$4)-(VLOOKUP($B130,'Model Working'!$C$16:$P$25,L$4,FALSE)/VLOOKUP($B130,'Model Working'!$C$30:$P$39,L$4)))*VLOOKUP($F130,'Model Working'!$C$42:$P$45,L$4,FALSE)*VLOOKUP($D130,'Model Working'!$C$47:$P$50,L$4,FALSE)*(1+Low_Case)*'Connex from Volumes'!E$24</f>
        <v>2608890.3008840531</v>
      </c>
      <c r="M130" s="29">
        <f>(VLOOKUP($B130,'Model Working'!$C$16:$P$25,N$4,FALSE)/VLOOKUP($B130,'Model Working'!$C$30:$P$39,N$4)-(VLOOKUP($B130,'Model Working'!$C$16:$P$25,M$4,FALSE)/VLOOKUP($B130,'Model Working'!$C$30:$P$39,M$4)))*VLOOKUP($F130,'Model Working'!$C$42:$P$45,M$4,FALSE)*VLOOKUP($D130,'Model Working'!$C$47:$P$50,M$4,FALSE)*(1+Low_Case)*'Connex from Volumes'!F$24</f>
        <v>2660697.1182054239</v>
      </c>
      <c r="N130" s="29">
        <f>(VLOOKUP($B130,'Model Working'!$C$16:$P$25,O$4,FALSE)/VLOOKUP($B130,'Model Working'!$C$30:$P$39,O$4)-(VLOOKUP($B130,'Model Working'!$C$16:$P$25,N$4,FALSE)/VLOOKUP($B130,'Model Working'!$C$30:$P$39,N$4)))*VLOOKUP($F130,'Model Working'!$C$42:$P$45,N$4,FALSE)*VLOOKUP($D130,'Model Working'!$C$47:$P$50,N$4,FALSE)*(1+Low_Case)*'Connex from Volumes'!G$24</f>
        <v>2763189.2177143386</v>
      </c>
      <c r="O130" s="29">
        <f>(VLOOKUP($B130,'Model Working'!$C$16:$P$25,P$4,FALSE)/VLOOKUP($B130,'Model Working'!$C$30:$P$39,P$4)-(VLOOKUP($B130,'Model Working'!$C$16:$P$25,O$4,FALSE)/VLOOKUP($B130,'Model Working'!$C$30:$P$39,O$4)))*VLOOKUP($F130,'Model Working'!$C$42:$P$45,O$4,FALSE)*VLOOKUP($D130,'Model Working'!$C$47:$P$50,O$4,FALSE)*(1+Low_Case)*'Connex from Volumes'!H$24</f>
        <v>2853121.0182530149</v>
      </c>
      <c r="P130" s="29">
        <f>(VLOOKUP($B130,'Model Working'!$C$16:$P$25,Q$4,FALSE)/VLOOKUP($B130,'Model Working'!$C$30:$P$39,Q$4)-(VLOOKUP($B130,'Model Working'!$C$16:$P$25,P$4,FALSE)/VLOOKUP($B130,'Model Working'!$C$30:$P$39,P$4)))*VLOOKUP($F130,'Model Working'!$C$42:$P$45,P$4,FALSE)*VLOOKUP($D130,'Model Working'!$C$47:$P$50,P$4,FALSE)*(1+Low_Case)*'Connex from Volumes'!I$24</f>
        <v>2960240.0677373409</v>
      </c>
      <c r="Q130" s="29">
        <f>(VLOOKUP($B130,'Model Working'!$C$16:$P$25,R$4,FALSE)/VLOOKUP($B130,'Model Working'!$C$30:$P$39,R$4)-(VLOOKUP($B130,'Model Working'!$C$16:$P$25,Q$4,FALSE)/VLOOKUP($B130,'Model Working'!$C$30:$P$39,Q$4)))*VLOOKUP($F130,'Model Working'!$C$42:$P$45,Q$4,FALSE)*VLOOKUP($D130,'Model Working'!$C$47:$P$50,Q$4,FALSE)*(1+Low_Case)*'Connex from Volumes'!J$24</f>
        <v>3076218.1373279379</v>
      </c>
      <c r="R130" s="29">
        <f>(VLOOKUP($B130,'Model Working'!$C$16:$P$25,S$4,FALSE)/VLOOKUP($B130,'Model Working'!$C$30:$P$39,S$4)-(VLOOKUP($B130,'Model Working'!$C$16:$P$25,R$4,FALSE)/VLOOKUP($B130,'Model Working'!$C$30:$P$39,R$4)))*VLOOKUP($F130,'Model Working'!$C$42:$P$45,R$4,FALSE)*VLOOKUP($D130,'Model Working'!$C$47:$P$50,R$4,FALSE)*(1+Low_Case)*'Connex from Volumes'!K$24</f>
        <v>3168390.1638175831</v>
      </c>
      <c r="S130" s="29">
        <f>(VLOOKUP($B130,'Model Working'!$C$16:$P$25,T$4,FALSE)/VLOOKUP($B130,'Model Working'!$C$30:$P$39,T$4)-(VLOOKUP($B130,'Model Working'!$C$16:$P$25,S$4,FALSE)/VLOOKUP($B130,'Model Working'!$C$30:$P$39,S$4)))*VLOOKUP($F130,'Model Working'!$C$42:$P$45,S$4,FALSE)*VLOOKUP($D130,'Model Working'!$C$47:$P$50,S$4,FALSE)*(1+Low_Case)*'Connex from Volumes'!L$24</f>
        <v>4385433.0424558315</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Volumes'!C$24</f>
        <v>2933160.2708176333</v>
      </c>
      <c r="K131" s="29">
        <f>(VLOOKUP($B131,'Model Working'!$C$16:$P$25,L$4,FALSE)/VLOOKUP($B131,'Model Working'!$C$30:$P$39,L$4)-(VLOOKUP($B131,'Model Working'!$C$16:$P$25,K$4,FALSE)/VLOOKUP($B131,'Model Working'!$C$30:$P$39,K$4)))*VLOOKUP($F131,'Model Working'!$C$42:$P$45,K$4,FALSE)*VLOOKUP($D131,'Model Working'!$C$47:$P$50,K$4,FALSE)*(1+High_Case)*'Connex from Volumes'!D$24</f>
        <v>3028191.4938410777</v>
      </c>
      <c r="L131" s="29">
        <f>(VLOOKUP($B131,'Model Working'!$C$16:$P$25,M$4,FALSE)/VLOOKUP($B131,'Model Working'!$C$30:$P$39,M$4)-(VLOOKUP($B131,'Model Working'!$C$16:$P$25,L$4,FALSE)/VLOOKUP($B131,'Model Working'!$C$30:$P$39,L$4)))*VLOOKUP($F131,'Model Working'!$C$42:$P$45,L$4,FALSE)*VLOOKUP($D131,'Model Working'!$C$47:$P$50,L$4,FALSE)*(1+High_Case)*'Connex from Volumes'!E$24</f>
        <v>3188643.7010805095</v>
      </c>
      <c r="M131" s="29">
        <f>(VLOOKUP($B131,'Model Working'!$C$16:$P$25,N$4,FALSE)/VLOOKUP($B131,'Model Working'!$C$30:$P$39,N$4)-(VLOOKUP($B131,'Model Working'!$C$16:$P$25,M$4,FALSE)/VLOOKUP($B131,'Model Working'!$C$30:$P$39,M$4)))*VLOOKUP($F131,'Model Working'!$C$42:$P$45,M$4,FALSE)*VLOOKUP($D131,'Model Working'!$C$47:$P$50,M$4,FALSE)*(1+High_Case)*'Connex from Volumes'!F$24</f>
        <v>3251963.1444732961</v>
      </c>
      <c r="N131" s="29">
        <f>(VLOOKUP($B131,'Model Working'!$C$16:$P$25,O$4,FALSE)/VLOOKUP($B131,'Model Working'!$C$30:$P$39,O$4)-(VLOOKUP($B131,'Model Working'!$C$16:$P$25,N$4,FALSE)/VLOOKUP($B131,'Model Working'!$C$30:$P$39,N$4)))*VLOOKUP($F131,'Model Working'!$C$42:$P$45,N$4,FALSE)*VLOOKUP($D131,'Model Working'!$C$47:$P$50,N$4,FALSE)*(1+High_Case)*'Connex from Volumes'!G$24</f>
        <v>3377231.266095303</v>
      </c>
      <c r="O131" s="29">
        <f>(VLOOKUP($B131,'Model Working'!$C$16:$P$25,P$4,FALSE)/VLOOKUP($B131,'Model Working'!$C$30:$P$39,P$4)-(VLOOKUP($B131,'Model Working'!$C$16:$P$25,O$4,FALSE)/VLOOKUP($B131,'Model Working'!$C$30:$P$39,O$4)))*VLOOKUP($F131,'Model Working'!$C$42:$P$45,O$4,FALSE)*VLOOKUP($D131,'Model Working'!$C$47:$P$50,O$4,FALSE)*(1+High_Case)*'Connex from Volumes'!H$24</f>
        <v>3487147.9111981294</v>
      </c>
      <c r="P131" s="29">
        <f>(VLOOKUP($B131,'Model Working'!$C$16:$P$25,Q$4,FALSE)/VLOOKUP($B131,'Model Working'!$C$30:$P$39,Q$4)-(VLOOKUP($B131,'Model Working'!$C$16:$P$25,P$4,FALSE)/VLOOKUP($B131,'Model Working'!$C$30:$P$39,P$4)))*VLOOKUP($F131,'Model Working'!$C$42:$P$45,P$4,FALSE)*VLOOKUP($D131,'Model Working'!$C$47:$P$50,P$4,FALSE)*(1+High_Case)*'Connex from Volumes'!I$24</f>
        <v>3618071.1939011943</v>
      </c>
      <c r="Q131" s="29">
        <f>(VLOOKUP($B131,'Model Working'!$C$16:$P$25,R$4,FALSE)/VLOOKUP($B131,'Model Working'!$C$30:$P$39,R$4)-(VLOOKUP($B131,'Model Working'!$C$16:$P$25,Q$4,FALSE)/VLOOKUP($B131,'Model Working'!$C$30:$P$39,Q$4)))*VLOOKUP($F131,'Model Working'!$C$42:$P$45,Q$4,FALSE)*VLOOKUP($D131,'Model Working'!$C$47:$P$50,Q$4,FALSE)*(1+High_Case)*'Connex from Volumes'!J$24</f>
        <v>3759822.167845258</v>
      </c>
      <c r="R131" s="29">
        <f>(VLOOKUP($B131,'Model Working'!$C$16:$P$25,S$4,FALSE)/VLOOKUP($B131,'Model Working'!$C$30:$P$39,S$4)-(VLOOKUP($B131,'Model Working'!$C$16:$P$25,R$4,FALSE)/VLOOKUP($B131,'Model Working'!$C$30:$P$39,R$4)))*VLOOKUP($F131,'Model Working'!$C$42:$P$45,R$4,FALSE)*VLOOKUP($D131,'Model Working'!$C$47:$P$50,R$4,FALSE)*(1+High_Case)*'Connex from Volumes'!K$24</f>
        <v>3872476.8668881576</v>
      </c>
      <c r="S131" s="29">
        <f>(VLOOKUP($B131,'Model Working'!$C$16:$P$25,T$4,FALSE)/VLOOKUP($B131,'Model Working'!$C$30:$P$39,T$4)-(VLOOKUP($B131,'Model Working'!$C$16:$P$25,S$4,FALSE)/VLOOKUP($B131,'Model Working'!$C$30:$P$39,S$4)))*VLOOKUP($F131,'Model Working'!$C$42:$P$45,S$4,FALSE)*VLOOKUP($D131,'Model Working'!$C$47:$P$50,S$4,FALSE)*(1+High_Case)*'Connex from Volumes'!L$24</f>
        <v>5359973.7185571278</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3701034.7641348941</v>
      </c>
      <c r="K132" s="29">
        <f t="shared" si="29"/>
        <v>3820944.2909300267</v>
      </c>
      <c r="L132" s="29">
        <f t="shared" si="29"/>
        <v>4023401.4164009709</v>
      </c>
      <c r="M132" s="29">
        <f t="shared" si="29"/>
        <v>4103297.3101146296</v>
      </c>
      <c r="N132" s="29">
        <f t="shared" si="29"/>
        <v>4261359.4786137585</v>
      </c>
      <c r="O132" s="29">
        <f t="shared" si="29"/>
        <v>4400051.2946491772</v>
      </c>
      <c r="P132" s="29">
        <f t="shared" si="29"/>
        <v>4565249.0936032832</v>
      </c>
      <c r="Q132" s="29">
        <f t="shared" si="29"/>
        <v>4744109.1741916239</v>
      </c>
      <c r="R132" s="29">
        <f t="shared" si="29"/>
        <v>4886255.8416100731</v>
      </c>
      <c r="S132" s="29">
        <f t="shared" si="29"/>
        <v>6763165.7446729019</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3330931.2877214048</v>
      </c>
      <c r="K133" s="29">
        <f t="shared" si="29"/>
        <v>3438849.8618370239</v>
      </c>
      <c r="L133" s="29">
        <f t="shared" si="29"/>
        <v>3621061.2747608735</v>
      </c>
      <c r="M133" s="29">
        <f t="shared" si="29"/>
        <v>3692967.5791031672</v>
      </c>
      <c r="N133" s="29">
        <f t="shared" si="29"/>
        <v>3835223.5307523827</v>
      </c>
      <c r="O133" s="29">
        <f t="shared" si="29"/>
        <v>3960046.1651842594</v>
      </c>
      <c r="P133" s="29">
        <f t="shared" si="29"/>
        <v>4108724.1842429554</v>
      </c>
      <c r="Q133" s="29">
        <f t="shared" si="29"/>
        <v>4269698.2567724604</v>
      </c>
      <c r="R133" s="29">
        <f t="shared" si="29"/>
        <v>4397630.2574490663</v>
      </c>
      <c r="S133" s="29">
        <f t="shared" si="29"/>
        <v>6086849.1702056127</v>
      </c>
      <c r="T133" s="88" t="s">
        <v>115</v>
      </c>
    </row>
    <row r="134" spans="1:20" ht="1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4071138.2405483844</v>
      </c>
      <c r="K134" s="86">
        <f t="shared" si="29"/>
        <v>4203038.7200230295</v>
      </c>
      <c r="L134" s="86">
        <f t="shared" si="29"/>
        <v>4425741.5580410678</v>
      </c>
      <c r="M134" s="86">
        <f t="shared" si="29"/>
        <v>4513627.0411260929</v>
      </c>
      <c r="N134" s="86">
        <f t="shared" si="29"/>
        <v>4687495.4264751347</v>
      </c>
      <c r="O134" s="86">
        <f t="shared" si="29"/>
        <v>4840056.424114095</v>
      </c>
      <c r="P134" s="86">
        <f t="shared" si="29"/>
        <v>5021774.0029636119</v>
      </c>
      <c r="Q134" s="86">
        <f t="shared" si="29"/>
        <v>5218520.0916107865</v>
      </c>
      <c r="R134" s="86">
        <f t="shared" si="29"/>
        <v>5374881.4257710809</v>
      </c>
      <c r="S134" s="86">
        <f t="shared" si="29"/>
        <v>7439482.3191401931</v>
      </c>
      <c r="T134" s="89" t="s">
        <v>115</v>
      </c>
    </row>
    <row r="135" spans="1:20" ht="15.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J126+J129</f>
        <v>3701034.7641348941</v>
      </c>
      <c r="K135" s="86">
        <f>K126+K129</f>
        <v>3820944.2909300267</v>
      </c>
      <c r="L135" s="86">
        <f t="shared" ref="L135:S135" si="30">L126+L129</f>
        <v>4023401.4164009709</v>
      </c>
      <c r="M135" s="86">
        <f t="shared" si="30"/>
        <v>4103297.3101146296</v>
      </c>
      <c r="N135" s="86">
        <f t="shared" si="30"/>
        <v>4261359.4786137585</v>
      </c>
      <c r="O135" s="86">
        <f t="shared" si="30"/>
        <v>4400051.2946491772</v>
      </c>
      <c r="P135" s="86">
        <f t="shared" si="30"/>
        <v>4565249.0936032832</v>
      </c>
      <c r="Q135" s="86">
        <f t="shared" si="30"/>
        <v>4744109.1741916239</v>
      </c>
      <c r="R135" s="86">
        <f t="shared" si="30"/>
        <v>4886255.8416100731</v>
      </c>
      <c r="S135" s="86">
        <f t="shared" si="30"/>
        <v>6763165.7446729019</v>
      </c>
      <c r="T135" s="89" t="s">
        <v>115</v>
      </c>
    </row>
    <row r="136" spans="1:20" ht="1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Volumes'!C$25</f>
        <v>677840.3020672542</v>
      </c>
      <c r="K136" s="29">
        <f>'Output Volume Summary'!K136*'Connex from Volumes'!D$25</f>
        <v>699801.59533885447</v>
      </c>
      <c r="L136" s="29">
        <f>'Output Volume Summary'!L136*'Connex from Volumes'!E$25</f>
        <v>723235.43568062934</v>
      </c>
      <c r="M136" s="29">
        <f>'Output Volume Summary'!M136*'Connex from Volumes'!F$25</f>
        <v>751514.22924015438</v>
      </c>
      <c r="N136" s="29">
        <f>'Output Volume Summary'!N136*'Connex from Volumes'!G$25</f>
        <v>780463.13538908085</v>
      </c>
      <c r="O136" s="29">
        <f>'Output Volume Summary'!O136*'Connex from Volumes'!H$25</f>
        <v>805864.38354452152</v>
      </c>
      <c r="P136" s="29">
        <f>'Output Volume Summary'!P136*'Connex from Volumes'!I$25</f>
        <v>836120.17228474759</v>
      </c>
      <c r="Q136" s="29">
        <f>'Output Volume Summary'!Q136*'Connex from Volumes'!J$25</f>
        <v>868878.1923467702</v>
      </c>
      <c r="R136" s="29">
        <f>'Output Volume Summary'!R136*'Connex from Volumes'!K$25</f>
        <v>894912.19259839924</v>
      </c>
      <c r="S136" s="29">
        <f>'Output Volume Summary'!S136*'Connex from Volumes'!L$25</f>
        <v>1238666.1037947757</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Volumes'!C$25</f>
        <v>610056.27186052885</v>
      </c>
      <c r="K137" s="29">
        <f>'Output Volume Summary'!K137*'Connex from Volumes'!D$25</f>
        <v>629821.43580496905</v>
      </c>
      <c r="L137" s="29">
        <f>'Output Volume Summary'!L137*'Connex from Volumes'!E$25</f>
        <v>650911.89211256627</v>
      </c>
      <c r="M137" s="29">
        <f>'Output Volume Summary'!M137*'Connex from Volumes'!F$25</f>
        <v>676362.80631613906</v>
      </c>
      <c r="N137" s="29">
        <f>'Output Volume Summary'!N137*'Connex from Volumes'!G$25</f>
        <v>702416.82185017283</v>
      </c>
      <c r="O137" s="29">
        <f>'Output Volume Summary'!O137*'Connex from Volumes'!H$25</f>
        <v>725277.9451900695</v>
      </c>
      <c r="P137" s="29">
        <f>'Output Volume Summary'!P137*'Connex from Volumes'!I$25</f>
        <v>752508.15505627287</v>
      </c>
      <c r="Q137" s="29">
        <f>'Output Volume Summary'!Q137*'Connex from Volumes'!J$25</f>
        <v>781990.37311209319</v>
      </c>
      <c r="R137" s="29">
        <f>'Output Volume Summary'!R137*'Connex from Volumes'!K$25</f>
        <v>805420.97333855927</v>
      </c>
      <c r="S137" s="29">
        <f>'Output Volume Summary'!S137*'Connex from Volumes'!L$25</f>
        <v>1114799.4934152982</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Volumes'!C$25</f>
        <v>745624.33227397967</v>
      </c>
      <c r="K138" s="29">
        <f>'Output Volume Summary'!K138*'Connex from Volumes'!D$25</f>
        <v>769781.7548727399</v>
      </c>
      <c r="L138" s="29">
        <f>'Output Volume Summary'!L138*'Connex from Volumes'!E$25</f>
        <v>795558.97924869217</v>
      </c>
      <c r="M138" s="29">
        <f>'Output Volume Summary'!M138*'Connex from Volumes'!F$25</f>
        <v>826665.65216417005</v>
      </c>
      <c r="N138" s="29">
        <f>'Output Volume Summary'!N138*'Connex from Volumes'!G$25</f>
        <v>858509.44892798911</v>
      </c>
      <c r="O138" s="29">
        <f>'Output Volume Summary'!O138*'Connex from Volumes'!H$25</f>
        <v>886450.8218989739</v>
      </c>
      <c r="P138" s="29">
        <f>'Output Volume Summary'!P138*'Connex from Volumes'!I$25</f>
        <v>919732.18951322255</v>
      </c>
      <c r="Q138" s="29">
        <f>'Output Volume Summary'!Q138*'Connex from Volumes'!J$25</f>
        <v>955766.01158144744</v>
      </c>
      <c r="R138" s="29">
        <f>'Output Volume Summary'!R138*'Connex from Volumes'!K$25</f>
        <v>984403.41185823933</v>
      </c>
      <c r="S138" s="29">
        <f>'Output Volume Summary'!S138*'Connex from Volumes'!L$25</f>
        <v>1362532.7141742534</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Volumes'!C$26</f>
        <v>4410781.1111703217</v>
      </c>
      <c r="K139" s="29">
        <f>'Output Volume Summary'!K139*'Connex from Volumes'!D$26</f>
        <v>4553685.6526144138</v>
      </c>
      <c r="L139" s="29">
        <f>'Output Volume Summary'!L139*'Connex from Volumes'!E$26</f>
        <v>4706172.2191795064</v>
      </c>
      <c r="M139" s="29">
        <f>'Output Volume Summary'!M139*'Connex from Volumes'!F$26</f>
        <v>4890185.4271558356</v>
      </c>
      <c r="N139" s="29">
        <f>'Output Volume Summary'!N139*'Connex from Volumes'!G$26</f>
        <v>5078559.1311703501</v>
      </c>
      <c r="O139" s="29">
        <f>'Output Volume Summary'!O139*'Connex from Volumes'!H$26</f>
        <v>5243847.835932334</v>
      </c>
      <c r="P139" s="29">
        <f>'Output Volume Summary'!P139*'Connex from Volumes'!I$26</f>
        <v>5440725.5681532612</v>
      </c>
      <c r="Q139" s="29">
        <f>'Output Volume Summary'!Q139*'Connex from Volumes'!J$26</f>
        <v>5653885.5937348781</v>
      </c>
      <c r="R139" s="29">
        <f>'Output Volume Summary'!R139*'Connex from Volumes'!K$26</f>
        <v>5823291.6857124185</v>
      </c>
      <c r="S139" s="29">
        <f>'Output Volume Summary'!S139*'Connex from Volumes'!L$26</f>
        <v>8060136.0482735848</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Volumes'!C$26</f>
        <v>3969703.0000532898</v>
      </c>
      <c r="K140" s="29">
        <f>'Output Volume Summary'!K140*'Connex from Volumes'!D$26</f>
        <v>4098317.0873529734</v>
      </c>
      <c r="L140" s="29">
        <f>'Output Volume Summary'!L140*'Connex from Volumes'!E$26</f>
        <v>4235554.9972615559</v>
      </c>
      <c r="M140" s="29">
        <f>'Output Volume Summary'!M140*'Connex from Volumes'!F$26</f>
        <v>4401166.8844402526</v>
      </c>
      <c r="N140" s="29">
        <f>'Output Volume Summary'!N140*'Connex from Volumes'!G$26</f>
        <v>4570703.2180533158</v>
      </c>
      <c r="O140" s="29">
        <f>'Output Volume Summary'!O140*'Connex from Volumes'!H$26</f>
        <v>4719463.0523391012</v>
      </c>
      <c r="P140" s="29">
        <f>'Output Volume Summary'!P140*'Connex from Volumes'!I$26</f>
        <v>4896653.011337935</v>
      </c>
      <c r="Q140" s="29">
        <f>'Output Volume Summary'!Q140*'Connex from Volumes'!J$26</f>
        <v>5088497.0343613913</v>
      </c>
      <c r="R140" s="29">
        <f>'Output Volume Summary'!R140*'Connex from Volumes'!K$26</f>
        <v>5240962.5171411764</v>
      </c>
      <c r="S140" s="29">
        <f>'Output Volume Summary'!S140*'Connex from Volumes'!L$26</f>
        <v>7254122.4434462273</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Volumes'!C$26</f>
        <v>4851859.2222873541</v>
      </c>
      <c r="K141" s="29">
        <f>'Output Volume Summary'!K141*'Connex from Volumes'!D$26</f>
        <v>5009054.217875856</v>
      </c>
      <c r="L141" s="29">
        <f>'Output Volume Summary'!L141*'Connex from Volumes'!E$26</f>
        <v>5176789.4410974579</v>
      </c>
      <c r="M141" s="29">
        <f>'Output Volume Summary'!M141*'Connex from Volumes'!F$26</f>
        <v>5379203.9698714195</v>
      </c>
      <c r="N141" s="29">
        <f>'Output Volume Summary'!N141*'Connex from Volumes'!G$26</f>
        <v>5586415.0442873864</v>
      </c>
      <c r="O141" s="29">
        <f>'Output Volume Summary'!O141*'Connex from Volumes'!H$26</f>
        <v>5768232.6195255686</v>
      </c>
      <c r="P141" s="29">
        <f>'Output Volume Summary'!P141*'Connex from Volumes'!I$26</f>
        <v>5984798.1249685874</v>
      </c>
      <c r="Q141" s="29">
        <f>'Output Volume Summary'!Q141*'Connex from Volumes'!J$26</f>
        <v>6219274.1531083668</v>
      </c>
      <c r="R141" s="29">
        <f>'Output Volume Summary'!R141*'Connex from Volumes'!K$26</f>
        <v>6405620.8542836597</v>
      </c>
      <c r="S141" s="29">
        <f>'Output Volume Summary'!S141*'Connex from Volumes'!L$26</f>
        <v>8866149.6531009451</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5088621.4132375754</v>
      </c>
      <c r="K142" s="29">
        <f t="shared" si="31"/>
        <v>5253487.2479532678</v>
      </c>
      <c r="L142" s="29">
        <f t="shared" si="31"/>
        <v>5429407.6548601361</v>
      </c>
      <c r="M142" s="29">
        <f t="shared" si="31"/>
        <v>5641699.6563959904</v>
      </c>
      <c r="N142" s="29">
        <f t="shared" si="31"/>
        <v>5859022.2665594313</v>
      </c>
      <c r="O142" s="29">
        <f t="shared" si="31"/>
        <v>6049712.2194768554</v>
      </c>
      <c r="P142" s="29">
        <f t="shared" si="31"/>
        <v>6276845.7404380087</v>
      </c>
      <c r="Q142" s="29">
        <f t="shared" si="31"/>
        <v>6522763.7860816484</v>
      </c>
      <c r="R142" s="29">
        <f t="shared" si="31"/>
        <v>6718203.8783108182</v>
      </c>
      <c r="S142" s="29">
        <f t="shared" si="31"/>
        <v>9298802.1520683598</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4579759.271913819</v>
      </c>
      <c r="K143" s="29">
        <f t="shared" si="31"/>
        <v>4728138.5231579421</v>
      </c>
      <c r="L143" s="29">
        <f t="shared" si="31"/>
        <v>4886466.889374122</v>
      </c>
      <c r="M143" s="29">
        <f t="shared" si="31"/>
        <v>5077529.6907563917</v>
      </c>
      <c r="N143" s="29">
        <f t="shared" si="31"/>
        <v>5273120.0399034889</v>
      </c>
      <c r="O143" s="29">
        <f t="shared" si="31"/>
        <v>5444740.9975291705</v>
      </c>
      <c r="P143" s="29">
        <f t="shared" si="31"/>
        <v>5649161.1663942076</v>
      </c>
      <c r="Q143" s="29">
        <f t="shared" si="31"/>
        <v>5870487.4074734841</v>
      </c>
      <c r="R143" s="29">
        <f t="shared" si="31"/>
        <v>6046383.4904797357</v>
      </c>
      <c r="S143" s="29">
        <f t="shared" si="31"/>
        <v>8368921.9368615253</v>
      </c>
      <c r="T143" s="88" t="s">
        <v>115</v>
      </c>
    </row>
    <row r="144" spans="1:20" ht="1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5597483.5545613337</v>
      </c>
      <c r="K144" s="86">
        <f t="shared" si="31"/>
        <v>5778835.9727485962</v>
      </c>
      <c r="L144" s="86">
        <f t="shared" si="31"/>
        <v>5972348.4203461502</v>
      </c>
      <c r="M144" s="86">
        <f t="shared" si="31"/>
        <v>6205869.6220355891</v>
      </c>
      <c r="N144" s="86">
        <f t="shared" si="31"/>
        <v>6444924.4932153756</v>
      </c>
      <c r="O144" s="86">
        <f t="shared" si="31"/>
        <v>6654683.4414245421</v>
      </c>
      <c r="P144" s="86">
        <f t="shared" si="31"/>
        <v>6904530.3144818097</v>
      </c>
      <c r="Q144" s="86">
        <f t="shared" si="31"/>
        <v>7175040.1646898147</v>
      </c>
      <c r="R144" s="86">
        <f t="shared" si="31"/>
        <v>7390024.2661418989</v>
      </c>
      <c r="S144" s="86">
        <f t="shared" si="31"/>
        <v>10228682.367275199</v>
      </c>
      <c r="T144" s="89" t="s">
        <v>115</v>
      </c>
    </row>
    <row r="145" spans="1:20" ht="15.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J136+J139</f>
        <v>5088621.4132375754</v>
      </c>
      <c r="K145" s="92">
        <f>K136+K139</f>
        <v>5253487.2479532678</v>
      </c>
      <c r="L145" s="92">
        <f t="shared" ref="L145:S145" si="32">L136+L139</f>
        <v>5429407.6548601361</v>
      </c>
      <c r="M145" s="92">
        <f t="shared" si="32"/>
        <v>5641699.6563959904</v>
      </c>
      <c r="N145" s="92">
        <f t="shared" si="32"/>
        <v>5859022.2665594313</v>
      </c>
      <c r="O145" s="92">
        <f t="shared" si="32"/>
        <v>6049712.2194768554</v>
      </c>
      <c r="P145" s="92">
        <f t="shared" si="32"/>
        <v>6276845.7404380087</v>
      </c>
      <c r="Q145" s="92">
        <f t="shared" si="32"/>
        <v>6522763.7860816484</v>
      </c>
      <c r="R145" s="92">
        <f t="shared" si="32"/>
        <v>6718203.8783108182</v>
      </c>
      <c r="S145" s="92">
        <f t="shared" si="32"/>
        <v>9298802.1520683598</v>
      </c>
      <c r="T145" s="90" t="s">
        <v>115</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Volumes'!C$23</f>
        <v>713020.93018434232</v>
      </c>
      <c r="K146" s="29">
        <f>(VLOOKUP($B146,'Model Working'!$C$16:$P$25,L$4,FALSE)/VLOOKUP($B146,'Model Working'!$C$30:$P$39,L$4)-(VLOOKUP($B146,'Model Working'!$C$16:$P$25,K$4,FALSE)/VLOOKUP($B146,'Model Working'!$C$30:$P$39,K$4)))*VLOOKUP($F146,'Model Working'!$C$42:$P$45,K$4,FALSE)*VLOOKUP($D146,'Model Working'!$C$47:$P$50,K$4,FALSE)*(1+Base_Case)*'Connex from Volumes'!D$23</f>
        <v>736122.03778861777</v>
      </c>
      <c r="L146" s="29">
        <f>(VLOOKUP($B146,'Model Working'!$C$16:$P$25,M$4,FALSE)/VLOOKUP($B146,'Model Working'!$C$30:$P$39,M$4)-(VLOOKUP($B146,'Model Working'!$C$16:$P$25,L$4,FALSE)/VLOOKUP($B146,'Model Working'!$C$30:$P$39,L$4)))*VLOOKUP($F146,'Model Working'!$C$42:$P$45,L$4,FALSE)*VLOOKUP($D146,'Model Working'!$C$47:$P$50,L$4,FALSE)*(1+Base_Case)*'Connex from Volumes'!E$23</f>
        <v>775126.310140952</v>
      </c>
      <c r="M146" s="29">
        <f>(VLOOKUP($B146,'Model Working'!$C$16:$P$25,N$4,FALSE)/VLOOKUP($B146,'Model Working'!$C$30:$P$39,N$4)-(VLOOKUP($B146,'Model Working'!$C$16:$P$25,M$4,FALSE)/VLOOKUP($B146,'Model Working'!$C$30:$P$39,M$4)))*VLOOKUP($F146,'Model Working'!$C$42:$P$45,M$4,FALSE)*VLOOKUP($D146,'Model Working'!$C$47:$P$50,M$4,FALSE)*(1+Base_Case)*'Connex from Volumes'!F$23</f>
        <v>790518.61204680207</v>
      </c>
      <c r="N146" s="29">
        <f>(VLOOKUP($B146,'Model Working'!$C$16:$P$25,O$4,FALSE)/VLOOKUP($B146,'Model Working'!$C$30:$P$39,O$4)-(VLOOKUP($B146,'Model Working'!$C$16:$P$25,N$4,FALSE)/VLOOKUP($B146,'Model Working'!$C$30:$P$39,N$4)))*VLOOKUP($F146,'Model Working'!$C$42:$P$45,N$4,FALSE)*VLOOKUP($D146,'Model Working'!$C$47:$P$50,N$4,FALSE)*(1+Base_Case)*'Connex from Volumes'!G$23</f>
        <v>820969.99702224578</v>
      </c>
      <c r="O146" s="29">
        <f>(VLOOKUP($B146,'Model Working'!$C$16:$P$25,P$4,FALSE)/VLOOKUP($B146,'Model Working'!$C$30:$P$39,P$4)-(VLOOKUP($B146,'Model Working'!$C$16:$P$25,O$4,FALSE)/VLOOKUP($B146,'Model Working'!$C$30:$P$39,O$4)))*VLOOKUP($F146,'Model Working'!$C$42:$P$45,O$4,FALSE)*VLOOKUP($D146,'Model Working'!$C$47:$P$50,O$4,FALSE)*(1+Base_Case)*'Connex from Volumes'!H$23</f>
        <v>847689.59680466703</v>
      </c>
      <c r="P146" s="29">
        <f>(VLOOKUP($B146,'Model Working'!$C$16:$P$25,Q$4,FALSE)/VLOOKUP($B146,'Model Working'!$C$30:$P$39,Q$4)-(VLOOKUP($B146,'Model Working'!$C$16:$P$25,P$4,FALSE)/VLOOKUP($B146,'Model Working'!$C$30:$P$39,P$4)))*VLOOKUP($F146,'Model Working'!$C$42:$P$45,P$4,FALSE)*VLOOKUP($D146,'Model Working'!$C$47:$P$50,P$4,FALSE)*(1+Base_Case)*'Connex from Volumes'!I$23</f>
        <v>879515.69295923365</v>
      </c>
      <c r="Q146" s="29">
        <f>(VLOOKUP($B146,'Model Working'!$C$16:$P$25,R$4,FALSE)/VLOOKUP($B146,'Model Working'!$C$30:$P$39,R$4)-(VLOOKUP($B146,'Model Working'!$C$16:$P$25,Q$4,FALSE)/VLOOKUP($B146,'Model Working'!$C$30:$P$39,Q$4)))*VLOOKUP($F146,'Model Working'!$C$42:$P$45,Q$4,FALSE)*VLOOKUP($D146,'Model Working'!$C$47:$P$50,Q$4,FALSE)*(1+Base_Case)*'Connex from Volumes'!J$23</f>
        <v>913973.8888858743</v>
      </c>
      <c r="R146" s="29">
        <f>(VLOOKUP($B146,'Model Working'!$C$16:$P$25,S$4,FALSE)/VLOOKUP($B146,'Model Working'!$C$30:$P$39,S$4)-(VLOOKUP($B146,'Model Working'!$C$16:$P$25,R$4,FALSE)/VLOOKUP($B146,'Model Working'!$C$30:$P$39,R$4)))*VLOOKUP($F146,'Model Working'!$C$42:$P$45,R$4,FALSE)*VLOOKUP($D146,'Model Working'!$C$47:$P$50,R$4,FALSE)*(1+Base_Case)*'Connex from Volumes'!K$23</f>
        <v>941359.08126706327</v>
      </c>
      <c r="S146" s="29">
        <f>(VLOOKUP($B146,'Model Working'!$C$16:$P$25,T$4,FALSE)/VLOOKUP($B146,'Model Working'!$C$30:$P$39,T$4)-(VLOOKUP($B146,'Model Working'!$C$16:$P$25,S$4,FALSE)/VLOOKUP($B146,'Model Working'!$C$30:$P$39,S$4)))*VLOOKUP($F146,'Model Working'!$C$42:$P$45,S$4,FALSE)*VLOOKUP($D146,'Model Working'!$C$47:$P$50,S$4,FALSE)*(1+Base_Case)*'Connex from Volumes'!L$23</f>
        <v>1002272.4490642127</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Volumes'!C$23</f>
        <v>641718.83716590807</v>
      </c>
      <c r="K147" s="29">
        <f>(VLOOKUP($B147,'Model Working'!$C$16:$P$25,L$4,FALSE)/VLOOKUP($B147,'Model Working'!$C$30:$P$39,L$4)-(VLOOKUP($B147,'Model Working'!$C$16:$P$25,K$4,FALSE)/VLOOKUP($B147,'Model Working'!$C$30:$P$39,K$4)))*VLOOKUP($F147,'Model Working'!$C$42:$P$45,K$4,FALSE)*VLOOKUP($D147,'Model Working'!$C$47:$P$50,K$4,FALSE)*(1+Low_Case)*'Connex from Volumes'!D$23</f>
        <v>662509.8340097561</v>
      </c>
      <c r="L147" s="29">
        <f>(VLOOKUP($B147,'Model Working'!$C$16:$P$25,M$4,FALSE)/VLOOKUP($B147,'Model Working'!$C$30:$P$39,M$4)-(VLOOKUP($B147,'Model Working'!$C$16:$P$25,L$4,FALSE)/VLOOKUP($B147,'Model Working'!$C$30:$P$39,L$4)))*VLOOKUP($F147,'Model Working'!$C$42:$P$45,L$4,FALSE)*VLOOKUP($D147,'Model Working'!$C$47:$P$50,L$4,FALSE)*(1+Low_Case)*'Connex from Volumes'!E$23</f>
        <v>697613.67912685685</v>
      </c>
      <c r="M147" s="29">
        <f>(VLOOKUP($B147,'Model Working'!$C$16:$P$25,N$4,FALSE)/VLOOKUP($B147,'Model Working'!$C$30:$P$39,N$4)-(VLOOKUP($B147,'Model Working'!$C$16:$P$25,M$4,FALSE)/VLOOKUP($B147,'Model Working'!$C$30:$P$39,M$4)))*VLOOKUP($F147,'Model Working'!$C$42:$P$45,M$4,FALSE)*VLOOKUP($D147,'Model Working'!$C$47:$P$50,M$4,FALSE)*(1+Low_Case)*'Connex from Volumes'!F$23</f>
        <v>711466.7508421219</v>
      </c>
      <c r="N147" s="29">
        <f>(VLOOKUP($B147,'Model Working'!$C$16:$P$25,O$4,FALSE)/VLOOKUP($B147,'Model Working'!$C$30:$P$39,O$4)-(VLOOKUP($B147,'Model Working'!$C$16:$P$25,N$4,FALSE)/VLOOKUP($B147,'Model Working'!$C$30:$P$39,N$4)))*VLOOKUP($F147,'Model Working'!$C$42:$P$45,N$4,FALSE)*VLOOKUP($D147,'Model Working'!$C$47:$P$50,N$4,FALSE)*(1+Low_Case)*'Connex from Volumes'!G$23</f>
        <v>738872.99732002127</v>
      </c>
      <c r="O147" s="29">
        <f>(VLOOKUP($B147,'Model Working'!$C$16:$P$25,P$4,FALSE)/VLOOKUP($B147,'Model Working'!$C$30:$P$39,P$4)-(VLOOKUP($B147,'Model Working'!$C$16:$P$25,O$4,FALSE)/VLOOKUP($B147,'Model Working'!$C$30:$P$39,O$4)))*VLOOKUP($F147,'Model Working'!$C$42:$P$45,O$4,FALSE)*VLOOKUP($D147,'Model Working'!$C$47:$P$50,O$4,FALSE)*(1+Low_Case)*'Connex from Volumes'!H$23</f>
        <v>762920.63712420047</v>
      </c>
      <c r="P147" s="29">
        <f>(VLOOKUP($B147,'Model Working'!$C$16:$P$25,Q$4,FALSE)/VLOOKUP($B147,'Model Working'!$C$30:$P$39,Q$4)-(VLOOKUP($B147,'Model Working'!$C$16:$P$25,P$4,FALSE)/VLOOKUP($B147,'Model Working'!$C$30:$P$39,P$4)))*VLOOKUP($F147,'Model Working'!$C$42:$P$45,P$4,FALSE)*VLOOKUP($D147,'Model Working'!$C$47:$P$50,P$4,FALSE)*(1+Low_Case)*'Connex from Volumes'!I$23</f>
        <v>791564.12366331043</v>
      </c>
      <c r="Q147" s="29">
        <f>(VLOOKUP($B147,'Model Working'!$C$16:$P$25,R$4,FALSE)/VLOOKUP($B147,'Model Working'!$C$30:$P$39,R$4)-(VLOOKUP($B147,'Model Working'!$C$16:$P$25,Q$4,FALSE)/VLOOKUP($B147,'Model Working'!$C$30:$P$39,Q$4)))*VLOOKUP($F147,'Model Working'!$C$42:$P$45,Q$4,FALSE)*VLOOKUP($D147,'Model Working'!$C$47:$P$50,Q$4,FALSE)*(1+Low_Case)*'Connex from Volumes'!J$23</f>
        <v>822576.49999728694</v>
      </c>
      <c r="R147" s="29">
        <f>(VLOOKUP($B147,'Model Working'!$C$16:$P$25,S$4,FALSE)/VLOOKUP($B147,'Model Working'!$C$30:$P$39,S$4)-(VLOOKUP($B147,'Model Working'!$C$16:$P$25,R$4,FALSE)/VLOOKUP($B147,'Model Working'!$C$30:$P$39,R$4)))*VLOOKUP($F147,'Model Working'!$C$42:$P$45,R$4,FALSE)*VLOOKUP($D147,'Model Working'!$C$47:$P$50,R$4,FALSE)*(1+Low_Case)*'Connex from Volumes'!K$23</f>
        <v>847223.17314035702</v>
      </c>
      <c r="S147" s="29">
        <f>(VLOOKUP($B147,'Model Working'!$C$16:$P$25,T$4,FALSE)/VLOOKUP($B147,'Model Working'!$C$30:$P$39,T$4)-(VLOOKUP($B147,'Model Working'!$C$16:$P$25,S$4,FALSE)/VLOOKUP($B147,'Model Working'!$C$30:$P$39,S$4)))*VLOOKUP($F147,'Model Working'!$C$42:$P$45,S$4,FALSE)*VLOOKUP($D147,'Model Working'!$C$47:$P$50,S$4,FALSE)*(1+Low_Case)*'Connex from Volumes'!L$23</f>
        <v>902045.20415779145</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Volumes'!C$23</f>
        <v>784323.02320277656</v>
      </c>
      <c r="K148" s="29">
        <f>(VLOOKUP($B148,'Model Working'!$C$16:$P$25,L$4,FALSE)/VLOOKUP($B148,'Model Working'!$C$30:$P$39,L$4)-(VLOOKUP($B148,'Model Working'!$C$16:$P$25,K$4,FALSE)/VLOOKUP($B148,'Model Working'!$C$30:$P$39,K$4)))*VLOOKUP($F148,'Model Working'!$C$42:$P$45,K$4,FALSE)*VLOOKUP($D148,'Model Working'!$C$47:$P$50,K$4,FALSE)*(1+High_Case)*'Connex from Volumes'!D$23</f>
        <v>809734.24156747968</v>
      </c>
      <c r="L148" s="29">
        <f>(VLOOKUP($B148,'Model Working'!$C$16:$P$25,M$4,FALSE)/VLOOKUP($B148,'Model Working'!$C$30:$P$39,M$4)-(VLOOKUP($B148,'Model Working'!$C$16:$P$25,L$4,FALSE)/VLOOKUP($B148,'Model Working'!$C$30:$P$39,L$4)))*VLOOKUP($F148,'Model Working'!$C$42:$P$45,L$4,FALSE)*VLOOKUP($D148,'Model Working'!$C$47:$P$50,L$4,FALSE)*(1+High_Case)*'Connex from Volumes'!E$23</f>
        <v>852638.94115504727</v>
      </c>
      <c r="M148" s="29">
        <f>(VLOOKUP($B148,'Model Working'!$C$16:$P$25,N$4,FALSE)/VLOOKUP($B148,'Model Working'!$C$30:$P$39,N$4)-(VLOOKUP($B148,'Model Working'!$C$16:$P$25,M$4,FALSE)/VLOOKUP($B148,'Model Working'!$C$30:$P$39,M$4)))*VLOOKUP($F148,'Model Working'!$C$42:$P$45,M$4,FALSE)*VLOOKUP($D148,'Model Working'!$C$47:$P$50,M$4,FALSE)*(1+High_Case)*'Connex from Volumes'!F$23</f>
        <v>869570.47325148236</v>
      </c>
      <c r="N148" s="29">
        <f>(VLOOKUP($B148,'Model Working'!$C$16:$P$25,O$4,FALSE)/VLOOKUP($B148,'Model Working'!$C$30:$P$39,O$4)-(VLOOKUP($B148,'Model Working'!$C$16:$P$25,N$4,FALSE)/VLOOKUP($B148,'Model Working'!$C$30:$P$39,N$4)))*VLOOKUP($F148,'Model Working'!$C$42:$P$45,N$4,FALSE)*VLOOKUP($D148,'Model Working'!$C$47:$P$50,N$4,FALSE)*(1+High_Case)*'Connex from Volumes'!G$23</f>
        <v>903066.99672447052</v>
      </c>
      <c r="O148" s="29">
        <f>(VLOOKUP($B148,'Model Working'!$C$16:$P$25,P$4,FALSE)/VLOOKUP($B148,'Model Working'!$C$30:$P$39,P$4)-(VLOOKUP($B148,'Model Working'!$C$16:$P$25,O$4,FALSE)/VLOOKUP($B148,'Model Working'!$C$30:$P$39,O$4)))*VLOOKUP($F148,'Model Working'!$C$42:$P$45,O$4,FALSE)*VLOOKUP($D148,'Model Working'!$C$47:$P$50,O$4,FALSE)*(1+High_Case)*'Connex from Volumes'!H$23</f>
        <v>932458.55648513394</v>
      </c>
      <c r="P148" s="29">
        <f>(VLOOKUP($B148,'Model Working'!$C$16:$P$25,Q$4,FALSE)/VLOOKUP($B148,'Model Working'!$C$30:$P$39,Q$4)-(VLOOKUP($B148,'Model Working'!$C$16:$P$25,P$4,FALSE)/VLOOKUP($B148,'Model Working'!$C$30:$P$39,P$4)))*VLOOKUP($F148,'Model Working'!$C$42:$P$45,P$4,FALSE)*VLOOKUP($D148,'Model Working'!$C$47:$P$50,P$4,FALSE)*(1+High_Case)*'Connex from Volumes'!I$23</f>
        <v>967467.26225515711</v>
      </c>
      <c r="Q148" s="29">
        <f>(VLOOKUP($B148,'Model Working'!$C$16:$P$25,R$4,FALSE)/VLOOKUP($B148,'Model Working'!$C$30:$P$39,R$4)-(VLOOKUP($B148,'Model Working'!$C$16:$P$25,Q$4,FALSE)/VLOOKUP($B148,'Model Working'!$C$30:$P$39,Q$4)))*VLOOKUP($F148,'Model Working'!$C$42:$P$45,Q$4,FALSE)*VLOOKUP($D148,'Model Working'!$C$47:$P$50,Q$4,FALSE)*(1+High_Case)*'Connex from Volumes'!J$23</f>
        <v>1005371.2777744618</v>
      </c>
      <c r="R148" s="29">
        <f>(VLOOKUP($B148,'Model Working'!$C$16:$P$25,S$4,FALSE)/VLOOKUP($B148,'Model Working'!$C$30:$P$39,S$4)-(VLOOKUP($B148,'Model Working'!$C$16:$P$25,R$4,FALSE)/VLOOKUP($B148,'Model Working'!$C$30:$P$39,R$4)))*VLOOKUP($F148,'Model Working'!$C$42:$P$45,R$4,FALSE)*VLOOKUP($D148,'Model Working'!$C$47:$P$50,R$4,FALSE)*(1+High_Case)*'Connex from Volumes'!K$23</f>
        <v>1035494.9893937698</v>
      </c>
      <c r="S148" s="29">
        <f>(VLOOKUP($B148,'Model Working'!$C$16:$P$25,T$4,FALSE)/VLOOKUP($B148,'Model Working'!$C$30:$P$39,T$4)-(VLOOKUP($B148,'Model Working'!$C$16:$P$25,S$4,FALSE)/VLOOKUP($B148,'Model Working'!$C$30:$P$39,S$4)))*VLOOKUP($F148,'Model Working'!$C$42:$P$45,S$4,FALSE)*VLOOKUP($D148,'Model Working'!$C$47:$P$50,S$4,FALSE)*(1+High_Case)*'Connex from Volumes'!L$23</f>
        <v>1102499.6939706341</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Volumes'!C$24</f>
        <v>1837825.2657852236</v>
      </c>
      <c r="K149" s="29">
        <f>(VLOOKUP($B149,'Model Working'!$C$16:$P$25,L$4,FALSE)/VLOOKUP($B149,'Model Working'!$C$30:$P$39,L$4)-(VLOOKUP($B149,'Model Working'!$C$16:$P$25,K$4,FALSE)/VLOOKUP($B149,'Model Working'!$C$30:$P$39,K$4)))*VLOOKUP($F149,'Model Working'!$C$42:$P$45,K$4,FALSE)*VLOOKUP($D149,'Model Working'!$C$47:$P$50,K$4,FALSE)*(1+Base_Case)*'Connex from Volumes'!D$24</f>
        <v>1897368.8183311275</v>
      </c>
      <c r="L149" s="29">
        <f>(VLOOKUP($B149,'Model Working'!$C$16:$P$25,M$4,FALSE)/VLOOKUP($B149,'Model Working'!$C$30:$P$39,M$4)-(VLOOKUP($B149,'Model Working'!$C$16:$P$25,L$4,FALSE)/VLOOKUP($B149,'Model Working'!$C$30:$P$39,L$4)))*VLOOKUP($F149,'Model Working'!$C$42:$P$45,L$4,FALSE)*VLOOKUP($D149,'Model Working'!$C$47:$P$50,L$4,FALSE)*(1+Base_Case)*'Connex from Volumes'!E$24</f>
        <v>1997903.0862160202</v>
      </c>
      <c r="M149" s="29">
        <f>(VLOOKUP($B149,'Model Working'!$C$16:$P$25,N$4,FALSE)/VLOOKUP($B149,'Model Working'!$C$30:$P$39,N$4)-(VLOOKUP($B149,'Model Working'!$C$16:$P$25,M$4,FALSE)/VLOOKUP($B149,'Model Working'!$C$30:$P$39,M$4)))*VLOOKUP($F149,'Model Working'!$C$42:$P$45,M$4,FALSE)*VLOOKUP($D149,'Model Working'!$C$47:$P$50,M$4,FALSE)*(1+Base_Case)*'Connex from Volumes'!F$24</f>
        <v>2037577.0426787729</v>
      </c>
      <c r="N149" s="29">
        <f>(VLOOKUP($B149,'Model Working'!$C$16:$P$25,O$4,FALSE)/VLOOKUP($B149,'Model Working'!$C$30:$P$39,O$4)-(VLOOKUP($B149,'Model Working'!$C$16:$P$25,N$4,FALSE)/VLOOKUP($B149,'Model Working'!$C$30:$P$39,N$4)))*VLOOKUP($F149,'Model Working'!$C$42:$P$45,N$4,FALSE)*VLOOKUP($D149,'Model Working'!$C$47:$P$50,N$4,FALSE)*(1+Base_Case)*'Connex from Volumes'!G$24</f>
        <v>2116066.0775960991</v>
      </c>
      <c r="O149" s="29">
        <f>(VLOOKUP($B149,'Model Working'!$C$16:$P$25,P$4,FALSE)/VLOOKUP($B149,'Model Working'!$C$30:$P$39,P$4)-(VLOOKUP($B149,'Model Working'!$C$16:$P$25,O$4,FALSE)/VLOOKUP($B149,'Model Working'!$C$30:$P$39,O$4)))*VLOOKUP($F149,'Model Working'!$C$42:$P$45,O$4,FALSE)*VLOOKUP($D149,'Model Working'!$C$47:$P$50,O$4,FALSE)*(1+Base_Case)*'Connex from Volumes'!H$24</f>
        <v>2184936.3638569918</v>
      </c>
      <c r="P149" s="29">
        <f>(VLOOKUP($B149,'Model Working'!$C$16:$P$25,Q$4,FALSE)/VLOOKUP($B149,'Model Working'!$C$30:$P$39,Q$4)-(VLOOKUP($B149,'Model Working'!$C$16:$P$25,P$4,FALSE)/VLOOKUP($B149,'Model Working'!$C$30:$P$39,P$4)))*VLOOKUP($F149,'Model Working'!$C$42:$P$45,P$4,FALSE)*VLOOKUP($D149,'Model Working'!$C$47:$P$50,P$4,FALSE)*(1+Base_Case)*'Connex from Volumes'!I$24</f>
        <v>2266968.7434801962</v>
      </c>
      <c r="Q149" s="29">
        <f>(VLOOKUP($B149,'Model Working'!$C$16:$P$25,R$4,FALSE)/VLOOKUP($B149,'Model Working'!$C$30:$P$39,R$4)-(VLOOKUP($B149,'Model Working'!$C$16:$P$25,Q$4,FALSE)/VLOOKUP($B149,'Model Working'!$C$30:$P$39,Q$4)))*VLOOKUP($F149,'Model Working'!$C$42:$P$45,Q$4,FALSE)*VLOOKUP($D149,'Model Working'!$C$47:$P$50,Q$4,FALSE)*(1+Base_Case)*'Connex from Volumes'!J$24</f>
        <v>2355785.4112756071</v>
      </c>
      <c r="R149" s="29">
        <f>(VLOOKUP($B149,'Model Working'!$C$16:$P$25,S$4,FALSE)/VLOOKUP($B149,'Model Working'!$C$30:$P$39,S$4)-(VLOOKUP($B149,'Model Working'!$C$16:$P$25,R$4,FALSE)/VLOOKUP($B149,'Model Working'!$C$30:$P$39,R$4)))*VLOOKUP($F149,'Model Working'!$C$42:$P$45,R$4,FALSE)*VLOOKUP($D149,'Model Working'!$C$47:$P$50,R$4,FALSE)*(1+Base_Case)*'Connex from Volumes'!K$24</f>
        <v>2426371.2753589046</v>
      </c>
      <c r="S149" s="29">
        <f>(VLOOKUP($B149,'Model Working'!$C$16:$P$25,T$4,FALSE)/VLOOKUP($B149,'Model Working'!$C$30:$P$39,T$4)-(VLOOKUP($B149,'Model Working'!$C$16:$P$25,S$4,FALSE)/VLOOKUP($B149,'Model Working'!$C$30:$P$39,S$4)))*VLOOKUP($F149,'Model Working'!$C$42:$P$45,S$4,FALSE)*VLOOKUP($D149,'Model Working'!$C$47:$P$50,S$4,FALSE)*(1+Base_Case)*'Connex from Volumes'!L$24</f>
        <v>2583376.6613476812</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Volumes'!C$24</f>
        <v>1654042.7392067013</v>
      </c>
      <c r="K150" s="29">
        <f>(VLOOKUP($B150,'Model Working'!$C$16:$P$25,L$4,FALSE)/VLOOKUP($B150,'Model Working'!$C$30:$P$39,L$4)-(VLOOKUP($B150,'Model Working'!$C$16:$P$25,K$4,FALSE)/VLOOKUP($B150,'Model Working'!$C$30:$P$39,K$4)))*VLOOKUP($F150,'Model Working'!$C$42:$P$45,K$4,FALSE)*VLOOKUP($D150,'Model Working'!$C$47:$P$50,K$4,FALSE)*(1+Low_Case)*'Connex from Volumes'!D$24</f>
        <v>1707631.936498015</v>
      </c>
      <c r="L150" s="29">
        <f>(VLOOKUP($B150,'Model Working'!$C$16:$P$25,M$4,FALSE)/VLOOKUP($B150,'Model Working'!$C$30:$P$39,M$4)-(VLOOKUP($B150,'Model Working'!$C$16:$P$25,L$4,FALSE)/VLOOKUP($B150,'Model Working'!$C$30:$P$39,L$4)))*VLOOKUP($F150,'Model Working'!$C$42:$P$45,L$4,FALSE)*VLOOKUP($D150,'Model Working'!$C$47:$P$50,L$4,FALSE)*(1+Low_Case)*'Connex from Volumes'!E$24</f>
        <v>1798112.7775944183</v>
      </c>
      <c r="M150" s="29">
        <f>(VLOOKUP($B150,'Model Working'!$C$16:$P$25,N$4,FALSE)/VLOOKUP($B150,'Model Working'!$C$30:$P$39,N$4)-(VLOOKUP($B150,'Model Working'!$C$16:$P$25,M$4,FALSE)/VLOOKUP($B150,'Model Working'!$C$30:$P$39,M$4)))*VLOOKUP($F150,'Model Working'!$C$42:$P$45,M$4,FALSE)*VLOOKUP($D150,'Model Working'!$C$47:$P$50,M$4,FALSE)*(1+Low_Case)*'Connex from Volumes'!F$24</f>
        <v>1833819.3384108958</v>
      </c>
      <c r="N150" s="29">
        <f>(VLOOKUP($B150,'Model Working'!$C$16:$P$25,O$4,FALSE)/VLOOKUP($B150,'Model Working'!$C$30:$P$39,O$4)-(VLOOKUP($B150,'Model Working'!$C$16:$P$25,N$4,FALSE)/VLOOKUP($B150,'Model Working'!$C$30:$P$39,N$4)))*VLOOKUP($F150,'Model Working'!$C$42:$P$45,N$4,FALSE)*VLOOKUP($D150,'Model Working'!$C$47:$P$50,N$4,FALSE)*(1+Low_Case)*'Connex from Volumes'!G$24</f>
        <v>1904459.4698364893</v>
      </c>
      <c r="O150" s="29">
        <f>(VLOOKUP($B150,'Model Working'!$C$16:$P$25,P$4,FALSE)/VLOOKUP($B150,'Model Working'!$C$30:$P$39,P$4)-(VLOOKUP($B150,'Model Working'!$C$16:$P$25,O$4,FALSE)/VLOOKUP($B150,'Model Working'!$C$30:$P$39,O$4)))*VLOOKUP($F150,'Model Working'!$C$42:$P$45,O$4,FALSE)*VLOOKUP($D150,'Model Working'!$C$47:$P$50,O$4,FALSE)*(1+Low_Case)*'Connex from Volumes'!H$24</f>
        <v>1966442.7274712925</v>
      </c>
      <c r="P150" s="29">
        <f>(VLOOKUP($B150,'Model Working'!$C$16:$P$25,Q$4,FALSE)/VLOOKUP($B150,'Model Working'!$C$30:$P$39,Q$4)-(VLOOKUP($B150,'Model Working'!$C$16:$P$25,P$4,FALSE)/VLOOKUP($B150,'Model Working'!$C$30:$P$39,P$4)))*VLOOKUP($F150,'Model Working'!$C$42:$P$45,P$4,FALSE)*VLOOKUP($D150,'Model Working'!$C$47:$P$50,P$4,FALSE)*(1+Low_Case)*'Connex from Volumes'!I$24</f>
        <v>2040271.8691321767</v>
      </c>
      <c r="Q150" s="29">
        <f>(VLOOKUP($B150,'Model Working'!$C$16:$P$25,R$4,FALSE)/VLOOKUP($B150,'Model Working'!$C$30:$P$39,R$4)-(VLOOKUP($B150,'Model Working'!$C$16:$P$25,Q$4,FALSE)/VLOOKUP($B150,'Model Working'!$C$30:$P$39,Q$4)))*VLOOKUP($F150,'Model Working'!$C$42:$P$45,Q$4,FALSE)*VLOOKUP($D150,'Model Working'!$C$47:$P$50,Q$4,FALSE)*(1+Low_Case)*'Connex from Volumes'!J$24</f>
        <v>2120206.8701480464</v>
      </c>
      <c r="R150" s="29">
        <f>(VLOOKUP($B150,'Model Working'!$C$16:$P$25,S$4,FALSE)/VLOOKUP($B150,'Model Working'!$C$30:$P$39,S$4)-(VLOOKUP($B150,'Model Working'!$C$16:$P$25,R$4,FALSE)/VLOOKUP($B150,'Model Working'!$C$30:$P$39,R$4)))*VLOOKUP($F150,'Model Working'!$C$42:$P$45,R$4,FALSE)*VLOOKUP($D150,'Model Working'!$C$47:$P$50,R$4,FALSE)*(1+Low_Case)*'Connex from Volumes'!K$24</f>
        <v>2183734.1478230143</v>
      </c>
      <c r="S150" s="29">
        <f>(VLOOKUP($B150,'Model Working'!$C$16:$P$25,T$4,FALSE)/VLOOKUP($B150,'Model Working'!$C$30:$P$39,T$4)-(VLOOKUP($B150,'Model Working'!$C$16:$P$25,S$4,FALSE)/VLOOKUP($B150,'Model Working'!$C$30:$P$39,S$4)))*VLOOKUP($F150,'Model Working'!$C$42:$P$45,S$4,FALSE)*VLOOKUP($D150,'Model Working'!$C$47:$P$50,S$4,FALSE)*(1+Low_Case)*'Connex from Volumes'!L$24</f>
        <v>2325038.995212913</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Volumes'!C$24</f>
        <v>2021607.7923637461</v>
      </c>
      <c r="K151" s="29">
        <f>(VLOOKUP($B151,'Model Working'!$C$16:$P$25,L$4,FALSE)/VLOOKUP($B151,'Model Working'!$C$30:$P$39,L$4)-(VLOOKUP($B151,'Model Working'!$C$16:$P$25,K$4,FALSE)/VLOOKUP($B151,'Model Working'!$C$30:$P$39,K$4)))*VLOOKUP($F151,'Model Working'!$C$42:$P$45,K$4,FALSE)*VLOOKUP($D151,'Model Working'!$C$47:$P$50,K$4,FALSE)*(1+High_Case)*'Connex from Volumes'!D$24</f>
        <v>2087105.7001642406</v>
      </c>
      <c r="L151" s="29">
        <f>(VLOOKUP($B151,'Model Working'!$C$16:$P$25,M$4,FALSE)/VLOOKUP($B151,'Model Working'!$C$30:$P$39,M$4)-(VLOOKUP($B151,'Model Working'!$C$16:$P$25,L$4,FALSE)/VLOOKUP($B151,'Model Working'!$C$30:$P$39,L$4)))*VLOOKUP($F151,'Model Working'!$C$42:$P$45,L$4,FALSE)*VLOOKUP($D151,'Model Working'!$C$47:$P$50,L$4,FALSE)*(1+High_Case)*'Connex from Volumes'!E$24</f>
        <v>2197693.3948376225</v>
      </c>
      <c r="M151" s="29">
        <f>(VLOOKUP($B151,'Model Working'!$C$16:$P$25,N$4,FALSE)/VLOOKUP($B151,'Model Working'!$C$30:$P$39,N$4)-(VLOOKUP($B151,'Model Working'!$C$16:$P$25,M$4,FALSE)/VLOOKUP($B151,'Model Working'!$C$30:$P$39,M$4)))*VLOOKUP($F151,'Model Working'!$C$42:$P$45,M$4,FALSE)*VLOOKUP($D151,'Model Working'!$C$47:$P$50,M$4,FALSE)*(1+High_Case)*'Connex from Volumes'!F$24</f>
        <v>2241334.7469466506</v>
      </c>
      <c r="N151" s="29">
        <f>(VLOOKUP($B151,'Model Working'!$C$16:$P$25,O$4,FALSE)/VLOOKUP($B151,'Model Working'!$C$30:$P$39,O$4)-(VLOOKUP($B151,'Model Working'!$C$16:$P$25,N$4,FALSE)/VLOOKUP($B151,'Model Working'!$C$30:$P$39,N$4)))*VLOOKUP($F151,'Model Working'!$C$42:$P$45,N$4,FALSE)*VLOOKUP($D151,'Model Working'!$C$47:$P$50,N$4,FALSE)*(1+High_Case)*'Connex from Volumes'!G$24</f>
        <v>2327672.6853557094</v>
      </c>
      <c r="O151" s="29">
        <f>(VLOOKUP($B151,'Model Working'!$C$16:$P$25,P$4,FALSE)/VLOOKUP($B151,'Model Working'!$C$30:$P$39,P$4)-(VLOOKUP($B151,'Model Working'!$C$16:$P$25,O$4,FALSE)/VLOOKUP($B151,'Model Working'!$C$30:$P$39,O$4)))*VLOOKUP($F151,'Model Working'!$C$42:$P$45,O$4,FALSE)*VLOOKUP($D151,'Model Working'!$C$47:$P$50,O$4,FALSE)*(1+High_Case)*'Connex from Volumes'!H$24</f>
        <v>2403430.000242691</v>
      </c>
      <c r="P151" s="29">
        <f>(VLOOKUP($B151,'Model Working'!$C$16:$P$25,Q$4,FALSE)/VLOOKUP($B151,'Model Working'!$C$30:$P$39,Q$4)-(VLOOKUP($B151,'Model Working'!$C$16:$P$25,P$4,FALSE)/VLOOKUP($B151,'Model Working'!$C$30:$P$39,P$4)))*VLOOKUP($F151,'Model Working'!$C$42:$P$45,P$4,FALSE)*VLOOKUP($D151,'Model Working'!$C$47:$P$50,P$4,FALSE)*(1+High_Case)*'Connex from Volumes'!I$24</f>
        <v>2493665.6178282159</v>
      </c>
      <c r="Q151" s="29">
        <f>(VLOOKUP($B151,'Model Working'!$C$16:$P$25,R$4,FALSE)/VLOOKUP($B151,'Model Working'!$C$30:$P$39,R$4)-(VLOOKUP($B151,'Model Working'!$C$16:$P$25,Q$4,FALSE)/VLOOKUP($B151,'Model Working'!$C$30:$P$39,Q$4)))*VLOOKUP($F151,'Model Working'!$C$42:$P$45,Q$4,FALSE)*VLOOKUP($D151,'Model Working'!$C$47:$P$50,Q$4,FALSE)*(1+High_Case)*'Connex from Volumes'!J$24</f>
        <v>2591363.9524031682</v>
      </c>
      <c r="R151" s="29">
        <f>(VLOOKUP($B151,'Model Working'!$C$16:$P$25,S$4,FALSE)/VLOOKUP($B151,'Model Working'!$C$30:$P$39,S$4)-(VLOOKUP($B151,'Model Working'!$C$16:$P$25,R$4,FALSE)/VLOOKUP($B151,'Model Working'!$C$30:$P$39,R$4)))*VLOOKUP($F151,'Model Working'!$C$42:$P$45,R$4,FALSE)*VLOOKUP($D151,'Model Working'!$C$47:$P$50,R$4,FALSE)*(1+High_Case)*'Connex from Volumes'!K$24</f>
        <v>2669008.4028947949</v>
      </c>
      <c r="S151" s="29">
        <f>(VLOOKUP($B151,'Model Working'!$C$16:$P$25,T$4,FALSE)/VLOOKUP($B151,'Model Working'!$C$30:$P$39,T$4)-(VLOOKUP($B151,'Model Working'!$C$16:$P$25,S$4,FALSE)/VLOOKUP($B151,'Model Working'!$C$30:$P$39,S$4)))*VLOOKUP($F151,'Model Working'!$C$42:$P$45,S$4,FALSE)*VLOOKUP($D151,'Model Working'!$C$47:$P$50,S$4,FALSE)*(1+High_Case)*'Connex from Volumes'!L$24</f>
        <v>2841714.3274824494</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2550846.1959695658</v>
      </c>
      <c r="K152" s="29">
        <f t="shared" si="33"/>
        <v>2633490.8561197454</v>
      </c>
      <c r="L152" s="29">
        <f t="shared" si="33"/>
        <v>2773029.3963569719</v>
      </c>
      <c r="M152" s="29">
        <f t="shared" si="33"/>
        <v>2828095.6547255749</v>
      </c>
      <c r="N152" s="29">
        <f t="shared" si="33"/>
        <v>2937036.0746183451</v>
      </c>
      <c r="O152" s="29">
        <f t="shared" si="33"/>
        <v>3032625.960661659</v>
      </c>
      <c r="P152" s="29">
        <f t="shared" si="33"/>
        <v>3146484.4364394299</v>
      </c>
      <c r="Q152" s="29">
        <f t="shared" si="33"/>
        <v>3269759.3001614814</v>
      </c>
      <c r="R152" s="29">
        <f t="shared" si="33"/>
        <v>3367730.3566259677</v>
      </c>
      <c r="S152" s="29">
        <f t="shared" si="33"/>
        <v>3585649.110411894</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2295761.5763726095</v>
      </c>
      <c r="K153" s="29">
        <f t="shared" si="33"/>
        <v>2370141.7705077711</v>
      </c>
      <c r="L153" s="29">
        <f t="shared" si="33"/>
        <v>2495726.4567212751</v>
      </c>
      <c r="M153" s="29">
        <f t="shared" si="33"/>
        <v>2545286.0892530177</v>
      </c>
      <c r="N153" s="29">
        <f t="shared" si="33"/>
        <v>2643332.4671565108</v>
      </c>
      <c r="O153" s="29">
        <f t="shared" si="33"/>
        <v>2729363.3645954928</v>
      </c>
      <c r="P153" s="29">
        <f t="shared" si="33"/>
        <v>2831835.9927954869</v>
      </c>
      <c r="Q153" s="29">
        <f t="shared" si="33"/>
        <v>2942783.3701453335</v>
      </c>
      <c r="R153" s="29">
        <f t="shared" si="33"/>
        <v>3030957.3209633715</v>
      </c>
      <c r="S153" s="29">
        <f t="shared" si="33"/>
        <v>3227084.1993707046</v>
      </c>
      <c r="T153" s="88" t="s">
        <v>115</v>
      </c>
    </row>
    <row r="154" spans="1:20" ht="1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2805930.8155665225</v>
      </c>
      <c r="K154" s="86">
        <f t="shared" si="33"/>
        <v>2896839.9417317202</v>
      </c>
      <c r="L154" s="86">
        <f t="shared" si="33"/>
        <v>3050332.3359926697</v>
      </c>
      <c r="M154" s="86">
        <f t="shared" si="33"/>
        <v>3110905.220198133</v>
      </c>
      <c r="N154" s="86">
        <f t="shared" si="33"/>
        <v>3230739.6820801799</v>
      </c>
      <c r="O154" s="86">
        <f t="shared" si="33"/>
        <v>3335888.5567278247</v>
      </c>
      <c r="P154" s="86">
        <f t="shared" si="33"/>
        <v>3461132.8800833728</v>
      </c>
      <c r="Q154" s="86">
        <f t="shared" si="33"/>
        <v>3596735.2301776297</v>
      </c>
      <c r="R154" s="86">
        <f t="shared" si="33"/>
        <v>3704503.3922885647</v>
      </c>
      <c r="S154" s="86">
        <f t="shared" si="33"/>
        <v>3944214.0214530835</v>
      </c>
      <c r="T154" s="89" t="s">
        <v>115</v>
      </c>
    </row>
    <row r="155" spans="1:20" ht="15.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J146+J149</f>
        <v>2550846.1959695658</v>
      </c>
      <c r="K155" s="86">
        <f>K146+K149</f>
        <v>2633490.8561197454</v>
      </c>
      <c r="L155" s="86">
        <f t="shared" ref="L155:S155" si="34">L146+L149</f>
        <v>2773029.3963569719</v>
      </c>
      <c r="M155" s="86">
        <f t="shared" si="34"/>
        <v>2828095.6547255749</v>
      </c>
      <c r="N155" s="86">
        <f t="shared" si="34"/>
        <v>2937036.0746183451</v>
      </c>
      <c r="O155" s="86">
        <f t="shared" si="34"/>
        <v>3032625.960661659</v>
      </c>
      <c r="P155" s="86">
        <f t="shared" si="34"/>
        <v>3146484.4364394299</v>
      </c>
      <c r="Q155" s="86">
        <f t="shared" si="34"/>
        <v>3269759.3001614814</v>
      </c>
      <c r="R155" s="86">
        <f t="shared" si="34"/>
        <v>3367730.3566259677</v>
      </c>
      <c r="S155" s="86">
        <f t="shared" si="34"/>
        <v>3585649.110411894</v>
      </c>
      <c r="T155" s="89" t="s">
        <v>115</v>
      </c>
    </row>
    <row r="156" spans="1:20" ht="1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Volumes'!C$25</f>
        <v>467184.57571886125</v>
      </c>
      <c r="K156" s="29">
        <f>'Output Volume Summary'!K156*'Connex from Volumes'!D$25</f>
        <v>482320.85110414209</v>
      </c>
      <c r="L156" s="29">
        <f>'Output Volume Summary'!L156*'Connex from Volumes'!E$25</f>
        <v>498472.04294704506</v>
      </c>
      <c r="M156" s="29">
        <f>'Output Volume Summary'!M156*'Connex from Volumes'!F$25</f>
        <v>517962.49833993788</v>
      </c>
      <c r="N156" s="29">
        <f>'Output Volume Summary'!N156*'Connex from Volumes'!G$25</f>
        <v>537914.81217471755</v>
      </c>
      <c r="O156" s="29">
        <f>'Output Volume Summary'!O156*'Connex from Volumes'!H$25</f>
        <v>555421.99093944323</v>
      </c>
      <c r="P156" s="29">
        <f>'Output Volume Summary'!P156*'Connex from Volumes'!I$25</f>
        <v>576275.04110855225</v>
      </c>
      <c r="Q156" s="29">
        <f>'Output Volume Summary'!Q156*'Connex from Volumes'!J$25</f>
        <v>598852.69200564863</v>
      </c>
      <c r="R156" s="29">
        <f>'Output Volume Summary'!R156*'Connex from Volumes'!K$25</f>
        <v>616795.97942117706</v>
      </c>
      <c r="S156" s="29">
        <f>'Output Volume Summary'!S156*'Connex from Volumes'!L$25</f>
        <v>656707.55099672801</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Volumes'!C$25</f>
        <v>420466.11814697512</v>
      </c>
      <c r="K157" s="29">
        <f>'Output Volume Summary'!K157*'Connex from Volumes'!D$25</f>
        <v>434088.76599372784</v>
      </c>
      <c r="L157" s="29">
        <f>'Output Volume Summary'!L157*'Connex from Volumes'!E$25</f>
        <v>448624.83865234058</v>
      </c>
      <c r="M157" s="29">
        <f>'Output Volume Summary'!M157*'Connex from Volumes'!F$25</f>
        <v>466166.24850594415</v>
      </c>
      <c r="N157" s="29">
        <f>'Output Volume Summary'!N157*'Connex from Volumes'!G$25</f>
        <v>484123.33095724578</v>
      </c>
      <c r="O157" s="29">
        <f>'Output Volume Summary'!O157*'Connex from Volumes'!H$25</f>
        <v>499879.79184549896</v>
      </c>
      <c r="P157" s="29">
        <f>'Output Volume Summary'!P157*'Connex from Volumes'!I$25</f>
        <v>518647.53699769708</v>
      </c>
      <c r="Q157" s="29">
        <f>'Output Volume Summary'!Q157*'Connex from Volumes'!J$25</f>
        <v>538967.4228050838</v>
      </c>
      <c r="R157" s="29">
        <f>'Output Volume Summary'!R157*'Connex from Volumes'!K$25</f>
        <v>555116.38147905946</v>
      </c>
      <c r="S157" s="29">
        <f>'Output Volume Summary'!S157*'Connex from Volumes'!L$25</f>
        <v>591036.79589705518</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Volumes'!C$25</f>
        <v>513903.03329074744</v>
      </c>
      <c r="K158" s="29">
        <f>'Output Volume Summary'!K158*'Connex from Volumes'!D$25</f>
        <v>530552.93621455634</v>
      </c>
      <c r="L158" s="29">
        <f>'Output Volume Summary'!L158*'Connex from Volumes'!E$25</f>
        <v>548319.24724174966</v>
      </c>
      <c r="M158" s="29">
        <f>'Output Volume Summary'!M158*'Connex from Volumes'!F$25</f>
        <v>569758.74817393185</v>
      </c>
      <c r="N158" s="29">
        <f>'Output Volume Summary'!N158*'Connex from Volumes'!G$25</f>
        <v>591706.29339218931</v>
      </c>
      <c r="O158" s="29">
        <f>'Output Volume Summary'!O158*'Connex from Volumes'!H$25</f>
        <v>610964.19003338763</v>
      </c>
      <c r="P158" s="29">
        <f>'Output Volume Summary'!P158*'Connex from Volumes'!I$25</f>
        <v>633902.54521940753</v>
      </c>
      <c r="Q158" s="29">
        <f>'Output Volume Summary'!Q158*'Connex from Volumes'!J$25</f>
        <v>658737.96120621345</v>
      </c>
      <c r="R158" s="29">
        <f>'Output Volume Summary'!R158*'Connex from Volumes'!K$25</f>
        <v>678475.57736329478</v>
      </c>
      <c r="S158" s="29">
        <f>'Output Volume Summary'!S158*'Connex from Volumes'!L$25</f>
        <v>722378.30609640095</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Volumes'!C$26</f>
        <v>3040021.2199339247</v>
      </c>
      <c r="K159" s="29">
        <f>'Output Volume Summary'!K159*'Connex from Volumes'!D$26</f>
        <v>3138514.6222283258</v>
      </c>
      <c r="L159" s="29">
        <f>'Output Volume Summary'!L159*'Connex from Volumes'!E$26</f>
        <v>3243612.1971088713</v>
      </c>
      <c r="M159" s="29">
        <f>'Output Volume Summary'!M159*'Connex from Volumes'!F$26</f>
        <v>3370438.7257659854</v>
      </c>
      <c r="N159" s="29">
        <f>'Output Volume Summary'!N159*'Connex from Volumes'!G$26</f>
        <v>3500270.6179066454</v>
      </c>
      <c r="O159" s="29">
        <f>'Output Volume Summary'!O159*'Connex from Volumes'!H$26</f>
        <v>3614191.7482522894</v>
      </c>
      <c r="P159" s="29">
        <f>'Output Volume Summary'!P159*'Connex from Volumes'!I$26</f>
        <v>3749884.8304070104</v>
      </c>
      <c r="Q159" s="29">
        <f>'Output Volume Summary'!Q159*'Connex from Volumes'!J$26</f>
        <v>3896800.0784496525</v>
      </c>
      <c r="R159" s="29">
        <f>'Output Volume Summary'!R159*'Connex from Volumes'!K$26</f>
        <v>4013559.0155670573</v>
      </c>
      <c r="S159" s="29">
        <f>'Output Volume Summary'!S159*'Connex from Volumes'!L$26</f>
        <v>4273267.9846054539</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Volumes'!C$26</f>
        <v>2736019.097940532</v>
      </c>
      <c r="K160" s="29">
        <f>'Output Volume Summary'!K160*'Connex from Volumes'!D$26</f>
        <v>2824663.1600054936</v>
      </c>
      <c r="L160" s="29">
        <f>'Output Volume Summary'!L160*'Connex from Volumes'!E$26</f>
        <v>2919250.9773979844</v>
      </c>
      <c r="M160" s="29">
        <f>'Output Volume Summary'!M160*'Connex from Volumes'!F$26</f>
        <v>3033394.8531893874</v>
      </c>
      <c r="N160" s="29">
        <f>'Output Volume Summary'!N160*'Connex from Volumes'!G$26</f>
        <v>3150243.5561159812</v>
      </c>
      <c r="O160" s="29">
        <f>'Output Volume Summary'!O160*'Connex from Volumes'!H$26</f>
        <v>3252772.5734270602</v>
      </c>
      <c r="P160" s="29">
        <f>'Output Volume Summary'!P160*'Connex from Volumes'!I$26</f>
        <v>3374896.3473663097</v>
      </c>
      <c r="Q160" s="29">
        <f>'Output Volume Summary'!Q160*'Connex from Volumes'!J$26</f>
        <v>3507120.0706046876</v>
      </c>
      <c r="R160" s="29">
        <f>'Output Volume Summary'!R160*'Connex from Volumes'!K$26</f>
        <v>3612203.1140103522</v>
      </c>
      <c r="S160" s="29">
        <f>'Output Volume Summary'!S160*'Connex from Volumes'!L$26</f>
        <v>3845941.1861449089</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Volumes'!C$26</f>
        <v>3344023.341927317</v>
      </c>
      <c r="K161" s="29">
        <f>'Output Volume Summary'!K161*'Connex from Volumes'!D$26</f>
        <v>3452366.0844511585</v>
      </c>
      <c r="L161" s="29">
        <f>'Output Volume Summary'!L161*'Connex from Volumes'!E$26</f>
        <v>3567973.4168197592</v>
      </c>
      <c r="M161" s="29">
        <f>'Output Volume Summary'!M161*'Connex from Volumes'!F$26</f>
        <v>3707482.5983425844</v>
      </c>
      <c r="N161" s="29">
        <f>'Output Volume Summary'!N161*'Connex from Volumes'!G$26</f>
        <v>3850297.6796973106</v>
      </c>
      <c r="O161" s="29">
        <f>'Output Volume Summary'!O161*'Connex from Volumes'!H$26</f>
        <v>3975610.9230775191</v>
      </c>
      <c r="P161" s="29">
        <f>'Output Volume Summary'!P161*'Connex from Volumes'!I$26</f>
        <v>4124873.3134477125</v>
      </c>
      <c r="Q161" s="29">
        <f>'Output Volume Summary'!Q161*'Connex from Volumes'!J$26</f>
        <v>4286480.0862946184</v>
      </c>
      <c r="R161" s="29">
        <f>'Output Volume Summary'!R161*'Connex from Volumes'!K$26</f>
        <v>4414914.9171237638</v>
      </c>
      <c r="S161" s="29">
        <f>'Output Volume Summary'!S161*'Connex from Volumes'!L$26</f>
        <v>4700594.7830660008</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3507205.7956527858</v>
      </c>
      <c r="K162" s="29">
        <f t="shared" si="35"/>
        <v>3620835.473332468</v>
      </c>
      <c r="L162" s="29">
        <f t="shared" si="35"/>
        <v>3742084.2400559164</v>
      </c>
      <c r="M162" s="29">
        <f t="shared" si="35"/>
        <v>3888401.2241059234</v>
      </c>
      <c r="N162" s="29">
        <f t="shared" si="35"/>
        <v>4038185.4300813628</v>
      </c>
      <c r="O162" s="29">
        <f t="shared" si="35"/>
        <v>4169613.7391917324</v>
      </c>
      <c r="P162" s="29">
        <f t="shared" si="35"/>
        <v>4326159.8715155628</v>
      </c>
      <c r="Q162" s="29">
        <f t="shared" si="35"/>
        <v>4495652.7704553008</v>
      </c>
      <c r="R162" s="29">
        <f t="shared" si="35"/>
        <v>4630354.9949882347</v>
      </c>
      <c r="S162" s="29">
        <f t="shared" si="35"/>
        <v>4929975.5356021821</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3156485.2160875071</v>
      </c>
      <c r="K163" s="29">
        <f t="shared" si="35"/>
        <v>3258751.9259992214</v>
      </c>
      <c r="L163" s="29">
        <f t="shared" si="35"/>
        <v>3367875.8160503251</v>
      </c>
      <c r="M163" s="29">
        <f t="shared" si="35"/>
        <v>3499561.1016953317</v>
      </c>
      <c r="N163" s="29">
        <f t="shared" si="35"/>
        <v>3634366.8870732272</v>
      </c>
      <c r="O163" s="29">
        <f t="shared" si="35"/>
        <v>3752652.3652725592</v>
      </c>
      <c r="P163" s="29">
        <f t="shared" si="35"/>
        <v>3893543.884364007</v>
      </c>
      <c r="Q163" s="29">
        <f t="shared" si="35"/>
        <v>4046087.4934097715</v>
      </c>
      <c r="R163" s="29">
        <f t="shared" si="35"/>
        <v>4167319.4954894115</v>
      </c>
      <c r="S163" s="29">
        <f t="shared" si="35"/>
        <v>4436977.9820419643</v>
      </c>
      <c r="T163" s="88" t="s">
        <v>115</v>
      </c>
    </row>
    <row r="164" spans="1:20" ht="1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3857926.3752180645</v>
      </c>
      <c r="K164" s="86">
        <f t="shared" si="35"/>
        <v>3982919.020665715</v>
      </c>
      <c r="L164" s="86">
        <f t="shared" si="35"/>
        <v>4116292.6640615091</v>
      </c>
      <c r="M164" s="86">
        <f t="shared" si="35"/>
        <v>4277241.3465165161</v>
      </c>
      <c r="N164" s="86">
        <f t="shared" si="35"/>
        <v>4442003.9730894994</v>
      </c>
      <c r="O164" s="86">
        <f t="shared" si="35"/>
        <v>4586575.1131109064</v>
      </c>
      <c r="P164" s="86">
        <f t="shared" si="35"/>
        <v>4758775.8586671203</v>
      </c>
      <c r="Q164" s="86">
        <f t="shared" si="35"/>
        <v>4945218.047500832</v>
      </c>
      <c r="R164" s="86">
        <f t="shared" si="35"/>
        <v>5093390.4944870584</v>
      </c>
      <c r="S164" s="86">
        <f t="shared" si="35"/>
        <v>5422973.0891624019</v>
      </c>
      <c r="T164" s="89" t="s">
        <v>115</v>
      </c>
    </row>
    <row r="165" spans="1:20" ht="15.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J156+J159</f>
        <v>3507205.7956527858</v>
      </c>
      <c r="K165" s="92">
        <f>K156+K159</f>
        <v>3620835.473332468</v>
      </c>
      <c r="L165" s="92">
        <f t="shared" ref="L165:S165" si="36">L156+L159</f>
        <v>3742084.2400559164</v>
      </c>
      <c r="M165" s="92">
        <f t="shared" si="36"/>
        <v>3888401.2241059234</v>
      </c>
      <c r="N165" s="92">
        <f t="shared" si="36"/>
        <v>4038185.4300813628</v>
      </c>
      <c r="O165" s="92">
        <f t="shared" si="36"/>
        <v>4169613.7391917324</v>
      </c>
      <c r="P165" s="92">
        <f t="shared" si="36"/>
        <v>4326159.8715155628</v>
      </c>
      <c r="Q165" s="92">
        <f t="shared" si="36"/>
        <v>4495652.7704553008</v>
      </c>
      <c r="R165" s="92">
        <f t="shared" si="36"/>
        <v>4630354.9949882347</v>
      </c>
      <c r="S165" s="92">
        <f t="shared" si="36"/>
        <v>4929975.5356021821</v>
      </c>
      <c r="T165" s="90" t="s">
        <v>115</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Volumes'!C$23</f>
        <v>1883163.4137485044</v>
      </c>
      <c r="K166" s="29">
        <f>(VLOOKUP($B166,'Model Working'!$C$16:$P$25,L$4,FALSE)/VLOOKUP($B166,'Model Working'!$C$30:$P$39,L$4)-(VLOOKUP($B166,'Model Working'!$C$16:$P$25,K$4,FALSE)/VLOOKUP($B166,'Model Working'!$C$30:$P$39,K$4)))*VLOOKUP($F166,'Model Working'!$C$42:$P$45,K$4,FALSE)*VLOOKUP($D166,'Model Working'!$C$47:$P$50,K$4,FALSE)*(1+Base_Case)*'Connex from Volumes'!D$23</f>
        <v>1952471.9066730912</v>
      </c>
      <c r="L166" s="29">
        <f>(VLOOKUP($B166,'Model Working'!$C$16:$P$25,M$4,FALSE)/VLOOKUP($B166,'Model Working'!$C$30:$P$39,M$4)-(VLOOKUP($B166,'Model Working'!$C$16:$P$25,L$4,FALSE)/VLOOKUP($B166,'Model Working'!$C$30:$P$39,L$4)))*VLOOKUP($F166,'Model Working'!$C$42:$P$45,L$4,FALSE)*VLOOKUP($D166,'Model Working'!$C$47:$P$50,L$4,FALSE)*(1+Base_Case)*'Connex from Volumes'!E$23</f>
        <v>2064761.9780706025</v>
      </c>
      <c r="M166" s="29">
        <f>(VLOOKUP($B166,'Model Working'!$C$16:$P$25,N$4,FALSE)/VLOOKUP($B166,'Model Working'!$C$30:$P$39,N$4)-(VLOOKUP($B166,'Model Working'!$C$16:$P$25,M$4,FALSE)/VLOOKUP($B166,'Model Working'!$C$30:$P$39,M$4)))*VLOOKUP($F166,'Model Working'!$C$42:$P$45,M$4,FALSE)*VLOOKUP($D166,'Model Working'!$C$47:$P$50,M$4,FALSE)*(1+Base_Case)*'Connex from Volumes'!F$23</f>
        <v>2114879.2841166267</v>
      </c>
      <c r="N166" s="29">
        <f>(VLOOKUP($B166,'Model Working'!$C$16:$P$25,O$4,FALSE)/VLOOKUP($B166,'Model Working'!$C$30:$P$39,O$4)-(VLOOKUP($B166,'Model Working'!$C$16:$P$25,N$4,FALSE)/VLOOKUP($B166,'Model Working'!$C$30:$P$39,N$4)))*VLOOKUP($F166,'Model Working'!$C$42:$P$45,N$4,FALSE)*VLOOKUP($D166,'Model Working'!$C$47:$P$50,N$4,FALSE)*(1+Base_Case)*'Connex from Volumes'!G$23</f>
        <v>2205922.721547666</v>
      </c>
      <c r="O166" s="29">
        <f>(VLOOKUP($B166,'Model Working'!$C$16:$P$25,P$4,FALSE)/VLOOKUP($B166,'Model Working'!$C$30:$P$39,P$4)-(VLOOKUP($B166,'Model Working'!$C$16:$P$25,O$4,FALSE)/VLOOKUP($B166,'Model Working'!$C$30:$P$39,O$4)))*VLOOKUP($F166,'Model Working'!$C$42:$P$45,O$4,FALSE)*VLOOKUP($D166,'Model Working'!$C$47:$P$50,O$4,FALSE)*(1+Base_Case)*'Connex from Volumes'!H$23</f>
        <v>2287721.0861872439</v>
      </c>
      <c r="P166" s="29">
        <f>(VLOOKUP($B166,'Model Working'!$C$16:$P$25,Q$4,FALSE)/VLOOKUP($B166,'Model Working'!$C$30:$P$39,Q$4)-(VLOOKUP($B166,'Model Working'!$C$16:$P$25,P$4,FALSE)/VLOOKUP($B166,'Model Working'!$C$30:$P$39,P$4)))*VLOOKUP($F166,'Model Working'!$C$42:$P$45,P$4,FALSE)*VLOOKUP($D166,'Model Working'!$C$47:$P$50,P$4,FALSE)*(1+Base_Case)*'Connex from Volumes'!I$23</f>
        <v>2384113.0852322318</v>
      </c>
      <c r="Q166" s="29">
        <f>(VLOOKUP($B166,'Model Working'!$C$16:$P$25,R$4,FALSE)/VLOOKUP($B166,'Model Working'!$C$30:$P$39,R$4)-(VLOOKUP($B166,'Model Working'!$C$16:$P$25,Q$4,FALSE)/VLOOKUP($B166,'Model Working'!$C$30:$P$39,Q$4)))*VLOOKUP($F166,'Model Working'!$C$42:$P$45,Q$4,FALSE)*VLOOKUP($D166,'Model Working'!$C$47:$P$50,Q$4,FALSE)*(1+Base_Case)*'Connex from Volumes'!J$23</f>
        <v>2488559.5818754709</v>
      </c>
      <c r="R166" s="29">
        <f>(VLOOKUP($B166,'Model Working'!$C$16:$P$25,S$4,FALSE)/VLOOKUP($B166,'Model Working'!$C$30:$P$39,S$4)-(VLOOKUP($B166,'Model Working'!$C$16:$P$25,R$4,FALSE)/VLOOKUP($B166,'Model Working'!$C$30:$P$39,R$4)))*VLOOKUP($F166,'Model Working'!$C$42:$P$45,R$4,FALSE)*VLOOKUP($D166,'Model Working'!$C$47:$P$50,R$4,FALSE)*(1+Base_Case)*'Connex from Volumes'!K$23</f>
        <v>2574629.0468782554</v>
      </c>
      <c r="S166" s="29">
        <f>(VLOOKUP($B166,'Model Working'!$C$16:$P$25,T$4,FALSE)/VLOOKUP($B166,'Model Working'!$C$30:$P$39,T$4)-(VLOOKUP($B166,'Model Working'!$C$16:$P$25,S$4,FALSE)/VLOOKUP($B166,'Model Working'!$C$30:$P$39,S$4)))*VLOOKUP($F166,'Model Working'!$C$42:$P$45,S$4,FALSE)*VLOOKUP($D166,'Model Working'!$C$47:$P$50,S$4,FALSE)*(1+Base_Case)*'Connex from Volumes'!L$23</f>
        <v>2671014.2543743867</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Volumes'!C$23</f>
        <v>1694847.072373654</v>
      </c>
      <c r="K167" s="29">
        <f>(VLOOKUP($B167,'Model Working'!$C$16:$P$25,L$4,FALSE)/VLOOKUP($B167,'Model Working'!$C$30:$P$39,L$4)-(VLOOKUP($B167,'Model Working'!$C$16:$P$25,K$4,FALSE)/VLOOKUP($B167,'Model Working'!$C$30:$P$39,K$4)))*VLOOKUP($F167,'Model Working'!$C$42:$P$45,K$4,FALSE)*VLOOKUP($D167,'Model Working'!$C$47:$P$50,K$4,FALSE)*(1+Low_Case)*'Connex from Volumes'!D$23</f>
        <v>1757224.7160057821</v>
      </c>
      <c r="L167" s="29">
        <f>(VLOOKUP($B167,'Model Working'!$C$16:$P$25,M$4,FALSE)/VLOOKUP($B167,'Model Working'!$C$30:$P$39,M$4)-(VLOOKUP($B167,'Model Working'!$C$16:$P$25,L$4,FALSE)/VLOOKUP($B167,'Model Working'!$C$30:$P$39,L$4)))*VLOOKUP($F167,'Model Working'!$C$42:$P$45,L$4,FALSE)*VLOOKUP($D167,'Model Working'!$C$47:$P$50,L$4,FALSE)*(1+Low_Case)*'Connex from Volumes'!E$23</f>
        <v>1858285.7802635424</v>
      </c>
      <c r="M167" s="29">
        <f>(VLOOKUP($B167,'Model Working'!$C$16:$P$25,N$4,FALSE)/VLOOKUP($B167,'Model Working'!$C$30:$P$39,N$4)-(VLOOKUP($B167,'Model Working'!$C$16:$P$25,M$4,FALSE)/VLOOKUP($B167,'Model Working'!$C$30:$P$39,M$4)))*VLOOKUP($F167,'Model Working'!$C$42:$P$45,M$4,FALSE)*VLOOKUP($D167,'Model Working'!$C$47:$P$50,M$4,FALSE)*(1+Low_Case)*'Connex from Volumes'!F$23</f>
        <v>1903391.3557049641</v>
      </c>
      <c r="N167" s="29">
        <f>(VLOOKUP($B167,'Model Working'!$C$16:$P$25,O$4,FALSE)/VLOOKUP($B167,'Model Working'!$C$30:$P$39,O$4)-(VLOOKUP($B167,'Model Working'!$C$16:$P$25,N$4,FALSE)/VLOOKUP($B167,'Model Working'!$C$30:$P$39,N$4)))*VLOOKUP($F167,'Model Working'!$C$42:$P$45,N$4,FALSE)*VLOOKUP($D167,'Model Working'!$C$47:$P$50,N$4,FALSE)*(1+Low_Case)*'Connex from Volumes'!G$23</f>
        <v>1985330.4493928994</v>
      </c>
      <c r="O167" s="29">
        <f>(VLOOKUP($B167,'Model Working'!$C$16:$P$25,P$4,FALSE)/VLOOKUP($B167,'Model Working'!$C$30:$P$39,P$4)-(VLOOKUP($B167,'Model Working'!$C$16:$P$25,O$4,FALSE)/VLOOKUP($B167,'Model Working'!$C$30:$P$39,O$4)))*VLOOKUP($F167,'Model Working'!$C$42:$P$45,O$4,FALSE)*VLOOKUP($D167,'Model Working'!$C$47:$P$50,O$4,FALSE)*(1+Low_Case)*'Connex from Volumes'!H$23</f>
        <v>2058948.9775685195</v>
      </c>
      <c r="P167" s="29">
        <f>(VLOOKUP($B167,'Model Working'!$C$16:$P$25,Q$4,FALSE)/VLOOKUP($B167,'Model Working'!$C$30:$P$39,Q$4)-(VLOOKUP($B167,'Model Working'!$C$16:$P$25,P$4,FALSE)/VLOOKUP($B167,'Model Working'!$C$30:$P$39,P$4)))*VLOOKUP($F167,'Model Working'!$C$42:$P$45,P$4,FALSE)*VLOOKUP($D167,'Model Working'!$C$47:$P$50,P$4,FALSE)*(1+Low_Case)*'Connex from Volumes'!I$23</f>
        <v>2145701.7767090085</v>
      </c>
      <c r="Q167" s="29">
        <f>(VLOOKUP($B167,'Model Working'!$C$16:$P$25,R$4,FALSE)/VLOOKUP($B167,'Model Working'!$C$30:$P$39,R$4)-(VLOOKUP($B167,'Model Working'!$C$16:$P$25,Q$4,FALSE)/VLOOKUP($B167,'Model Working'!$C$30:$P$39,Q$4)))*VLOOKUP($F167,'Model Working'!$C$42:$P$45,Q$4,FALSE)*VLOOKUP($D167,'Model Working'!$C$47:$P$50,Q$4,FALSE)*(1+Low_Case)*'Connex from Volumes'!J$23</f>
        <v>2239703.6236879239</v>
      </c>
      <c r="R167" s="29">
        <f>(VLOOKUP($B167,'Model Working'!$C$16:$P$25,S$4,FALSE)/VLOOKUP($B167,'Model Working'!$C$30:$P$39,S$4)-(VLOOKUP($B167,'Model Working'!$C$16:$P$25,R$4,FALSE)/VLOOKUP($B167,'Model Working'!$C$30:$P$39,R$4)))*VLOOKUP($F167,'Model Working'!$C$42:$P$45,R$4,FALSE)*VLOOKUP($D167,'Model Working'!$C$47:$P$50,R$4,FALSE)*(1+Low_Case)*'Connex from Volumes'!K$23</f>
        <v>2317166.1421904298</v>
      </c>
      <c r="S167" s="29">
        <f>(VLOOKUP($B167,'Model Working'!$C$16:$P$25,T$4,FALSE)/VLOOKUP($B167,'Model Working'!$C$30:$P$39,T$4)-(VLOOKUP($B167,'Model Working'!$C$16:$P$25,S$4,FALSE)/VLOOKUP($B167,'Model Working'!$C$30:$P$39,S$4)))*VLOOKUP($F167,'Model Working'!$C$42:$P$45,S$4,FALSE)*VLOOKUP($D167,'Model Working'!$C$47:$P$50,S$4,FALSE)*(1+Low_Case)*'Connex from Volumes'!L$23</f>
        <v>2403912.828936948</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Volumes'!C$23</f>
        <v>2071479.755123355</v>
      </c>
      <c r="K168" s="29">
        <f>(VLOOKUP($B168,'Model Working'!$C$16:$P$25,L$4,FALSE)/VLOOKUP($B168,'Model Working'!$C$30:$P$39,L$4)-(VLOOKUP($B168,'Model Working'!$C$16:$P$25,K$4,FALSE)/VLOOKUP($B168,'Model Working'!$C$30:$P$39,K$4)))*VLOOKUP($F168,'Model Working'!$C$42:$P$45,K$4,FALSE)*VLOOKUP($D168,'Model Working'!$C$47:$P$50,K$4,FALSE)*(1+High_Case)*'Connex from Volumes'!D$23</f>
        <v>2147719.0973404003</v>
      </c>
      <c r="L168" s="29">
        <f>(VLOOKUP($B168,'Model Working'!$C$16:$P$25,M$4,FALSE)/VLOOKUP($B168,'Model Working'!$C$30:$P$39,M$4)-(VLOOKUP($B168,'Model Working'!$C$16:$P$25,L$4,FALSE)/VLOOKUP($B168,'Model Working'!$C$30:$P$39,L$4)))*VLOOKUP($F168,'Model Working'!$C$42:$P$45,L$4,FALSE)*VLOOKUP($D168,'Model Working'!$C$47:$P$50,L$4,FALSE)*(1+High_Case)*'Connex from Volumes'!E$23</f>
        <v>2271238.1758776633</v>
      </c>
      <c r="M168" s="29">
        <f>(VLOOKUP($B168,'Model Working'!$C$16:$P$25,N$4,FALSE)/VLOOKUP($B168,'Model Working'!$C$30:$P$39,N$4)-(VLOOKUP($B168,'Model Working'!$C$16:$P$25,M$4,FALSE)/VLOOKUP($B168,'Model Working'!$C$30:$P$39,M$4)))*VLOOKUP($F168,'Model Working'!$C$42:$P$45,M$4,FALSE)*VLOOKUP($D168,'Model Working'!$C$47:$P$50,M$4,FALSE)*(1+High_Case)*'Connex from Volumes'!F$23</f>
        <v>2326367.2125282898</v>
      </c>
      <c r="N168" s="29">
        <f>(VLOOKUP($B168,'Model Working'!$C$16:$P$25,O$4,FALSE)/VLOOKUP($B168,'Model Working'!$C$30:$P$39,O$4)-(VLOOKUP($B168,'Model Working'!$C$16:$P$25,N$4,FALSE)/VLOOKUP($B168,'Model Working'!$C$30:$P$39,N$4)))*VLOOKUP($F168,'Model Working'!$C$42:$P$45,N$4,FALSE)*VLOOKUP($D168,'Model Working'!$C$47:$P$50,N$4,FALSE)*(1+High_Case)*'Connex from Volumes'!G$23</f>
        <v>2426514.9937024331</v>
      </c>
      <c r="O168" s="29">
        <f>(VLOOKUP($B168,'Model Working'!$C$16:$P$25,P$4,FALSE)/VLOOKUP($B168,'Model Working'!$C$30:$P$39,P$4)-(VLOOKUP($B168,'Model Working'!$C$16:$P$25,O$4,FALSE)/VLOOKUP($B168,'Model Working'!$C$30:$P$39,O$4)))*VLOOKUP($F168,'Model Working'!$C$42:$P$45,O$4,FALSE)*VLOOKUP($D168,'Model Working'!$C$47:$P$50,O$4,FALSE)*(1+High_Case)*'Connex from Volumes'!H$23</f>
        <v>2516493.1948059686</v>
      </c>
      <c r="P168" s="29">
        <f>(VLOOKUP($B168,'Model Working'!$C$16:$P$25,Q$4,FALSE)/VLOOKUP($B168,'Model Working'!$C$30:$P$39,Q$4)-(VLOOKUP($B168,'Model Working'!$C$16:$P$25,P$4,FALSE)/VLOOKUP($B168,'Model Working'!$C$30:$P$39,P$4)))*VLOOKUP($F168,'Model Working'!$C$42:$P$45,P$4,FALSE)*VLOOKUP($D168,'Model Working'!$C$47:$P$50,P$4,FALSE)*(1+High_Case)*'Connex from Volumes'!I$23</f>
        <v>2622524.3937554555</v>
      </c>
      <c r="Q168" s="29">
        <f>(VLOOKUP($B168,'Model Working'!$C$16:$P$25,R$4,FALSE)/VLOOKUP($B168,'Model Working'!$C$30:$P$39,R$4)-(VLOOKUP($B168,'Model Working'!$C$16:$P$25,Q$4,FALSE)/VLOOKUP($B168,'Model Working'!$C$30:$P$39,Q$4)))*VLOOKUP($F168,'Model Working'!$C$42:$P$45,Q$4,FALSE)*VLOOKUP($D168,'Model Working'!$C$47:$P$50,Q$4,FALSE)*(1+High_Case)*'Connex from Volumes'!J$23</f>
        <v>2737415.540063018</v>
      </c>
      <c r="R168" s="29">
        <f>(VLOOKUP($B168,'Model Working'!$C$16:$P$25,S$4,FALSE)/VLOOKUP($B168,'Model Working'!$C$30:$P$39,S$4)-(VLOOKUP($B168,'Model Working'!$C$16:$P$25,R$4,FALSE)/VLOOKUP($B168,'Model Working'!$C$30:$P$39,R$4)))*VLOOKUP($F168,'Model Working'!$C$42:$P$45,R$4,FALSE)*VLOOKUP($D168,'Model Working'!$C$47:$P$50,R$4,FALSE)*(1+High_Case)*'Connex from Volumes'!K$23</f>
        <v>2832091.951566081</v>
      </c>
      <c r="S168" s="29">
        <f>(VLOOKUP($B168,'Model Working'!$C$16:$P$25,T$4,FALSE)/VLOOKUP($B168,'Model Working'!$C$30:$P$39,T$4)-(VLOOKUP($B168,'Model Working'!$C$16:$P$25,S$4,FALSE)/VLOOKUP($B168,'Model Working'!$C$30:$P$39,S$4)))*VLOOKUP($F168,'Model Working'!$C$42:$P$45,S$4,FALSE)*VLOOKUP($D168,'Model Working'!$C$47:$P$50,S$4,FALSE)*(1+High_Case)*'Connex from Volumes'!L$23</f>
        <v>2938115.679811826</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Volumes'!C$24</f>
        <v>4853890.1943517653</v>
      </c>
      <c r="K169" s="29">
        <f>(VLOOKUP($B169,'Model Working'!$C$16:$P$25,L$4,FALSE)/VLOOKUP($B169,'Model Working'!$C$30:$P$39,L$4)-(VLOOKUP($B169,'Model Working'!$C$16:$P$25,K$4,FALSE)/VLOOKUP($B169,'Model Working'!$C$30:$P$39,K$4)))*VLOOKUP($F169,'Model Working'!$C$42:$P$45,K$4,FALSE)*VLOOKUP($D169,'Model Working'!$C$47:$P$50,K$4,FALSE)*(1+Base_Case)*'Connex from Volumes'!D$24</f>
        <v>5032534.1780527364</v>
      </c>
      <c r="L169" s="29">
        <f>(VLOOKUP($B169,'Model Working'!$C$16:$P$25,M$4,FALSE)/VLOOKUP($B169,'Model Working'!$C$30:$P$39,M$4)-(VLOOKUP($B169,'Model Working'!$C$16:$P$25,L$4,FALSE)/VLOOKUP($B169,'Model Working'!$C$30:$P$39,L$4)))*VLOOKUP($F169,'Model Working'!$C$42:$P$45,L$4,FALSE)*VLOOKUP($D169,'Model Working'!$C$47:$P$50,L$4,FALSE)*(1+Base_Case)*'Connex from Volumes'!E$24</f>
        <v>5321964.0132439965</v>
      </c>
      <c r="M169" s="29">
        <f>(VLOOKUP($B169,'Model Working'!$C$16:$P$25,N$4,FALSE)/VLOOKUP($B169,'Model Working'!$C$30:$P$39,N$4)-(VLOOKUP($B169,'Model Working'!$C$16:$P$25,M$4,FALSE)/VLOOKUP($B169,'Model Working'!$C$30:$P$39,M$4)))*VLOOKUP($F169,'Model Working'!$C$42:$P$45,M$4,FALSE)*VLOOKUP($D169,'Model Working'!$C$47:$P$50,M$4,FALSE)*(1+Base_Case)*'Connex from Volumes'!F$24</f>
        <v>5451142.3408432435</v>
      </c>
      <c r="N169" s="29">
        <f>(VLOOKUP($B169,'Model Working'!$C$16:$P$25,O$4,FALSE)/VLOOKUP($B169,'Model Working'!$C$30:$P$39,O$4)-(VLOOKUP($B169,'Model Working'!$C$16:$P$25,N$4,FALSE)/VLOOKUP($B169,'Model Working'!$C$30:$P$39,N$4)))*VLOOKUP($F169,'Model Working'!$C$42:$P$45,N$4,FALSE)*VLOOKUP($D169,'Model Working'!$C$47:$P$50,N$4,FALSE)*(1+Base_Case)*'Connex from Volumes'!G$24</f>
        <v>5685808.5652294504</v>
      </c>
      <c r="O169" s="29">
        <f>(VLOOKUP($B169,'Model Working'!$C$16:$P$25,P$4,FALSE)/VLOOKUP($B169,'Model Working'!$C$30:$P$39,P$4)-(VLOOKUP($B169,'Model Working'!$C$16:$P$25,O$4,FALSE)/VLOOKUP($B169,'Model Working'!$C$30:$P$39,O$4)))*VLOOKUP($F169,'Model Working'!$C$42:$P$45,O$4,FALSE)*VLOOKUP($D169,'Model Working'!$C$47:$P$50,O$4,FALSE)*(1+Base_Case)*'Connex from Volumes'!H$24</f>
        <v>5896645.4353275886</v>
      </c>
      <c r="P169" s="29">
        <f>(VLOOKUP($B169,'Model Working'!$C$16:$P$25,Q$4,FALSE)/VLOOKUP($B169,'Model Working'!$C$30:$P$39,Q$4)-(VLOOKUP($B169,'Model Working'!$C$16:$P$25,P$4,FALSE)/VLOOKUP($B169,'Model Working'!$C$30:$P$39,P$4)))*VLOOKUP($F169,'Model Working'!$C$42:$P$45,P$4,FALSE)*VLOOKUP($D169,'Model Working'!$C$47:$P$50,P$4,FALSE)*(1+Base_Case)*'Connex from Volumes'!I$24</f>
        <v>6145097.6809280422</v>
      </c>
      <c r="Q169" s="29">
        <f>(VLOOKUP($B169,'Model Working'!$C$16:$P$25,R$4,FALSE)/VLOOKUP($B169,'Model Working'!$C$30:$P$39,R$4)-(VLOOKUP($B169,'Model Working'!$C$16:$P$25,Q$4,FALSE)/VLOOKUP($B169,'Model Working'!$C$30:$P$39,Q$4)))*VLOOKUP($F169,'Model Working'!$C$42:$P$45,Q$4,FALSE)*VLOOKUP($D169,'Model Working'!$C$47:$P$50,Q$4,FALSE)*(1+Base_Case)*'Connex from Volumes'!J$24</f>
        <v>6414310.5501829023</v>
      </c>
      <c r="R169" s="29">
        <f>(VLOOKUP($B169,'Model Working'!$C$16:$P$25,S$4,FALSE)/VLOOKUP($B169,'Model Working'!$C$30:$P$39,S$4)-(VLOOKUP($B169,'Model Working'!$C$16:$P$25,R$4,FALSE)/VLOOKUP($B169,'Model Working'!$C$30:$P$39,R$4)))*VLOOKUP($F169,'Model Working'!$C$42:$P$45,R$4,FALSE)*VLOOKUP($D169,'Model Working'!$C$47:$P$50,R$4,FALSE)*(1+Base_Case)*'Connex from Volumes'!K$24</f>
        <v>6636156.2642404661</v>
      </c>
      <c r="S169" s="29">
        <f>(VLOOKUP($B169,'Model Working'!$C$16:$P$25,T$4,FALSE)/VLOOKUP($B169,'Model Working'!$C$30:$P$39,T$4)-(VLOOKUP($B169,'Model Working'!$C$16:$P$25,S$4,FALSE)/VLOOKUP($B169,'Model Working'!$C$30:$P$39,S$4)))*VLOOKUP($F169,'Model Working'!$C$42:$P$45,S$4,FALSE)*VLOOKUP($D169,'Model Working'!$C$47:$P$50,S$4,FALSE)*(1+Base_Case)*'Connex from Volumes'!L$24</f>
        <v>6884591.0044921227</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Volumes'!C$24</f>
        <v>4368501.1749165896</v>
      </c>
      <c r="K170" s="29">
        <f>(VLOOKUP($B170,'Model Working'!$C$16:$P$25,L$4,FALSE)/VLOOKUP($B170,'Model Working'!$C$30:$P$39,L$4)-(VLOOKUP($B170,'Model Working'!$C$16:$P$25,K$4,FALSE)/VLOOKUP($B170,'Model Working'!$C$30:$P$39,K$4)))*VLOOKUP($F170,'Model Working'!$C$42:$P$45,K$4,FALSE)*VLOOKUP($D170,'Model Working'!$C$47:$P$50,K$4,FALSE)*(1+Low_Case)*'Connex from Volumes'!D$24</f>
        <v>4529280.7602474624</v>
      </c>
      <c r="L170" s="29">
        <f>(VLOOKUP($B170,'Model Working'!$C$16:$P$25,M$4,FALSE)/VLOOKUP($B170,'Model Working'!$C$30:$P$39,M$4)-(VLOOKUP($B170,'Model Working'!$C$16:$P$25,L$4,FALSE)/VLOOKUP($B170,'Model Working'!$C$30:$P$39,L$4)))*VLOOKUP($F170,'Model Working'!$C$42:$P$45,L$4,FALSE)*VLOOKUP($D170,'Model Working'!$C$47:$P$50,L$4,FALSE)*(1+Low_Case)*'Connex from Volumes'!E$24</f>
        <v>4789767.6119195968</v>
      </c>
      <c r="M170" s="29">
        <f>(VLOOKUP($B170,'Model Working'!$C$16:$P$25,N$4,FALSE)/VLOOKUP($B170,'Model Working'!$C$30:$P$39,N$4)-(VLOOKUP($B170,'Model Working'!$C$16:$P$25,M$4,FALSE)/VLOOKUP($B170,'Model Working'!$C$30:$P$39,M$4)))*VLOOKUP($F170,'Model Working'!$C$42:$P$45,M$4,FALSE)*VLOOKUP($D170,'Model Working'!$C$47:$P$50,M$4,FALSE)*(1+Low_Case)*'Connex from Volumes'!F$24</f>
        <v>4906028.1067589195</v>
      </c>
      <c r="N170" s="29">
        <f>(VLOOKUP($B170,'Model Working'!$C$16:$P$25,O$4,FALSE)/VLOOKUP($B170,'Model Working'!$C$30:$P$39,O$4)-(VLOOKUP($B170,'Model Working'!$C$16:$P$25,N$4,FALSE)/VLOOKUP($B170,'Model Working'!$C$30:$P$39,N$4)))*VLOOKUP($F170,'Model Working'!$C$42:$P$45,N$4,FALSE)*VLOOKUP($D170,'Model Working'!$C$47:$P$50,N$4,FALSE)*(1+Low_Case)*'Connex from Volumes'!G$24</f>
        <v>5117227.7087065056</v>
      </c>
      <c r="O170" s="29">
        <f>(VLOOKUP($B170,'Model Working'!$C$16:$P$25,P$4,FALSE)/VLOOKUP($B170,'Model Working'!$C$30:$P$39,P$4)-(VLOOKUP($B170,'Model Working'!$C$16:$P$25,O$4,FALSE)/VLOOKUP($B170,'Model Working'!$C$30:$P$39,O$4)))*VLOOKUP($F170,'Model Working'!$C$42:$P$45,O$4,FALSE)*VLOOKUP($D170,'Model Working'!$C$47:$P$50,O$4,FALSE)*(1+Low_Case)*'Connex from Volumes'!H$24</f>
        <v>5306980.8917948296</v>
      </c>
      <c r="P170" s="29">
        <f>(VLOOKUP($B170,'Model Working'!$C$16:$P$25,Q$4,FALSE)/VLOOKUP($B170,'Model Working'!$C$30:$P$39,Q$4)-(VLOOKUP($B170,'Model Working'!$C$16:$P$25,P$4,FALSE)/VLOOKUP($B170,'Model Working'!$C$30:$P$39,P$4)))*VLOOKUP($F170,'Model Working'!$C$42:$P$45,P$4,FALSE)*VLOOKUP($D170,'Model Working'!$C$47:$P$50,P$4,FALSE)*(1+Low_Case)*'Connex from Volumes'!I$24</f>
        <v>5530587.9128352376</v>
      </c>
      <c r="Q170" s="29">
        <f>(VLOOKUP($B170,'Model Working'!$C$16:$P$25,R$4,FALSE)/VLOOKUP($B170,'Model Working'!$C$30:$P$39,R$4)-(VLOOKUP($B170,'Model Working'!$C$16:$P$25,Q$4,FALSE)/VLOOKUP($B170,'Model Working'!$C$30:$P$39,Q$4)))*VLOOKUP($F170,'Model Working'!$C$42:$P$45,Q$4,FALSE)*VLOOKUP($D170,'Model Working'!$C$47:$P$50,Q$4,FALSE)*(1+Low_Case)*'Connex from Volumes'!J$24</f>
        <v>5772879.4951646123</v>
      </c>
      <c r="R170" s="29">
        <f>(VLOOKUP($B170,'Model Working'!$C$16:$P$25,S$4,FALSE)/VLOOKUP($B170,'Model Working'!$C$30:$P$39,S$4)-(VLOOKUP($B170,'Model Working'!$C$16:$P$25,R$4,FALSE)/VLOOKUP($B170,'Model Working'!$C$30:$P$39,R$4)))*VLOOKUP($F170,'Model Working'!$C$42:$P$45,R$4,FALSE)*VLOOKUP($D170,'Model Working'!$C$47:$P$50,R$4,FALSE)*(1+Low_Case)*'Connex from Volumes'!K$24</f>
        <v>5972540.6378164198</v>
      </c>
      <c r="S170" s="29">
        <f>(VLOOKUP($B170,'Model Working'!$C$16:$P$25,T$4,FALSE)/VLOOKUP($B170,'Model Working'!$C$30:$P$39,T$4)-(VLOOKUP($B170,'Model Working'!$C$16:$P$25,S$4,FALSE)/VLOOKUP($B170,'Model Working'!$C$30:$P$39,S$4)))*VLOOKUP($F170,'Model Working'!$C$42:$P$45,S$4,FALSE)*VLOOKUP($D170,'Model Working'!$C$47:$P$50,S$4,FALSE)*(1+Low_Case)*'Connex from Volumes'!L$24</f>
        <v>6196131.9040429108</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Volumes'!C$24</f>
        <v>5339279.2137869429</v>
      </c>
      <c r="K171" s="29">
        <f>(VLOOKUP($B171,'Model Working'!$C$16:$P$25,L$4,FALSE)/VLOOKUP($B171,'Model Working'!$C$30:$P$39,L$4)-(VLOOKUP($B171,'Model Working'!$C$16:$P$25,K$4,FALSE)/VLOOKUP($B171,'Model Working'!$C$30:$P$39,K$4)))*VLOOKUP($F171,'Model Working'!$C$42:$P$45,K$4,FALSE)*VLOOKUP($D171,'Model Working'!$C$47:$P$50,K$4,FALSE)*(1+High_Case)*'Connex from Volumes'!D$24</f>
        <v>5535787.5958580105</v>
      </c>
      <c r="L171" s="29">
        <f>(VLOOKUP($B171,'Model Working'!$C$16:$P$25,M$4,FALSE)/VLOOKUP($B171,'Model Working'!$C$30:$P$39,M$4)-(VLOOKUP($B171,'Model Working'!$C$16:$P$25,L$4,FALSE)/VLOOKUP($B171,'Model Working'!$C$30:$P$39,L$4)))*VLOOKUP($F171,'Model Working'!$C$42:$P$45,L$4,FALSE)*VLOOKUP($D171,'Model Working'!$C$47:$P$50,L$4,FALSE)*(1+High_Case)*'Connex from Volumes'!E$24</f>
        <v>5854160.4145683963</v>
      </c>
      <c r="M171" s="29">
        <f>(VLOOKUP($B171,'Model Working'!$C$16:$P$25,N$4,FALSE)/VLOOKUP($B171,'Model Working'!$C$30:$P$39,N$4)-(VLOOKUP($B171,'Model Working'!$C$16:$P$25,M$4,FALSE)/VLOOKUP($B171,'Model Working'!$C$30:$P$39,M$4)))*VLOOKUP($F171,'Model Working'!$C$42:$P$45,M$4,FALSE)*VLOOKUP($D171,'Model Working'!$C$47:$P$50,M$4,FALSE)*(1+High_Case)*'Connex from Volumes'!F$24</f>
        <v>5996256.5749275684</v>
      </c>
      <c r="N171" s="29">
        <f>(VLOOKUP($B171,'Model Working'!$C$16:$P$25,O$4,FALSE)/VLOOKUP($B171,'Model Working'!$C$30:$P$39,O$4)-(VLOOKUP($B171,'Model Working'!$C$16:$P$25,N$4,FALSE)/VLOOKUP($B171,'Model Working'!$C$30:$P$39,N$4)))*VLOOKUP($F171,'Model Working'!$C$42:$P$45,N$4,FALSE)*VLOOKUP($D171,'Model Working'!$C$47:$P$50,N$4,FALSE)*(1+High_Case)*'Connex from Volumes'!G$24</f>
        <v>6254389.421752396</v>
      </c>
      <c r="O171" s="29">
        <f>(VLOOKUP($B171,'Model Working'!$C$16:$P$25,P$4,FALSE)/VLOOKUP($B171,'Model Working'!$C$30:$P$39,P$4)-(VLOOKUP($B171,'Model Working'!$C$16:$P$25,O$4,FALSE)/VLOOKUP($B171,'Model Working'!$C$30:$P$39,O$4)))*VLOOKUP($F171,'Model Working'!$C$42:$P$45,O$4,FALSE)*VLOOKUP($D171,'Model Working'!$C$47:$P$50,O$4,FALSE)*(1+High_Case)*'Connex from Volumes'!H$24</f>
        <v>6486309.9788603485</v>
      </c>
      <c r="P171" s="29">
        <f>(VLOOKUP($B171,'Model Working'!$C$16:$P$25,Q$4,FALSE)/VLOOKUP($B171,'Model Working'!$C$30:$P$39,Q$4)-(VLOOKUP($B171,'Model Working'!$C$16:$P$25,P$4,FALSE)/VLOOKUP($B171,'Model Working'!$C$30:$P$39,P$4)))*VLOOKUP($F171,'Model Working'!$C$42:$P$45,P$4,FALSE)*VLOOKUP($D171,'Model Working'!$C$47:$P$50,P$4,FALSE)*(1+High_Case)*'Connex from Volumes'!I$24</f>
        <v>6759607.4490208467</v>
      </c>
      <c r="Q171" s="29">
        <f>(VLOOKUP($B171,'Model Working'!$C$16:$P$25,R$4,FALSE)/VLOOKUP($B171,'Model Working'!$C$30:$P$39,R$4)-(VLOOKUP($B171,'Model Working'!$C$16:$P$25,Q$4,FALSE)/VLOOKUP($B171,'Model Working'!$C$30:$P$39,Q$4)))*VLOOKUP($F171,'Model Working'!$C$42:$P$45,Q$4,FALSE)*VLOOKUP($D171,'Model Working'!$C$47:$P$50,Q$4,FALSE)*(1+High_Case)*'Connex from Volumes'!J$24</f>
        <v>7055741.6052011931</v>
      </c>
      <c r="R171" s="29">
        <f>(VLOOKUP($B171,'Model Working'!$C$16:$P$25,S$4,FALSE)/VLOOKUP($B171,'Model Working'!$C$30:$P$39,S$4)-(VLOOKUP($B171,'Model Working'!$C$16:$P$25,R$4,FALSE)/VLOOKUP($B171,'Model Working'!$C$30:$P$39,R$4)))*VLOOKUP($F171,'Model Working'!$C$42:$P$45,R$4,FALSE)*VLOOKUP($D171,'Model Working'!$C$47:$P$50,R$4,FALSE)*(1+High_Case)*'Connex from Volumes'!K$24</f>
        <v>7299771.8906645132</v>
      </c>
      <c r="S171" s="29">
        <f>(VLOOKUP($B171,'Model Working'!$C$16:$P$25,T$4,FALSE)/VLOOKUP($B171,'Model Working'!$C$30:$P$39,T$4)-(VLOOKUP($B171,'Model Working'!$C$16:$P$25,S$4,FALSE)/VLOOKUP($B171,'Model Working'!$C$30:$P$39,S$4)))*VLOOKUP($F171,'Model Working'!$C$42:$P$45,S$4,FALSE)*VLOOKUP($D171,'Model Working'!$C$47:$P$50,S$4,FALSE)*(1+High_Case)*'Connex from Volumes'!L$24</f>
        <v>7573050.1049413355</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6737053.6081002699</v>
      </c>
      <c r="K172" s="29">
        <f t="shared" si="37"/>
        <v>6985006.0847258279</v>
      </c>
      <c r="L172" s="29">
        <f t="shared" si="37"/>
        <v>7386725.9913145993</v>
      </c>
      <c r="M172" s="29">
        <f t="shared" si="37"/>
        <v>7566021.6249598702</v>
      </c>
      <c r="N172" s="29">
        <f t="shared" si="37"/>
        <v>7891731.2867771164</v>
      </c>
      <c r="O172" s="29">
        <f t="shared" si="37"/>
        <v>8184366.521514833</v>
      </c>
      <c r="P172" s="29">
        <f t="shared" si="37"/>
        <v>8529210.7661602739</v>
      </c>
      <c r="Q172" s="29">
        <f t="shared" si="37"/>
        <v>8902870.1320583727</v>
      </c>
      <c r="R172" s="29">
        <f t="shared" si="37"/>
        <v>9210785.311118722</v>
      </c>
      <c r="S172" s="29">
        <f t="shared" si="37"/>
        <v>9555605.2588665094</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6063348.2472902434</v>
      </c>
      <c r="K173" s="29">
        <f t="shared" si="37"/>
        <v>6286505.476253245</v>
      </c>
      <c r="L173" s="29">
        <f t="shared" si="37"/>
        <v>6648053.392183139</v>
      </c>
      <c r="M173" s="29">
        <f t="shared" si="37"/>
        <v>6809419.4624638837</v>
      </c>
      <c r="N173" s="29">
        <f t="shared" si="37"/>
        <v>7102558.1580994055</v>
      </c>
      <c r="O173" s="29">
        <f t="shared" si="37"/>
        <v>7365929.8693633489</v>
      </c>
      <c r="P173" s="29">
        <f t="shared" si="37"/>
        <v>7676289.6895442456</v>
      </c>
      <c r="Q173" s="29">
        <f t="shared" si="37"/>
        <v>8012583.1188525362</v>
      </c>
      <c r="R173" s="29">
        <f t="shared" si="37"/>
        <v>8289706.7800068501</v>
      </c>
      <c r="S173" s="29">
        <f t="shared" si="37"/>
        <v>8600044.7329798583</v>
      </c>
      <c r="T173" s="88" t="s">
        <v>115</v>
      </c>
    </row>
    <row r="174" spans="1:20" ht="1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7410758.9689102974</v>
      </c>
      <c r="K174" s="86">
        <f t="shared" si="37"/>
        <v>7683506.6931984108</v>
      </c>
      <c r="L174" s="86">
        <f t="shared" si="37"/>
        <v>8125398.5904460596</v>
      </c>
      <c r="M174" s="86">
        <f t="shared" si="37"/>
        <v>8322623.7874558587</v>
      </c>
      <c r="N174" s="86">
        <f t="shared" si="37"/>
        <v>8680904.4154548291</v>
      </c>
      <c r="O174" s="86">
        <f t="shared" si="37"/>
        <v>9002803.173666317</v>
      </c>
      <c r="P174" s="86">
        <f t="shared" si="37"/>
        <v>9382131.8427763022</v>
      </c>
      <c r="Q174" s="86">
        <f t="shared" si="37"/>
        <v>9793157.145264212</v>
      </c>
      <c r="R174" s="86">
        <f t="shared" si="37"/>
        <v>10131863.842230594</v>
      </c>
      <c r="S174" s="86">
        <f t="shared" si="37"/>
        <v>10511165.784753162</v>
      </c>
      <c r="T174" s="89" t="s">
        <v>115</v>
      </c>
    </row>
    <row r="175" spans="1:20" ht="15.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J166+J169</f>
        <v>6737053.6081002699</v>
      </c>
      <c r="K175" s="86">
        <f>K166+K169</f>
        <v>6985006.0847258279</v>
      </c>
      <c r="L175" s="86">
        <f t="shared" ref="L175:S175" si="38">L166+L169</f>
        <v>7386725.9913145993</v>
      </c>
      <c r="M175" s="86">
        <f t="shared" si="38"/>
        <v>7566021.6249598702</v>
      </c>
      <c r="N175" s="86">
        <f t="shared" si="38"/>
        <v>7891731.2867771164</v>
      </c>
      <c r="O175" s="86">
        <f t="shared" si="38"/>
        <v>8184366.521514833</v>
      </c>
      <c r="P175" s="86">
        <f t="shared" si="38"/>
        <v>8529210.7661602739</v>
      </c>
      <c r="Q175" s="86">
        <f t="shared" si="38"/>
        <v>8902870.1320583727</v>
      </c>
      <c r="R175" s="86">
        <f t="shared" si="38"/>
        <v>9210785.311118722</v>
      </c>
      <c r="S175" s="86">
        <f t="shared" si="38"/>
        <v>9555605.2588665094</v>
      </c>
      <c r="T175" s="89" t="s">
        <v>115</v>
      </c>
    </row>
    <row r="176" spans="1:20" ht="1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Volumes'!C$25</f>
        <v>1233883.6957197322</v>
      </c>
      <c r="K176" s="29">
        <f>'Output Volume Summary'!K176*'Connex from Volumes'!D$25</f>
        <v>1279295.9094289646</v>
      </c>
      <c r="L176" s="29">
        <f>'Output Volume Summary'!L176*'Connex from Volumes'!E$25</f>
        <v>1327817.296281785</v>
      </c>
      <c r="M176" s="29">
        <f>'Output Volume Summary'!M176*'Connex from Volumes'!F$25</f>
        <v>1385708.2439237665</v>
      </c>
      <c r="N176" s="29">
        <f>'Output Volume Summary'!N176*'Connex from Volumes'!G$25</f>
        <v>1445361.5975458126</v>
      </c>
      <c r="O176" s="29">
        <f>'Output Volume Summary'!O176*'Connex from Volumes'!H$25</f>
        <v>1498957.4075155961</v>
      </c>
      <c r="P176" s="29">
        <f>'Output Volume Summary'!P176*'Connex from Volumes'!I$25</f>
        <v>1562115.2381908933</v>
      </c>
      <c r="Q176" s="29">
        <f>'Output Volume Summary'!Q176*'Connex from Volumes'!J$25</f>
        <v>1630550.5255070417</v>
      </c>
      <c r="R176" s="29">
        <f>'Output Volume Summary'!R176*'Connex from Volumes'!K$25</f>
        <v>1686944.8398777004</v>
      </c>
      <c r="S176" s="29">
        <f>'Output Volume Summary'!S176*'Connex from Volumes'!L$25</f>
        <v>1750098.2206038632</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Volumes'!C$25</f>
        <v>1110495.3261477591</v>
      </c>
      <c r="K177" s="29">
        <f>'Output Volume Summary'!K177*'Connex from Volumes'!D$25</f>
        <v>1151366.3184860682</v>
      </c>
      <c r="L177" s="29">
        <f>'Output Volume Summary'!L177*'Connex from Volumes'!E$25</f>
        <v>1195035.5666536067</v>
      </c>
      <c r="M177" s="29">
        <f>'Output Volume Summary'!M177*'Connex from Volumes'!F$25</f>
        <v>1247137.4195313898</v>
      </c>
      <c r="N177" s="29">
        <f>'Output Volume Summary'!N177*'Connex from Volumes'!G$25</f>
        <v>1300825.4377912313</v>
      </c>
      <c r="O177" s="29">
        <f>'Output Volume Summary'!O177*'Connex from Volumes'!H$25</f>
        <v>1349061.6667640365</v>
      </c>
      <c r="P177" s="29">
        <f>'Output Volume Summary'!P177*'Connex from Volumes'!I$25</f>
        <v>1405903.7143718039</v>
      </c>
      <c r="Q177" s="29">
        <f>'Output Volume Summary'!Q177*'Connex from Volumes'!J$25</f>
        <v>1467495.4729563377</v>
      </c>
      <c r="R177" s="29">
        <f>'Output Volume Summary'!R177*'Connex from Volumes'!K$25</f>
        <v>1518250.3558899304</v>
      </c>
      <c r="S177" s="29">
        <f>'Output Volume Summary'!S177*'Connex from Volumes'!L$25</f>
        <v>1575088.3985434771</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Volumes'!C$25</f>
        <v>1357272.0652917058</v>
      </c>
      <c r="K178" s="29">
        <f>'Output Volume Summary'!K178*'Connex from Volumes'!D$25</f>
        <v>1407225.5003718613</v>
      </c>
      <c r="L178" s="29">
        <f>'Output Volume Summary'!L178*'Connex from Volumes'!E$25</f>
        <v>1460599.0259099635</v>
      </c>
      <c r="M178" s="29">
        <f>'Output Volume Summary'!M178*'Connex from Volumes'!F$25</f>
        <v>1524279.068316143</v>
      </c>
      <c r="N178" s="29">
        <f>'Output Volume Summary'!N178*'Connex from Volumes'!G$25</f>
        <v>1589897.7573003939</v>
      </c>
      <c r="O178" s="29">
        <f>'Output Volume Summary'!O178*'Connex from Volumes'!H$25</f>
        <v>1648853.1482671557</v>
      </c>
      <c r="P178" s="29">
        <f>'Output Volume Summary'!P178*'Connex from Volumes'!I$25</f>
        <v>1718326.7620099827</v>
      </c>
      <c r="Q178" s="29">
        <f>'Output Volume Summary'!Q178*'Connex from Volumes'!J$25</f>
        <v>1793605.5780577462</v>
      </c>
      <c r="R178" s="29">
        <f>'Output Volume Summary'!R178*'Connex from Volumes'!K$25</f>
        <v>1855639.3238654707</v>
      </c>
      <c r="S178" s="29">
        <f>'Output Volume Summary'!S178*'Connex from Volumes'!L$25</f>
        <v>1925108.0426642497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Volumes'!C$26</f>
        <v>8029016.3949585259</v>
      </c>
      <c r="K179" s="29">
        <f>'Output Volume Summary'!K179*'Connex from Volumes'!D$26</f>
        <v>8324518.6450227872</v>
      </c>
      <c r="L179" s="29">
        <f>'Output Volume Summary'!L179*'Connex from Volumes'!E$26</f>
        <v>8640252.6253799666</v>
      </c>
      <c r="M179" s="29">
        <f>'Output Volume Summary'!M179*'Connex from Volumes'!F$26</f>
        <v>9016955.3643411361</v>
      </c>
      <c r="N179" s="29">
        <f>'Output Volume Summary'!N179*'Connex from Volumes'!G$26</f>
        <v>9405126.2721075192</v>
      </c>
      <c r="O179" s="29">
        <f>'Output Volume Summary'!O179*'Connex from Volumes'!H$26</f>
        <v>9753880.0796513204</v>
      </c>
      <c r="P179" s="29">
        <f>'Output Volume Summary'!P179*'Connex from Volumes'!I$26</f>
        <v>10164855.003561132</v>
      </c>
      <c r="Q179" s="29">
        <f>'Output Volume Summary'!Q179*'Connex from Volumes'!J$26</f>
        <v>10610170.916042289</v>
      </c>
      <c r="R179" s="29">
        <f>'Output Volume Summary'!R179*'Connex from Volumes'!K$26</f>
        <v>10977134.898332652</v>
      </c>
      <c r="S179" s="29">
        <f>'Output Volume Summary'!S179*'Connex from Volumes'!L$26</f>
        <v>11388080.865935901</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Volumes'!C$26</f>
        <v>7226114.7554626735</v>
      </c>
      <c r="K180" s="29">
        <f>'Output Volume Summary'!K180*'Connex from Volumes'!D$26</f>
        <v>7492066.7805205081</v>
      </c>
      <c r="L180" s="29">
        <f>'Output Volume Summary'!L180*'Connex from Volumes'!E$26</f>
        <v>7776227.3628419712</v>
      </c>
      <c r="M180" s="29">
        <f>'Output Volume Summary'!M180*'Connex from Volumes'!F$26</f>
        <v>8115259.827907024</v>
      </c>
      <c r="N180" s="29">
        <f>'Output Volume Summary'!N180*'Connex from Volumes'!G$26</f>
        <v>8464613.644896768</v>
      </c>
      <c r="O180" s="29">
        <f>'Output Volume Summary'!O180*'Connex from Volumes'!H$26</f>
        <v>8778492.0716861878</v>
      </c>
      <c r="P180" s="29">
        <f>'Output Volume Summary'!P180*'Connex from Volumes'!I$26</f>
        <v>9148369.5032050181</v>
      </c>
      <c r="Q180" s="29">
        <f>'Output Volume Summary'!Q180*'Connex from Volumes'!J$26</f>
        <v>9549153.8244380597</v>
      </c>
      <c r="R180" s="29">
        <f>'Output Volume Summary'!R180*'Connex from Volumes'!K$26</f>
        <v>9879421.4084993862</v>
      </c>
      <c r="S180" s="29">
        <f>'Output Volume Summary'!S180*'Connex from Volumes'!L$26</f>
        <v>10249272.779342311</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Volumes'!C$26</f>
        <v>8831918.0344543792</v>
      </c>
      <c r="K181" s="29">
        <f>'Output Volume Summary'!K181*'Connex from Volumes'!D$26</f>
        <v>9156970.5095250662</v>
      </c>
      <c r="L181" s="29">
        <f>'Output Volume Summary'!L181*'Connex from Volumes'!E$26</f>
        <v>9504277.8879179657</v>
      </c>
      <c r="M181" s="29">
        <f>'Output Volume Summary'!M181*'Connex from Volumes'!F$26</f>
        <v>9918650.9007752538</v>
      </c>
      <c r="N181" s="29">
        <f>'Output Volume Summary'!N181*'Connex from Volumes'!G$26</f>
        <v>10345638.899318272</v>
      </c>
      <c r="O181" s="29">
        <f>'Output Volume Summary'!O181*'Connex from Volumes'!H$26</f>
        <v>10729268.087616453</v>
      </c>
      <c r="P181" s="29">
        <f>'Output Volume Summary'!P181*'Connex from Volumes'!I$26</f>
        <v>11181340.503917245</v>
      </c>
      <c r="Q181" s="29">
        <f>'Output Volume Summary'!Q181*'Connex from Volumes'!J$26</f>
        <v>11671188.00764652</v>
      </c>
      <c r="R181" s="29">
        <f>'Output Volume Summary'!R181*'Connex from Volumes'!K$26</f>
        <v>12074848.388165917</v>
      </c>
      <c r="S181" s="29">
        <f>'Output Volume Summary'!S181*'Connex from Volumes'!L$26</f>
        <v>12526888.952529492</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9262900.0906782579</v>
      </c>
      <c r="K182" s="29">
        <f t="shared" si="39"/>
        <v>9603814.5544517525</v>
      </c>
      <c r="L182" s="29">
        <f t="shared" si="39"/>
        <v>9968069.9216617513</v>
      </c>
      <c r="M182" s="29">
        <f t="shared" si="39"/>
        <v>10402663.608264903</v>
      </c>
      <c r="N182" s="29">
        <f t="shared" si="39"/>
        <v>10850487.869653331</v>
      </c>
      <c r="O182" s="29">
        <f t="shared" si="39"/>
        <v>11252837.487166917</v>
      </c>
      <c r="P182" s="29">
        <f t="shared" si="39"/>
        <v>11726970.241752025</v>
      </c>
      <c r="Q182" s="29">
        <f t="shared" si="39"/>
        <v>12240721.441549331</v>
      </c>
      <c r="R182" s="29">
        <f t="shared" si="39"/>
        <v>12664079.738210352</v>
      </c>
      <c r="S182" s="29">
        <f t="shared" si="39"/>
        <v>13138179.086539764</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8336610.0816104328</v>
      </c>
      <c r="K183" s="29">
        <f t="shared" si="39"/>
        <v>8643433.0990065765</v>
      </c>
      <c r="L183" s="29">
        <f t="shared" si="39"/>
        <v>8971262.9294955786</v>
      </c>
      <c r="M183" s="29">
        <f t="shared" si="39"/>
        <v>9362397.247438414</v>
      </c>
      <c r="N183" s="29">
        <f t="shared" si="39"/>
        <v>9765439.0826880001</v>
      </c>
      <c r="O183" s="29">
        <f t="shared" si="39"/>
        <v>10127553.738450224</v>
      </c>
      <c r="P183" s="29">
        <f t="shared" si="39"/>
        <v>10554273.217576822</v>
      </c>
      <c r="Q183" s="29">
        <f t="shared" si="39"/>
        <v>11016649.297394397</v>
      </c>
      <c r="R183" s="29">
        <f t="shared" si="39"/>
        <v>11397671.764389317</v>
      </c>
      <c r="S183" s="29">
        <f t="shared" si="39"/>
        <v>11824361.177885788</v>
      </c>
      <c r="T183" s="88" t="s">
        <v>115</v>
      </c>
    </row>
    <row r="184" spans="1:20" ht="1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10189190.099746086</v>
      </c>
      <c r="K184" s="86">
        <f t="shared" si="39"/>
        <v>10564196.009896927</v>
      </c>
      <c r="L184" s="86">
        <f t="shared" si="39"/>
        <v>10964876.91382793</v>
      </c>
      <c r="M184" s="86">
        <f t="shared" si="39"/>
        <v>11442929.969091397</v>
      </c>
      <c r="N184" s="86">
        <f t="shared" si="39"/>
        <v>11935536.656618666</v>
      </c>
      <c r="O184" s="86">
        <f t="shared" si="39"/>
        <v>12378121.235883608</v>
      </c>
      <c r="P184" s="86">
        <f t="shared" si="39"/>
        <v>12899667.265927227</v>
      </c>
      <c r="Q184" s="86">
        <f t="shared" si="39"/>
        <v>13464793.585704265</v>
      </c>
      <c r="R184" s="86">
        <f t="shared" si="39"/>
        <v>13930487.712031389</v>
      </c>
      <c r="S184" s="86">
        <f t="shared" si="39"/>
        <v>14451996.995193742</v>
      </c>
      <c r="T184" s="89" t="s">
        <v>115</v>
      </c>
    </row>
    <row r="185" spans="1:20" ht="15.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J176+J179</f>
        <v>9262900.0906782579</v>
      </c>
      <c r="K185" s="92">
        <f>K176+K179</f>
        <v>9603814.5544517525</v>
      </c>
      <c r="L185" s="92">
        <f t="shared" ref="L185:S185" si="40">L176+L179</f>
        <v>9968069.9216617513</v>
      </c>
      <c r="M185" s="92">
        <f t="shared" si="40"/>
        <v>10402663.608264903</v>
      </c>
      <c r="N185" s="92">
        <f t="shared" si="40"/>
        <v>10850487.869653331</v>
      </c>
      <c r="O185" s="92">
        <f t="shared" si="40"/>
        <v>11252837.487166917</v>
      </c>
      <c r="P185" s="92">
        <f t="shared" si="40"/>
        <v>11726970.241752025</v>
      </c>
      <c r="Q185" s="92">
        <f t="shared" si="40"/>
        <v>12240721.441549331</v>
      </c>
      <c r="R185" s="92">
        <f t="shared" si="40"/>
        <v>12664079.738210352</v>
      </c>
      <c r="S185" s="92">
        <f t="shared" si="40"/>
        <v>13138179.086539764</v>
      </c>
      <c r="T185" s="90" t="s">
        <v>115</v>
      </c>
    </row>
    <row r="186" spans="1:20" ht="15" thickBot="1">
      <c r="J186" s="211"/>
      <c r="K186" s="211"/>
      <c r="L186" s="211"/>
      <c r="M186" s="211"/>
      <c r="N186" s="211"/>
      <c r="O186" s="211"/>
      <c r="P186" s="211"/>
      <c r="Q186" s="211"/>
      <c r="R186" s="211"/>
      <c r="S186" s="211"/>
    </row>
    <row r="187" spans="1:20" ht="20.5"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0.5" thickTop="1" thickBot="1">
      <c r="G188" s="244" t="s">
        <v>140</v>
      </c>
      <c r="J188" s="211">
        <f>J15</f>
        <v>19786025.654678047</v>
      </c>
      <c r="K188" s="211">
        <f t="shared" ref="K188:S188" si="42">K15</f>
        <v>20695064.102731511</v>
      </c>
      <c r="L188" s="211">
        <f t="shared" si="42"/>
        <v>22077950.680345513</v>
      </c>
      <c r="M188" s="211">
        <f t="shared" si="42"/>
        <v>22812686.651582666</v>
      </c>
      <c r="N188" s="211">
        <f t="shared" si="42"/>
        <v>24003716.158083409</v>
      </c>
      <c r="O188" s="211">
        <f t="shared" si="42"/>
        <v>25112143.985854641</v>
      </c>
      <c r="P188" s="211">
        <f t="shared" si="42"/>
        <v>26399471.524835698</v>
      </c>
      <c r="Q188" s="211">
        <f t="shared" si="42"/>
        <v>27797079.254094198</v>
      </c>
      <c r="R188" s="211">
        <f t="shared" si="42"/>
        <v>29009720.466730293</v>
      </c>
      <c r="S188" s="211">
        <f t="shared" si="42"/>
        <v>30638840.100120459</v>
      </c>
    </row>
    <row r="189" spans="1:20" ht="20.5" thickTop="1" thickBot="1">
      <c r="G189" s="244" t="s">
        <v>141</v>
      </c>
      <c r="J189" s="211">
        <f>J25</f>
        <v>57523749.600778684</v>
      </c>
      <c r="K189" s="211">
        <f t="shared" ref="K189:S189" si="43">K25</f>
        <v>60166589.601895563</v>
      </c>
      <c r="L189" s="211">
        <f t="shared" si="43"/>
        <v>72998323.554738998</v>
      </c>
      <c r="M189" s="211">
        <f t="shared" si="43"/>
        <v>66323136.215908252</v>
      </c>
      <c r="N189" s="211">
        <f t="shared" si="43"/>
        <v>69785806.501231045</v>
      </c>
      <c r="O189" s="211">
        <f t="shared" si="43"/>
        <v>73008329.605570197</v>
      </c>
      <c r="P189" s="211">
        <f t="shared" si="43"/>
        <v>76750966.368452653</v>
      </c>
      <c r="Q189" s="211">
        <f t="shared" si="43"/>
        <v>80814219.821223259</v>
      </c>
      <c r="R189" s="211">
        <f t="shared" si="43"/>
        <v>84339721.641987875</v>
      </c>
      <c r="S189" s="211">
        <f t="shared" si="43"/>
        <v>89076047.748928502</v>
      </c>
    </row>
    <row r="190" spans="1:20" ht="20.5" thickTop="1" thickBot="1">
      <c r="G190" s="244" t="s">
        <v>142</v>
      </c>
      <c r="J190" s="211">
        <f>J175+J155+J35+J55+J75+J95+J115</f>
        <v>28582490.05622749</v>
      </c>
      <c r="K190" s="211">
        <f t="shared" ref="K190:S190" si="44">K175+K155+K35+K55+K75+K95+K115</f>
        <v>29695423.200863753</v>
      </c>
      <c r="L190" s="211">
        <f t="shared" si="44"/>
        <v>31468727.692852315</v>
      </c>
      <c r="M190" s="211">
        <f t="shared" si="44"/>
        <v>32300653.162455931</v>
      </c>
      <c r="N190" s="211">
        <f t="shared" si="44"/>
        <v>33763300.662786372</v>
      </c>
      <c r="O190" s="211">
        <f t="shared" si="44"/>
        <v>35091279.359647594</v>
      </c>
      <c r="P190" s="211">
        <f t="shared" si="44"/>
        <v>36650293.095793873</v>
      </c>
      <c r="Q190" s="211">
        <f t="shared" si="44"/>
        <v>38341260.224992462</v>
      </c>
      <c r="R190" s="211">
        <f t="shared" si="44"/>
        <v>39757067.099250853</v>
      </c>
      <c r="S190" s="211">
        <f t="shared" si="44"/>
        <v>41871852.774434291</v>
      </c>
    </row>
    <row r="191" spans="1:20" ht="20.5" thickTop="1" thickBot="1">
      <c r="G191" s="244" t="s">
        <v>143</v>
      </c>
      <c r="J191" s="211">
        <f>J45+J65+J85+J105+J125+J145+J165+J185</f>
        <v>44387217.674266398</v>
      </c>
      <c r="K191" s="211">
        <f t="shared" ref="K191:S191" si="45">K45+K65+K85+K105+K125+K145+K165+K185</f>
        <v>46082275.953046232</v>
      </c>
      <c r="L191" s="211">
        <f t="shared" si="45"/>
        <v>47895106.038273439</v>
      </c>
      <c r="M191" s="211">
        <f t="shared" si="45"/>
        <v>50052467.406223722</v>
      </c>
      <c r="N191" s="211">
        <f t="shared" si="45"/>
        <v>52280811.22113923</v>
      </c>
      <c r="O191" s="211">
        <f t="shared" si="45"/>
        <v>54297363.740562692</v>
      </c>
      <c r="P191" s="211">
        <f t="shared" si="45"/>
        <v>56668014.193102807</v>
      </c>
      <c r="Q191" s="211">
        <f t="shared" si="45"/>
        <v>59238874.340373017</v>
      </c>
      <c r="R191" s="211">
        <f t="shared" si="45"/>
        <v>61380933.590891629</v>
      </c>
      <c r="S191" s="211">
        <f t="shared" si="45"/>
        <v>66869189.954065114</v>
      </c>
    </row>
    <row r="192" spans="1:20" ht="15" thickTop="1">
      <c r="J192" s="211"/>
    </row>
  </sheetData>
  <sheetProtection sort="0" autoFilter="0"/>
  <protectedRanges>
    <protectedRange algorithmName="SHA-512" hashValue="tZab/xcaBC74FIDO0kfpSSDG+djnQc9gBx37Wkvkf2ZIakBwf/2dAzvlSUayLycD7vB3hpvDCKQCj05kbY3LZg==" saltValue="TaMHLDanyImtRy2JKWL5kw==" spinCount="100000" sqref="A5:S5" name="Edit4"/>
  </protectedRanges>
  <autoFilter ref="A5:S5" xr:uid="{97FA9CF1-E176-4516-9FB8-2A460E3D4DAC}"/>
  <hyperlinks>
    <hyperlink ref="A2" location="'Table of Contents'!A1" display="'Return to Table of Contents'" xr:uid="{51C2EE03-723E-4644-9641-AF38A6CB9D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EE24C-8A8A-4443-9E38-7835823B1E04}">
  <sheetPr>
    <tabColor rgb="FFB32317"/>
  </sheetPr>
  <dimension ref="A1:AF107"/>
  <sheetViews>
    <sheetView zoomScaleNormal="100" workbookViewId="0"/>
  </sheetViews>
  <sheetFormatPr defaultColWidth="0" defaultRowHeight="15.5" zeroHeight="1"/>
  <cols>
    <col min="1" max="14" width="9" customWidth="1"/>
    <col min="15" max="15" width="1.5" style="273" customWidth="1"/>
    <col min="16" max="16" width="9" customWidth="1"/>
    <col min="17" max="17" width="29.5" bestFit="1" customWidth="1"/>
    <col min="18" max="18" width="12.4140625" bestFit="1" customWidth="1"/>
    <col min="19" max="31" width="12.58203125" bestFit="1" customWidth="1"/>
    <col min="32" max="32" width="9" customWidth="1"/>
    <col min="33" max="16384" width="9" hidden="1"/>
  </cols>
  <sheetData>
    <row r="1" spans="1:32" ht="20" thickBot="1">
      <c r="A1" s="240" t="str" cm="1">
        <f t="array" aca="1" ref="A1" ca="1">RIGHT(CELL("filename",A3),LEN(CELL("filename",A3))-FIND("]", CELL("filename",A3)))</f>
        <v>Charts for Presentation</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row>
    <row r="3" spans="1:32" ht="16" thickTop="1"/>
    <row r="4" spans="1:32" ht="16" thickBot="1"/>
    <row r="5" spans="1:32" ht="20.5" thickTop="1" thickBot="1">
      <c r="Q5" s="258" t="s">
        <v>357</v>
      </c>
      <c r="R5" s="258">
        <f>S5-1</f>
        <v>2018</v>
      </c>
      <c r="S5" s="259">
        <f>T5-1</f>
        <v>2019</v>
      </c>
      <c r="T5" s="259">
        <f>U5-1</f>
        <v>2020</v>
      </c>
      <c r="U5" s="259">
        <f>V5-1</f>
        <v>2021</v>
      </c>
      <c r="V5" s="259">
        <v>2022</v>
      </c>
      <c r="W5" s="259">
        <f>V5+1</f>
        <v>2023</v>
      </c>
      <c r="X5" s="259">
        <f t="shared" ref="X5:AE5" si="0">W5+1</f>
        <v>2024</v>
      </c>
      <c r="Y5" s="259">
        <f t="shared" si="0"/>
        <v>2025</v>
      </c>
      <c r="Z5" s="259">
        <f t="shared" si="0"/>
        <v>2026</v>
      </c>
      <c r="AA5" s="259">
        <f t="shared" si="0"/>
        <v>2027</v>
      </c>
      <c r="AB5" s="259">
        <f t="shared" si="0"/>
        <v>2028</v>
      </c>
      <c r="AC5" s="259">
        <f t="shared" si="0"/>
        <v>2029</v>
      </c>
      <c r="AD5" s="259">
        <f t="shared" si="0"/>
        <v>2030</v>
      </c>
      <c r="AE5" s="260">
        <f t="shared" si="0"/>
        <v>2031</v>
      </c>
    </row>
    <row r="6" spans="1:32" ht="20.5" thickTop="1" thickBot="1">
      <c r="Q6" s="264" t="s">
        <v>144</v>
      </c>
      <c r="R6" s="265">
        <v>8130137.8394502532</v>
      </c>
      <c r="S6" s="262">
        <v>11707448.155899661</v>
      </c>
      <c r="T6" s="262">
        <v>15242008.792515358</v>
      </c>
      <c r="U6" s="262">
        <v>14985947.948400002</v>
      </c>
      <c r="V6" s="262"/>
      <c r="W6" s="262"/>
      <c r="X6" s="262"/>
      <c r="Y6" s="262"/>
      <c r="Z6" s="262"/>
      <c r="AA6" s="262"/>
      <c r="AB6" s="262"/>
      <c r="AC6" s="262"/>
      <c r="AD6" s="262"/>
      <c r="AE6" s="263"/>
    </row>
    <row r="7" spans="1:32" ht="20.5" thickTop="1" thickBot="1">
      <c r="Q7" s="261" t="str">
        <f>Q6&amp;" Forecast"</f>
        <v>EGX Res $ Forecast</v>
      </c>
      <c r="R7" s="265"/>
      <c r="S7" s="262"/>
      <c r="T7" s="262"/>
      <c r="U7" s="262"/>
      <c r="V7" s="267">
        <f>('Connex Real Net'!J188)+1850000</f>
        <v>15246027.773785384</v>
      </c>
      <c r="W7" s="267">
        <f>('Connex Real Net'!K188)+1850000</f>
        <v>15697337.289641377</v>
      </c>
      <c r="X7" s="267">
        <f>('Connex Real Net'!L188)+1850000</f>
        <v>16601549.002036219</v>
      </c>
      <c r="Y7" s="267">
        <f>('Connex Real Net'!M188)+1850000</f>
        <v>16706727.100524182</v>
      </c>
      <c r="Z7" s="267">
        <f>('Connex Real Net'!N188)+1850000</f>
        <v>17287519.465873856</v>
      </c>
      <c r="AA7" s="267">
        <f>('Connex Real Net'!O188)+1850000</f>
        <v>17811597.404606011</v>
      </c>
      <c r="AB7" s="267">
        <f>('Connex Real Net'!P188)+1850000</f>
        <v>18368611.366951045</v>
      </c>
      <c r="AC7" s="267">
        <f>('Connex Real Net'!Q188)+1850000</f>
        <v>18949345.256335936</v>
      </c>
      <c r="AD7" s="267">
        <f>('Connex Real Net'!R188)+1850000</f>
        <v>19361590.103444144</v>
      </c>
      <c r="AE7" s="268">
        <f>('Connex Real Net'!S188)+1850000</f>
        <v>20059657.141946547</v>
      </c>
    </row>
    <row r="8" spans="1:32" ht="20.5" thickTop="1" thickBot="1">
      <c r="Q8" s="261" t="s">
        <v>145</v>
      </c>
      <c r="R8" s="265">
        <v>31158</v>
      </c>
      <c r="S8" s="262">
        <v>28369</v>
      </c>
      <c r="T8" s="262">
        <v>29912</v>
      </c>
      <c r="U8" s="262">
        <v>27582</v>
      </c>
      <c r="V8" s="269"/>
      <c r="W8" s="269"/>
      <c r="X8" s="269"/>
      <c r="Y8" s="269"/>
      <c r="Z8" s="269"/>
      <c r="AA8" s="269"/>
      <c r="AB8" s="269"/>
      <c r="AC8" s="269"/>
      <c r="AD8" s="269"/>
      <c r="AE8" s="270"/>
    </row>
    <row r="9" spans="1:32" ht="20.5" thickTop="1" thickBot="1">
      <c r="Q9" s="261" t="str">
        <f>Q8&amp;" Forecast"</f>
        <v>EGX Res Volumes Forecast</v>
      </c>
      <c r="R9" s="266"/>
      <c r="S9" s="257"/>
      <c r="T9" s="257"/>
      <c r="U9" s="257">
        <v>27582</v>
      </c>
      <c r="V9" s="271">
        <f>'Output Volume Summary'!J188</f>
        <v>33579.923217777497</v>
      </c>
      <c r="W9" s="271">
        <f>'Output Volume Summary'!K188</f>
        <v>34350.473021007121</v>
      </c>
      <c r="X9" s="271">
        <f>'Output Volume Summary'!L188</f>
        <v>35802.412541116813</v>
      </c>
      <c r="Y9" s="271">
        <f>'Output Volume Summary'!M188</f>
        <v>35947.178965489329</v>
      </c>
      <c r="Z9" s="271">
        <f>'Output Volume Summary'!N188</f>
        <v>36774.267531169207</v>
      </c>
      <c r="AA9" s="271">
        <f>'Output Volume Summary'!O188</f>
        <v>37621.155475905362</v>
      </c>
      <c r="AB9" s="271">
        <f>'Output Volume Summary'!P188</f>
        <v>38488.34059466164</v>
      </c>
      <c r="AC9" s="271">
        <f>'Output Volume Summary'!Q188</f>
        <v>39376.333969312836</v>
      </c>
      <c r="AD9" s="271">
        <f>'Output Volume Summary'!R188</f>
        <v>40285.66034943561</v>
      </c>
      <c r="AE9" s="272">
        <f>'Output Volume Summary'!S188</f>
        <v>41597.70867773331</v>
      </c>
    </row>
    <row r="10" spans="1:32" ht="16" thickTop="1">
      <c r="R10" s="227"/>
      <c r="S10" s="227"/>
      <c r="T10" s="227"/>
      <c r="U10" s="227"/>
      <c r="V10" s="227"/>
      <c r="W10" s="227"/>
      <c r="X10" s="227"/>
      <c r="Y10" s="227"/>
      <c r="Z10" s="227"/>
      <c r="AA10" s="227"/>
      <c r="AB10" s="227"/>
      <c r="AC10" s="227"/>
      <c r="AD10" s="227"/>
      <c r="AE10" s="227"/>
    </row>
    <row r="11" spans="1:32">
      <c r="R11" s="227"/>
      <c r="S11" s="227"/>
      <c r="T11" s="227"/>
      <c r="U11" s="227"/>
      <c r="V11" s="227"/>
      <c r="W11" s="227"/>
      <c r="X11" s="227"/>
      <c r="Y11" s="227"/>
      <c r="Z11" s="227"/>
      <c r="AA11" s="227"/>
      <c r="AB11" s="227"/>
      <c r="AC11" s="227"/>
      <c r="AD11" s="227"/>
      <c r="AE11" s="227"/>
    </row>
    <row r="12" spans="1:32">
      <c r="R12" s="227"/>
      <c r="S12" s="227"/>
      <c r="T12" s="227"/>
      <c r="U12" s="227"/>
      <c r="V12" s="227"/>
      <c r="W12" s="227"/>
      <c r="X12" s="227"/>
      <c r="Y12" s="227"/>
      <c r="Z12" s="227"/>
      <c r="AA12" s="227"/>
      <c r="AB12" s="227"/>
      <c r="AC12" s="227"/>
      <c r="AD12" s="227"/>
      <c r="AE12" s="227"/>
    </row>
    <row r="13" spans="1:32">
      <c r="R13" s="227"/>
      <c r="S13" s="227"/>
      <c r="T13" s="227"/>
      <c r="U13" s="227"/>
      <c r="V13" s="227"/>
      <c r="W13" s="227"/>
      <c r="X13" s="227"/>
      <c r="Y13" s="227"/>
      <c r="Z13" s="227"/>
      <c r="AA13" s="227"/>
      <c r="AB13" s="227"/>
      <c r="AC13" s="227"/>
      <c r="AD13" s="227"/>
      <c r="AE13" s="227"/>
    </row>
    <row r="14" spans="1:32">
      <c r="R14" s="227"/>
      <c r="S14" s="227"/>
      <c r="T14" s="227"/>
      <c r="U14" s="227"/>
      <c r="V14" s="227"/>
      <c r="W14" s="227"/>
      <c r="X14" s="227"/>
      <c r="Y14" s="227"/>
      <c r="Z14" s="227"/>
      <c r="AA14" s="227"/>
      <c r="AB14" s="227"/>
      <c r="AC14" s="227"/>
      <c r="AD14" s="227"/>
      <c r="AE14" s="227"/>
    </row>
    <row r="15" spans="1:32">
      <c r="R15" s="227"/>
      <c r="S15" s="227"/>
      <c r="T15" s="227"/>
      <c r="U15" s="227"/>
      <c r="V15" s="227"/>
      <c r="W15" s="227"/>
      <c r="X15" s="227"/>
      <c r="Y15" s="227"/>
      <c r="Z15" s="227"/>
      <c r="AA15" s="227"/>
      <c r="AB15" s="227"/>
      <c r="AC15" s="227"/>
      <c r="AD15" s="227"/>
      <c r="AE15" s="227"/>
    </row>
    <row r="16" spans="1:32">
      <c r="R16" s="227"/>
      <c r="S16" s="227"/>
      <c r="T16" s="227"/>
      <c r="U16" s="227"/>
      <c r="V16" s="227"/>
      <c r="W16" s="227"/>
      <c r="X16" s="227"/>
      <c r="Y16" s="227"/>
      <c r="Z16" s="227"/>
      <c r="AA16" s="227"/>
      <c r="AB16" s="227"/>
      <c r="AC16" s="227"/>
      <c r="AD16" s="227"/>
      <c r="AE16" s="227"/>
    </row>
    <row r="17" spans="17:31">
      <c r="R17" s="227"/>
      <c r="S17" s="227"/>
      <c r="T17" s="227"/>
      <c r="U17" s="227"/>
      <c r="V17" s="227"/>
      <c r="W17" s="227"/>
      <c r="X17" s="227"/>
      <c r="Y17" s="227"/>
      <c r="Z17" s="227"/>
      <c r="AA17" s="227"/>
      <c r="AB17" s="227"/>
      <c r="AC17" s="227"/>
      <c r="AD17" s="227"/>
      <c r="AE17" s="227"/>
    </row>
    <row r="18" spans="17:31">
      <c r="R18" s="227"/>
      <c r="S18" s="227"/>
      <c r="T18" s="227"/>
      <c r="U18" s="227"/>
      <c r="V18" s="227"/>
      <c r="W18" s="227"/>
      <c r="X18" s="227"/>
      <c r="Y18" s="227"/>
      <c r="Z18" s="227"/>
      <c r="AA18" s="227"/>
      <c r="AB18" s="227"/>
      <c r="AC18" s="227"/>
      <c r="AD18" s="227"/>
      <c r="AE18" s="227"/>
    </row>
    <row r="19" spans="17:31">
      <c r="R19" s="227"/>
      <c r="S19" s="227"/>
      <c r="T19" s="227"/>
      <c r="U19" s="227"/>
      <c r="V19" s="227"/>
      <c r="W19" s="227"/>
      <c r="X19" s="227"/>
      <c r="Y19" s="227"/>
      <c r="Z19" s="227"/>
      <c r="AA19" s="227"/>
      <c r="AB19" s="227"/>
      <c r="AC19" s="227"/>
      <c r="AD19" s="227"/>
      <c r="AE19" s="227"/>
    </row>
    <row r="20" spans="17:31">
      <c r="R20" s="227"/>
      <c r="S20" s="227"/>
      <c r="T20" s="227"/>
      <c r="U20" s="227"/>
      <c r="V20" s="227"/>
      <c r="W20" s="227"/>
      <c r="X20" s="227"/>
      <c r="Y20" s="227"/>
      <c r="Z20" s="227"/>
      <c r="AA20" s="227"/>
      <c r="AB20" s="227"/>
      <c r="AC20" s="227"/>
      <c r="AD20" s="227"/>
      <c r="AE20" s="227"/>
    </row>
    <row r="21" spans="17:31">
      <c r="R21" s="227"/>
      <c r="S21" s="227"/>
      <c r="T21" s="227"/>
      <c r="U21" s="227"/>
      <c r="V21" s="227"/>
      <c r="W21" s="227"/>
      <c r="X21" s="227"/>
      <c r="Y21" s="227"/>
      <c r="Z21" s="227"/>
      <c r="AA21" s="227"/>
      <c r="AB21" s="227"/>
      <c r="AC21" s="227"/>
      <c r="AD21" s="227"/>
      <c r="AE21" s="227"/>
    </row>
    <row r="22" spans="17:31">
      <c r="R22" s="227"/>
      <c r="S22" s="227"/>
      <c r="T22" s="227"/>
      <c r="U22" s="227"/>
      <c r="V22" s="227"/>
      <c r="W22" s="227"/>
      <c r="X22" s="227"/>
      <c r="Y22" s="227"/>
      <c r="Z22" s="227"/>
      <c r="AA22" s="227"/>
      <c r="AB22" s="227"/>
      <c r="AC22" s="227"/>
      <c r="AD22" s="227"/>
      <c r="AE22" s="227"/>
    </row>
    <row r="23" spans="17:31">
      <c r="R23" s="227"/>
      <c r="S23" s="227"/>
      <c r="T23" s="227"/>
      <c r="U23" s="227"/>
      <c r="V23" s="227"/>
      <c r="W23" s="227"/>
      <c r="X23" s="227"/>
      <c r="Y23" s="227"/>
      <c r="Z23" s="227"/>
      <c r="AA23" s="227"/>
      <c r="AB23" s="227"/>
      <c r="AC23" s="227"/>
      <c r="AD23" s="227"/>
      <c r="AE23" s="227"/>
    </row>
    <row r="24" spans="17:31">
      <c r="R24" s="227"/>
      <c r="S24" s="227"/>
      <c r="T24" s="227"/>
      <c r="U24" s="227"/>
      <c r="V24" s="227"/>
      <c r="W24" s="227"/>
      <c r="X24" s="227"/>
      <c r="Y24" s="227"/>
      <c r="Z24" s="227"/>
      <c r="AA24" s="227"/>
      <c r="AB24" s="227"/>
      <c r="AC24" s="227"/>
      <c r="AD24" s="227"/>
      <c r="AE24" s="227"/>
    </row>
    <row r="25" spans="17:31">
      <c r="R25" s="227"/>
      <c r="S25" s="227"/>
      <c r="T25" s="227"/>
      <c r="U25" s="227"/>
      <c r="V25" s="227"/>
      <c r="W25" s="227"/>
      <c r="X25" s="227"/>
      <c r="Y25" s="227"/>
      <c r="Z25" s="227"/>
      <c r="AA25" s="227"/>
      <c r="AB25" s="227"/>
      <c r="AC25" s="227"/>
      <c r="AD25" s="227"/>
      <c r="AE25" s="227"/>
    </row>
    <row r="26" spans="17:31" s="273" customFormat="1">
      <c r="R26" s="275"/>
      <c r="S26" s="275"/>
      <c r="T26" s="275"/>
      <c r="U26" s="275"/>
      <c r="V26" s="275"/>
      <c r="W26" s="275"/>
      <c r="X26" s="275"/>
      <c r="Y26" s="275"/>
      <c r="Z26" s="275"/>
      <c r="AA26" s="275"/>
      <c r="AB26" s="275"/>
      <c r="AC26" s="275"/>
      <c r="AD26" s="275"/>
      <c r="AE26" s="275"/>
    </row>
    <row r="27" spans="17:31" ht="16" thickBot="1">
      <c r="R27" s="227"/>
      <c r="S27" s="227"/>
      <c r="T27" s="227"/>
      <c r="U27" s="227"/>
      <c r="V27" s="227"/>
      <c r="W27" s="227"/>
      <c r="X27" s="227"/>
      <c r="Y27" s="227"/>
      <c r="Z27" s="227"/>
      <c r="AA27" s="227"/>
      <c r="AB27" s="227"/>
      <c r="AC27" s="227"/>
      <c r="AD27" s="227"/>
      <c r="AE27" s="227"/>
    </row>
    <row r="28" spans="17:31" ht="20.5" thickTop="1" thickBot="1">
      <c r="Q28" s="258" t="s">
        <v>141</v>
      </c>
      <c r="R28" s="258">
        <f>S28-1</f>
        <v>2018</v>
      </c>
      <c r="S28" s="259">
        <f>T28-1</f>
        <v>2019</v>
      </c>
      <c r="T28" s="259">
        <f>U28-1</f>
        <v>2020</v>
      </c>
      <c r="U28" s="259">
        <f>V28-1</f>
        <v>2021</v>
      </c>
      <c r="V28" s="259">
        <v>2022</v>
      </c>
      <c r="W28" s="259">
        <f>V28+1</f>
        <v>2023</v>
      </c>
      <c r="X28" s="259">
        <f t="shared" ref="X28:AE28" si="1">W28+1</f>
        <v>2024</v>
      </c>
      <c r="Y28" s="259">
        <f t="shared" si="1"/>
        <v>2025</v>
      </c>
      <c r="Z28" s="259">
        <f t="shared" si="1"/>
        <v>2026</v>
      </c>
      <c r="AA28" s="259">
        <f t="shared" si="1"/>
        <v>2027</v>
      </c>
      <c r="AB28" s="259">
        <f t="shared" si="1"/>
        <v>2028</v>
      </c>
      <c r="AC28" s="259">
        <f t="shared" si="1"/>
        <v>2029</v>
      </c>
      <c r="AD28" s="259">
        <f t="shared" si="1"/>
        <v>2030</v>
      </c>
      <c r="AE28" s="260">
        <f t="shared" si="1"/>
        <v>2031</v>
      </c>
    </row>
    <row r="29" spans="17:31" ht="20.5" thickTop="1" thickBot="1">
      <c r="Q29" s="264" t="s">
        <v>146</v>
      </c>
      <c r="R29" s="265">
        <v>38716226.560664922</v>
      </c>
      <c r="S29" s="262">
        <v>40100527.719353229</v>
      </c>
      <c r="T29" s="262">
        <v>36519992.524425246</v>
      </c>
      <c r="U29" s="262">
        <v>42030780.346799999</v>
      </c>
      <c r="V29" s="262"/>
      <c r="W29" s="262"/>
      <c r="X29" s="262"/>
      <c r="Y29" s="262"/>
      <c r="Z29" s="262"/>
      <c r="AA29" s="262"/>
      <c r="AB29" s="262"/>
      <c r="AC29" s="262"/>
      <c r="AD29" s="262"/>
      <c r="AE29" s="263"/>
    </row>
    <row r="30" spans="17:31" ht="20.5" thickTop="1" thickBot="1">
      <c r="Q30" s="261" t="str">
        <f>Q29&amp;" Forecast"</f>
        <v>EGX C&amp;I $ Forecast</v>
      </c>
      <c r="R30" s="265"/>
      <c r="S30" s="262"/>
      <c r="T30" s="262"/>
      <c r="U30" s="262"/>
      <c r="V30" s="267">
        <f>'Connex Real Net'!J189</f>
        <v>41864552.923584424</v>
      </c>
      <c r="W30" s="267">
        <f>'Connex Real Net'!K189</f>
        <v>43274961.39918074</v>
      </c>
      <c r="X30" s="267">
        <f>'Connex Real Net'!L189</f>
        <v>52438041.748943441</v>
      </c>
      <c r="Y30" s="267">
        <f>'Connex Real Net'!M189</f>
        <v>46429452.70599363</v>
      </c>
      <c r="Z30" s="267">
        <f>'Connex Real Net'!N189</f>
        <v>48244514.090412118</v>
      </c>
      <c r="AA30" s="267">
        <f>'Connex Real Net'!O189</f>
        <v>49882334.567693464</v>
      </c>
      <c r="AB30" s="267">
        <f>'Connex Real Net'!P189</f>
        <v>51623084.952774197</v>
      </c>
      <c r="AC30" s="267">
        <f>'Connex Real Net'!Q189</f>
        <v>53437963.591220245</v>
      </c>
      <c r="AD30" s="267">
        <f>'Connex Real Net'!R189</f>
        <v>54726289.243471384</v>
      </c>
      <c r="AE30" s="268">
        <f>'Connex Real Net'!S189</f>
        <v>56907851.193856589</v>
      </c>
    </row>
    <row r="31" spans="17:31" ht="20.5" thickTop="1" thickBot="1">
      <c r="Q31" s="261" t="s">
        <v>147</v>
      </c>
      <c r="R31" s="265">
        <v>2379</v>
      </c>
      <c r="S31" s="262">
        <v>1612</v>
      </c>
      <c r="T31" s="262">
        <v>1861</v>
      </c>
      <c r="U31" s="262">
        <v>2034</v>
      </c>
      <c r="V31" s="269"/>
      <c r="W31" s="269"/>
      <c r="X31" s="269"/>
      <c r="Y31" s="269"/>
      <c r="Z31" s="269"/>
      <c r="AA31" s="269"/>
      <c r="AB31" s="269"/>
      <c r="AC31" s="269"/>
      <c r="AD31" s="269"/>
      <c r="AE31" s="270"/>
    </row>
    <row r="32" spans="17:31" ht="20.5" thickTop="1" thickBot="1">
      <c r="Q32" s="261" t="str">
        <f>Q31&amp;" Forecast"</f>
        <v>EQX C&amp; I Volumes Forecast</v>
      </c>
      <c r="R32" s="266"/>
      <c r="S32" s="257"/>
      <c r="T32" s="257"/>
      <c r="U32" s="257">
        <v>2034</v>
      </c>
      <c r="V32" s="271">
        <f>'Output Volume Summary'!J189</f>
        <v>2100.7409049708158</v>
      </c>
      <c r="W32" s="271">
        <f>'Output Volume Summary'!K189</f>
        <v>2148.9460625723887</v>
      </c>
      <c r="X32" s="271">
        <f>'Output Volume Summary'!L189</f>
        <v>2493.8232183812402</v>
      </c>
      <c r="Y32" s="271">
        <f>'Output Volume Summary'!M189</f>
        <v>2248.835078667817</v>
      </c>
      <c r="Z32" s="271">
        <f>'Output Volume Summary'!N189</f>
        <v>2300.5772691037241</v>
      </c>
      <c r="AA32" s="271">
        <f>'Output Volume Summary'!O189</f>
        <v>2353.5580974366499</v>
      </c>
      <c r="AB32" s="271">
        <f>'Output Volume Summary'!P189</f>
        <v>2407.8087054365174</v>
      </c>
      <c r="AC32" s="271">
        <f>'Output Volume Summary'!Q189</f>
        <v>2463.3610660948425</v>
      </c>
      <c r="AD32" s="271">
        <f>'Output Volume Summary'!R189</f>
        <v>2520.2480074467999</v>
      </c>
      <c r="AE32" s="272">
        <f>'Output Volume Summary'!S189</f>
        <v>2602.3290049129992</v>
      </c>
    </row>
    <row r="33" ht="16" thickTop="1"/>
    <row r="34"/>
    <row r="35"/>
    <row r="36"/>
    <row r="37"/>
    <row r="38"/>
    <row r="39"/>
    <row r="40"/>
    <row r="41"/>
    <row r="42"/>
    <row r="43"/>
    <row r="44"/>
    <row r="45"/>
    <row r="46"/>
    <row r="47"/>
    <row r="48"/>
    <row r="49" spans="17:31"/>
    <row r="50" spans="17:31"/>
    <row r="51" spans="17:31" s="273" customFormat="1"/>
    <row r="52" spans="17:31"/>
    <row r="53" spans="17:31"/>
    <row r="54" spans="17:31" ht="16" thickBot="1"/>
    <row r="55" spans="17:31" ht="20.5" thickTop="1" thickBot="1">
      <c r="Q55" s="258" t="s">
        <v>358</v>
      </c>
      <c r="R55" s="258">
        <f>S55-1</f>
        <v>2018</v>
      </c>
      <c r="S55" s="259">
        <f>T55-1</f>
        <v>2019</v>
      </c>
      <c r="T55" s="259">
        <f>U55-1</f>
        <v>2020</v>
      </c>
      <c r="U55" s="259">
        <f>V55-1</f>
        <v>2021</v>
      </c>
      <c r="V55" s="259">
        <v>2022</v>
      </c>
      <c r="W55" s="259">
        <f>V55+1</f>
        <v>2023</v>
      </c>
      <c r="X55" s="259">
        <f t="shared" ref="X55:AE55" si="2">W55+1</f>
        <v>2024</v>
      </c>
      <c r="Y55" s="259">
        <f t="shared" si="2"/>
        <v>2025</v>
      </c>
      <c r="Z55" s="259">
        <f t="shared" si="2"/>
        <v>2026</v>
      </c>
      <c r="AA55" s="259">
        <f t="shared" si="2"/>
        <v>2027</v>
      </c>
      <c r="AB55" s="259">
        <f t="shared" si="2"/>
        <v>2028</v>
      </c>
      <c r="AC55" s="259">
        <f t="shared" si="2"/>
        <v>2029</v>
      </c>
      <c r="AD55" s="259">
        <f t="shared" si="2"/>
        <v>2030</v>
      </c>
      <c r="AE55" s="260">
        <f t="shared" si="2"/>
        <v>2031</v>
      </c>
    </row>
    <row r="56" spans="17:31" ht="20.5" thickTop="1" thickBot="1">
      <c r="Q56" s="264" t="s">
        <v>148</v>
      </c>
      <c r="R56" s="265">
        <v>14717944.666873101</v>
      </c>
      <c r="S56" s="262">
        <v>13859493.550716585</v>
      </c>
      <c r="T56" s="262">
        <v>24041700.943924911</v>
      </c>
      <c r="U56" s="262">
        <v>22746487.338231988</v>
      </c>
      <c r="V56" s="262"/>
      <c r="W56" s="262"/>
      <c r="X56" s="262"/>
      <c r="Y56" s="262"/>
      <c r="Z56" s="262"/>
      <c r="AA56" s="262"/>
      <c r="AB56" s="262"/>
      <c r="AC56" s="262"/>
      <c r="AD56" s="262"/>
      <c r="AE56" s="263"/>
    </row>
    <row r="57" spans="17:31" ht="20.5" thickTop="1" thickBot="1">
      <c r="Q57" s="261" t="str">
        <f>Q56&amp;" Forecast"</f>
        <v>ERG Res $ Forecast</v>
      </c>
      <c r="R57" s="265"/>
      <c r="S57" s="262"/>
      <c r="T57" s="262"/>
      <c r="U57" s="262"/>
      <c r="V57" s="267">
        <f>'Connex Real Net'!J190</f>
        <v>20299820.763466578</v>
      </c>
      <c r="W57" s="267">
        <f>'Connex Real Net'!K190</f>
        <v>21120407.272577967</v>
      </c>
      <c r="X57" s="267">
        <f>'Connex Real Net'!L190</f>
        <v>22349680.89073319</v>
      </c>
      <c r="Y57" s="267">
        <f>'Connex Real Net'!M190</f>
        <v>22359973.787454758</v>
      </c>
      <c r="Z57" s="267">
        <f>'Connex Real Net'!N190</f>
        <v>23081137.416143745</v>
      </c>
      <c r="AA57" s="267">
        <f>'Connex Real Net'!O190</f>
        <v>23708552.345324438</v>
      </c>
      <c r="AB57" s="267">
        <f>'Connex Real Net'!P190</f>
        <v>24376369.789851911</v>
      </c>
      <c r="AC57" s="267">
        <f>'Connex Real Net'!Q190</f>
        <v>25070325.595260866</v>
      </c>
      <c r="AD57" s="267">
        <f>'Connex Real Net'!R190</f>
        <v>25509952.659812994</v>
      </c>
      <c r="AE57" s="268">
        <f>'Connex Real Net'!S190</f>
        <v>26452389.071001731</v>
      </c>
    </row>
    <row r="58" spans="17:31" ht="20.5" thickTop="1" thickBot="1">
      <c r="Q58" s="261" t="s">
        <v>149</v>
      </c>
      <c r="R58" s="265">
        <v>13651</v>
      </c>
      <c r="S58" s="262">
        <v>6208</v>
      </c>
      <c r="T58" s="262">
        <v>9658</v>
      </c>
      <c r="U58" s="262">
        <v>16672</v>
      </c>
      <c r="V58" s="269"/>
      <c r="W58" s="269"/>
      <c r="X58" s="269"/>
      <c r="Y58" s="269"/>
      <c r="Z58" s="269"/>
      <c r="AA58" s="269"/>
      <c r="AB58" s="269"/>
      <c r="AC58" s="269"/>
      <c r="AD58" s="269"/>
      <c r="AE58" s="270"/>
    </row>
    <row r="59" spans="17:31" ht="20.5" thickTop="1" thickBot="1">
      <c r="Q59" s="261" t="str">
        <f>Q58&amp;" Forecast"</f>
        <v>ERG Res Volumes Forecast</v>
      </c>
      <c r="R59" s="266"/>
      <c r="S59" s="257"/>
      <c r="T59" s="257"/>
      <c r="U59" s="257">
        <v>16672</v>
      </c>
      <c r="V59" s="271">
        <f>'Output Volume Summary'!J190</f>
        <v>7640.1126958278201</v>
      </c>
      <c r="W59" s="271">
        <f>'Output Volume Summary'!K190</f>
        <v>7763.0795691204894</v>
      </c>
      <c r="X59" s="271">
        <f>'Output Volume Summary'!L190</f>
        <v>8037.3205731149455</v>
      </c>
      <c r="Y59" s="271">
        <f>'Output Volume Summary'!M190</f>
        <v>8016.3792608959047</v>
      </c>
      <c r="Z59" s="271">
        <f>'Output Volume Summary'!N190</f>
        <v>8146.8368188774548</v>
      </c>
      <c r="AA59" s="271">
        <f>'Output Volume Summary'!O190</f>
        <v>8279.9194538113279</v>
      </c>
      <c r="AB59" s="271">
        <f>'Output Volume Summary'!P190</f>
        <v>8415.6948324738969</v>
      </c>
      <c r="AC59" s="271">
        <f>'Output Volume Summary'!Q190</f>
        <v>8554.2329070055348</v>
      </c>
      <c r="AD59" s="271">
        <f>'Output Volume Summary'!R190</f>
        <v>8695.6060153322505</v>
      </c>
      <c r="AE59" s="272">
        <f>'Output Volume Summary'!S190</f>
        <v>8953.6031232110454</v>
      </c>
    </row>
    <row r="60" spans="17:31" ht="16" thickTop="1"/>
    <row r="61" spans="17:31"/>
    <row r="62" spans="17:31"/>
    <row r="63" spans="17:31"/>
    <row r="64" spans="17:31"/>
    <row r="65"/>
    <row r="66"/>
    <row r="67"/>
    <row r="68"/>
    <row r="69"/>
    <row r="70"/>
    <row r="71"/>
    <row r="72"/>
    <row r="73"/>
    <row r="74"/>
    <row r="75"/>
    <row r="76"/>
    <row r="77"/>
    <row r="78"/>
    <row r="79"/>
    <row r="80" s="274" customFormat="1"/>
    <row r="81" spans="17:31"/>
    <row r="82" spans="17:31"/>
    <row r="83" spans="17:31"/>
    <row r="84" spans="17:31" ht="16" thickBot="1"/>
    <row r="85" spans="17:31" ht="20.5" thickTop="1" thickBot="1">
      <c r="Q85" s="258" t="s">
        <v>143</v>
      </c>
      <c r="R85" s="258">
        <f>S85-1</f>
        <v>2018</v>
      </c>
      <c r="S85" s="259">
        <f>T85-1</f>
        <v>2019</v>
      </c>
      <c r="T85" s="259">
        <f>U85-1</f>
        <v>2020</v>
      </c>
      <c r="U85" s="259">
        <f>V85-1</f>
        <v>2021</v>
      </c>
      <c r="V85" s="259">
        <v>2022</v>
      </c>
      <c r="W85" s="259">
        <f>V85+1</f>
        <v>2023</v>
      </c>
      <c r="X85" s="259">
        <f t="shared" ref="X85:AE85" si="3">W85+1</f>
        <v>2024</v>
      </c>
      <c r="Y85" s="259">
        <f t="shared" si="3"/>
        <v>2025</v>
      </c>
      <c r="Z85" s="259">
        <f t="shared" si="3"/>
        <v>2026</v>
      </c>
      <c r="AA85" s="259">
        <f t="shared" si="3"/>
        <v>2027</v>
      </c>
      <c r="AB85" s="259">
        <f t="shared" si="3"/>
        <v>2028</v>
      </c>
      <c r="AC85" s="259">
        <f t="shared" si="3"/>
        <v>2029</v>
      </c>
      <c r="AD85" s="259">
        <f t="shared" si="3"/>
        <v>2030</v>
      </c>
      <c r="AE85" s="260">
        <f t="shared" si="3"/>
        <v>2031</v>
      </c>
    </row>
    <row r="86" spans="17:31" ht="20.5" thickTop="1" thickBot="1">
      <c r="Q86" s="264" t="s">
        <v>150</v>
      </c>
      <c r="R86" s="265">
        <v>21745705.857846789</v>
      </c>
      <c r="S86" s="262">
        <v>23486366.744773187</v>
      </c>
      <c r="T86" s="262">
        <v>34023933.005221836</v>
      </c>
      <c r="U86" s="262">
        <v>34259106.447191969</v>
      </c>
      <c r="V86" s="262"/>
      <c r="W86" s="262"/>
      <c r="X86" s="262"/>
      <c r="Y86" s="262"/>
      <c r="Z86" s="262"/>
      <c r="AA86" s="262"/>
      <c r="AB86" s="262"/>
      <c r="AC86" s="262"/>
      <c r="AD86" s="262"/>
      <c r="AE86" s="263"/>
    </row>
    <row r="87" spans="17:31" ht="20.5" thickTop="1" thickBot="1">
      <c r="Q87" s="261" t="str">
        <f>Q86&amp;" Forecast"</f>
        <v>ERG C&amp;I $ Forecast</v>
      </c>
      <c r="R87" s="265"/>
      <c r="S87" s="262"/>
      <c r="T87" s="262"/>
      <c r="U87" s="262"/>
      <c r="V87" s="267">
        <f>'Connex Real Net'!J191</f>
        <v>32439985.9335244</v>
      </c>
      <c r="W87" s="267">
        <f>'Connex Real Net'!K191</f>
        <v>33726966.549611911</v>
      </c>
      <c r="X87" s="267">
        <f>'Connex Real Net'!L191</f>
        <v>35003693.57611303</v>
      </c>
      <c r="Y87" s="267">
        <f>'Connex Real Net'!M191</f>
        <v>35654641.094459519</v>
      </c>
      <c r="Z87" s="267">
        <f>'Connex Real Net'!N191</f>
        <v>36777755.406437717</v>
      </c>
      <c r="AA87" s="267">
        <f>'Connex Real Net'!O191</f>
        <v>37749844.815094948</v>
      </c>
      <c r="AB87" s="267">
        <f>'Connex Real Net'!P191</f>
        <v>38784675.609989949</v>
      </c>
      <c r="AC87" s="267">
        <f>'Connex Real Net'!Q191</f>
        <v>39859420.490190819</v>
      </c>
      <c r="AD87" s="267">
        <f>'Connex Real Net'!R191</f>
        <v>40528394.098343059</v>
      </c>
      <c r="AE87" s="268">
        <f>'Connex Real Net'!S191</f>
        <v>43470974.677893914</v>
      </c>
    </row>
    <row r="88" spans="17:31" ht="20.5" thickTop="1" thickBot="1">
      <c r="Q88" s="261" t="s">
        <v>151</v>
      </c>
      <c r="R88" s="265">
        <v>2486</v>
      </c>
      <c r="S88" s="262">
        <v>2058</v>
      </c>
      <c r="T88" s="262">
        <v>2576</v>
      </c>
      <c r="U88" s="262">
        <v>7259</v>
      </c>
      <c r="V88" s="269"/>
      <c r="W88" s="269"/>
      <c r="X88" s="269"/>
      <c r="Y88" s="269"/>
      <c r="Z88" s="269"/>
      <c r="AA88" s="269"/>
      <c r="AB88" s="269"/>
      <c r="AC88" s="269"/>
      <c r="AD88" s="269"/>
      <c r="AE88" s="270"/>
    </row>
    <row r="89" spans="17:31" ht="20.5" thickTop="1" thickBot="1">
      <c r="Q89" s="261" t="str">
        <f>Q88&amp;" Forecast"</f>
        <v>ERG C&amp;I Volumes Forecast</v>
      </c>
      <c r="R89" s="266"/>
      <c r="S89" s="257"/>
      <c r="T89" s="257"/>
      <c r="U89" s="257">
        <v>7259</v>
      </c>
      <c r="V89" s="271">
        <f>'Output Volume Summary'!J191</f>
        <v>3040.4375624185941</v>
      </c>
      <c r="W89" s="271">
        <f>'Output Volume Summary'!K191</f>
        <v>3087.1440989620232</v>
      </c>
      <c r="X89" s="271">
        <f>'Output Volume Summary'!L191</f>
        <v>3134.7413175768852</v>
      </c>
      <c r="Y89" s="271">
        <f>'Output Volume Summary'!M191</f>
        <v>3183.2511565954383</v>
      </c>
      <c r="Z89" s="271">
        <f>'Output Volume Summary'!N191</f>
        <v>3232.6962670710636</v>
      </c>
      <c r="AA89" s="271">
        <f>'Output Volume Summary'!O191</f>
        <v>3283.1000430150389</v>
      </c>
      <c r="AB89" s="271">
        <f>'Output Volume Summary'!P191</f>
        <v>3334.4866532512478</v>
      </c>
      <c r="AC89" s="271">
        <f>'Output Volume Summary'!Q191</f>
        <v>3386.8810749930681</v>
      </c>
      <c r="AD89" s="271">
        <f>'Output Volume Summary'!R191</f>
        <v>3440.3091292562726</v>
      </c>
      <c r="AE89" s="272">
        <f>'Output Volume Summary'!S191</f>
        <v>3664.2085740587409</v>
      </c>
    </row>
    <row r="90" spans="17:31" ht="16" thickTop="1"/>
    <row r="91" spans="17:31"/>
    <row r="92" spans="17:31"/>
    <row r="93" spans="17:31"/>
    <row r="94" spans="17:31"/>
    <row r="95" spans="17:31"/>
    <row r="96" spans="17:31"/>
    <row r="97"/>
    <row r="98"/>
    <row r="99"/>
    <row r="100"/>
    <row r="101"/>
    <row r="102"/>
    <row r="103"/>
    <row r="104"/>
    <row r="105"/>
    <row r="106"/>
    <row r="107" s="273" customFormat="1"/>
  </sheetData>
  <hyperlinks>
    <hyperlink ref="A2" location="'Table of Contents'!A1" display="'Return to Table of Contents'" xr:uid="{7395680E-AF13-4F61-87E2-81E949D3A56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B7F4-6BF2-44FE-8CDA-B0AD606FFD5A}">
  <sheetPr>
    <tabColor theme="5" tint="0.39997558519241921"/>
  </sheetPr>
  <dimension ref="A1:Q53"/>
  <sheetViews>
    <sheetView zoomScaleNormal="100" workbookViewId="0">
      <selection activeCell="F10" sqref="F10"/>
    </sheetView>
  </sheetViews>
  <sheetFormatPr defaultColWidth="0" defaultRowHeight="14.5" zeroHeight="1"/>
  <cols>
    <col min="1" max="1" width="19.58203125" style="226" customWidth="1"/>
    <col min="2" max="2" width="9.5" style="226" bestFit="1" customWidth="1"/>
    <col min="3" max="3" width="27.9140625" style="226" bestFit="1" customWidth="1"/>
    <col min="4" max="4" width="16.5" style="226" bestFit="1" customWidth="1"/>
    <col min="5" max="5" width="18.4140625" style="226" bestFit="1" customWidth="1"/>
    <col min="6" max="6" width="15.4140625" style="226" customWidth="1"/>
    <col min="7" max="7" width="11.9140625" style="226" bestFit="1" customWidth="1"/>
    <col min="8" max="8" width="15.4140625" style="226" customWidth="1"/>
    <col min="9" max="9" width="13.9140625" style="226" customWidth="1"/>
    <col min="10" max="10" width="13.58203125" style="226" customWidth="1"/>
    <col min="11" max="13" width="13.4140625" style="226" bestFit="1" customWidth="1"/>
    <col min="14" max="14" width="11.08203125" style="226" bestFit="1" customWidth="1"/>
    <col min="15" max="16" width="13.4140625" style="226" bestFit="1" customWidth="1"/>
    <col min="17" max="17" width="8.58203125" style="226" customWidth="1"/>
    <col min="18" max="16384" width="0" style="226" hidden="1"/>
  </cols>
  <sheetData>
    <row r="1" spans="1:17" s="240" customFormat="1" ht="20" thickBot="1">
      <c r="A1" s="240" t="str" cm="1">
        <f t="array" aca="1" ref="A1" ca="1">RIGHT(CELL("filename",A3),LEN(CELL("filename",A3))-FIND("]", CELL("filename",A3)))</f>
        <v>Contributions</v>
      </c>
    </row>
    <row r="2" spans="1:17" s="240" customFormat="1" ht="20.5" thickTop="1" thickBot="1">
      <c r="A2" s="246" t="s">
        <v>345</v>
      </c>
      <c r="B2" s="244"/>
      <c r="C2" s="244"/>
      <c r="D2" s="244"/>
      <c r="E2" s="244"/>
      <c r="F2" s="244"/>
      <c r="G2" s="244"/>
      <c r="H2" s="244"/>
      <c r="I2" s="244"/>
      <c r="J2" s="244"/>
      <c r="K2" s="244"/>
      <c r="L2" s="244"/>
      <c r="M2" s="244"/>
      <c r="N2" s="244"/>
      <c r="O2" s="244"/>
      <c r="P2" s="244"/>
      <c r="Q2" s="244"/>
    </row>
    <row r="3" spans="1:17" customFormat="1" ht="16.5" thickTop="1" thickBot="1"/>
    <row r="4" spans="1:17" ht="16.5" thickTop="1" thickBot="1">
      <c r="A4" s="248" t="s">
        <v>292</v>
      </c>
      <c r="B4" s="248" t="s">
        <v>293</v>
      </c>
      <c r="C4" s="248" t="s">
        <v>294</v>
      </c>
      <c r="D4" s="247"/>
      <c r="E4" s="246"/>
      <c r="F4" s="246"/>
      <c r="G4" s="246"/>
      <c r="H4" s="246"/>
      <c r="I4" s="246"/>
      <c r="J4" s="246"/>
      <c r="K4" s="246"/>
      <c r="L4" s="246"/>
      <c r="M4" s="246"/>
      <c r="N4" s="246"/>
      <c r="O4" s="246"/>
      <c r="P4" s="246"/>
    </row>
    <row r="5" spans="1:17" ht="16.5" thickTop="1" thickBot="1">
      <c r="A5" s="28"/>
      <c r="B5" s="28"/>
      <c r="C5" s="28"/>
      <c r="D5" s="28" t="s">
        <v>19</v>
      </c>
      <c r="E5" s="28" t="s">
        <v>23</v>
      </c>
      <c r="F5" s="28" t="s">
        <v>24</v>
      </c>
      <c r="G5" s="28" t="s">
        <v>22</v>
      </c>
      <c r="H5" s="28" t="s">
        <v>191</v>
      </c>
      <c r="I5" s="28" t="s">
        <v>277</v>
      </c>
      <c r="J5" s="28" t="s">
        <v>278</v>
      </c>
      <c r="K5" s="28" t="s">
        <v>279</v>
      </c>
      <c r="L5" s="28" t="s">
        <v>280</v>
      </c>
      <c r="M5" s="28" t="s">
        <v>281</v>
      </c>
      <c r="N5" s="28" t="s">
        <v>282</v>
      </c>
      <c r="O5" s="28" t="s">
        <v>283</v>
      </c>
      <c r="P5" s="28" t="s">
        <v>318</v>
      </c>
    </row>
    <row r="6" spans="1:17" ht="16.5" thickTop="1" thickBot="1">
      <c r="A6" s="28" t="s">
        <v>295</v>
      </c>
      <c r="B6" s="28" t="s">
        <v>296</v>
      </c>
      <c r="C6" s="28" t="s">
        <v>1</v>
      </c>
      <c r="D6" s="28" t="s">
        <v>38</v>
      </c>
      <c r="E6" s="28" t="s">
        <v>38</v>
      </c>
      <c r="F6" s="28" t="s">
        <v>38</v>
      </c>
      <c r="G6" s="28" t="s">
        <v>38</v>
      </c>
      <c r="H6" s="28" t="s">
        <v>297</v>
      </c>
      <c r="I6" s="28" t="s">
        <v>190</v>
      </c>
      <c r="J6" s="28" t="s">
        <v>190</v>
      </c>
      <c r="K6" s="28" t="s">
        <v>190</v>
      </c>
      <c r="L6" s="28" t="s">
        <v>190</v>
      </c>
      <c r="M6" s="28" t="s">
        <v>190</v>
      </c>
      <c r="N6" s="28" t="s">
        <v>190</v>
      </c>
      <c r="O6" s="28" t="s">
        <v>190</v>
      </c>
      <c r="P6" s="28" t="s">
        <v>190</v>
      </c>
    </row>
    <row r="7" spans="1:17" ht="16" thickTop="1">
      <c r="A7" s="226" t="s">
        <v>298</v>
      </c>
      <c r="B7" s="226" t="s">
        <v>299</v>
      </c>
      <c r="C7" s="226" t="s">
        <v>300</v>
      </c>
      <c r="D7" s="227">
        <v>2016221</v>
      </c>
      <c r="E7" s="227">
        <v>0</v>
      </c>
      <c r="F7" s="227">
        <v>0</v>
      </c>
      <c r="G7" s="227">
        <v>0</v>
      </c>
      <c r="H7" s="227">
        <v>0</v>
      </c>
      <c r="I7" s="228">
        <f>AVERAGE(D7:G7)*'Connex from Volumes'!E$32</f>
        <v>515192.96890758572</v>
      </c>
      <c r="J7" s="229">
        <f>I7*'Connex from Volumes'!F$32</f>
        <v>516776.70171387447</v>
      </c>
      <c r="K7" s="229">
        <f>J7*'Connex from Volumes'!G$32</f>
        <v>524901.8224278955</v>
      </c>
      <c r="L7" s="229">
        <f>K7*'Connex from Volumes'!H$32</f>
        <v>530504.18711778859</v>
      </c>
      <c r="M7" s="229">
        <f>L7*'Connex from Volumes'!I$32</f>
        <v>536647.29196079029</v>
      </c>
      <c r="N7" s="229">
        <f>M7*'Connex from Volumes'!J$32</f>
        <v>542986.20372073737</v>
      </c>
      <c r="O7" s="229">
        <f>N7*'Connex from Volumes'!K$32</f>
        <v>543525.20665853086</v>
      </c>
      <c r="P7" s="229">
        <f>O7*'Connex from Volumes'!L$32</f>
        <v>547364.91094652214</v>
      </c>
    </row>
    <row r="8" spans="1:17" ht="15.5">
      <c r="A8" s="226" t="s">
        <v>298</v>
      </c>
      <c r="B8" s="226" t="s">
        <v>301</v>
      </c>
      <c r="C8" s="226" t="s">
        <v>300</v>
      </c>
      <c r="D8" s="227">
        <v>1011692.34</v>
      </c>
      <c r="E8" s="227">
        <v>357697.4</v>
      </c>
      <c r="F8" s="227">
        <v>0</v>
      </c>
      <c r="G8" s="227">
        <v>0</v>
      </c>
      <c r="H8" s="227">
        <v>0</v>
      </c>
      <c r="I8" s="228">
        <f>AVERAGE(D8:G8)*'Connex from Volumes'!E$32</f>
        <v>349912.02142135554</v>
      </c>
      <c r="J8" s="229">
        <f>I8*'Connex from Volumes'!F$32</f>
        <v>350987.67109261343</v>
      </c>
      <c r="K8" s="229">
        <f>J8*'Connex from Volumes'!G$32</f>
        <v>356506.14200529701</v>
      </c>
      <c r="L8" s="229">
        <f>K8*'Connex from Volumes'!H$32</f>
        <v>360311.19151429326</v>
      </c>
      <c r="M8" s="229">
        <f>L8*'Connex from Volumes'!I$32</f>
        <v>364483.50434297166</v>
      </c>
      <c r="N8" s="229">
        <f>M8*'Connex from Volumes'!J$32</f>
        <v>368788.80655281711</v>
      </c>
      <c r="O8" s="229">
        <f>N8*'Connex from Volumes'!K$32</f>
        <v>369154.88997960632</v>
      </c>
      <c r="P8" s="229">
        <f>O8*'Connex from Volumes'!L$32</f>
        <v>371762.76464047399</v>
      </c>
    </row>
    <row r="9" spans="1:17" ht="15.5">
      <c r="A9" s="226" t="s">
        <v>298</v>
      </c>
      <c r="B9" s="226" t="s">
        <v>299</v>
      </c>
      <c r="C9" s="226" t="s">
        <v>302</v>
      </c>
      <c r="D9" s="227">
        <v>29550680</v>
      </c>
      <c r="E9" s="230">
        <v>50490479</v>
      </c>
      <c r="F9" s="227">
        <v>116552.97</v>
      </c>
      <c r="G9" s="227">
        <v>0</v>
      </c>
      <c r="H9" s="227">
        <v>7760764</v>
      </c>
      <c r="I9" s="227">
        <f>AVERAGE(F9,D9)</f>
        <v>14833616.484999999</v>
      </c>
      <c r="J9" s="229">
        <f>I9*'Connex from Volumes'!F$32</f>
        <v>14879215.874900473</v>
      </c>
      <c r="K9" s="229">
        <f>J9*'Connex from Volumes'!G$32</f>
        <v>15113157.197550273</v>
      </c>
      <c r="L9" s="229">
        <f>K9*'Connex from Volumes'!H$32</f>
        <v>15274462.444776747</v>
      </c>
      <c r="M9" s="229">
        <f>L9*'Connex from Volumes'!I$32</f>
        <v>15451336.871967502</v>
      </c>
      <c r="N9" s="229">
        <f>M9*'Connex from Volumes'!J$32</f>
        <v>15633849.040521918</v>
      </c>
      <c r="O9" s="229">
        <f>N9*'Connex from Volumes'!K$32</f>
        <v>15649368.201974124</v>
      </c>
      <c r="P9" s="229">
        <f>O9*'Connex from Volumes'!L$32</f>
        <v>15759922.313270796</v>
      </c>
    </row>
    <row r="10" spans="1:17" ht="15.5">
      <c r="A10" s="226" t="s">
        <v>298</v>
      </c>
      <c r="B10" s="226" t="s">
        <v>301</v>
      </c>
      <c r="C10" s="226" t="s">
        <v>303</v>
      </c>
      <c r="D10" s="227">
        <v>8032394.6899999985</v>
      </c>
      <c r="E10" s="227">
        <v>8593759.6000000015</v>
      </c>
      <c r="F10" s="227">
        <v>10623036.359856045</v>
      </c>
      <c r="G10" s="227">
        <v>9156853.0600000005</v>
      </c>
      <c r="H10" s="227">
        <v>16776270</v>
      </c>
      <c r="I10" s="228">
        <f>AVERAGE(D10:G10)*'Connex from Volumes'!E$32</f>
        <v>9302619.9732370973</v>
      </c>
      <c r="J10" s="229">
        <f>I10*'Connex from Volumes'!F$32</f>
        <v>9331216.7618681453</v>
      </c>
      <c r="K10" s="229">
        <f>J10*'Connex from Volumes'!G$32</f>
        <v>9477928.6053924933</v>
      </c>
      <c r="L10" s="229">
        <f>K10*'Connex from Volumes'!H$32</f>
        <v>9579088.1180544496</v>
      </c>
      <c r="M10" s="229">
        <f>L10*'Connex from Volumes'!I$32</f>
        <v>9690011.545311952</v>
      </c>
      <c r="N10" s="229">
        <f>M10*'Connex from Volumes'!J$32</f>
        <v>9804470.5746572241</v>
      </c>
      <c r="O10" s="229">
        <f>N10*'Connex from Volumes'!K$32</f>
        <v>9814203.1210958604</v>
      </c>
      <c r="P10" s="229">
        <f>O10*'Connex from Volumes'!L$32</f>
        <v>9883535.0257538967</v>
      </c>
    </row>
    <row r="11" spans="1:17" ht="16" thickBot="1">
      <c r="A11" s="85" t="s">
        <v>298</v>
      </c>
      <c r="B11" s="249" t="s">
        <v>304</v>
      </c>
      <c r="C11" s="249" t="s">
        <v>303</v>
      </c>
      <c r="D11" s="250">
        <v>554183.12220385682</v>
      </c>
      <c r="E11" s="250">
        <v>241291.02940000003</v>
      </c>
      <c r="F11" s="250">
        <v>69110.86</v>
      </c>
      <c r="G11" s="250">
        <v>0</v>
      </c>
      <c r="H11" s="250"/>
      <c r="I11" s="251">
        <f>AVERAGE(D11:G11)*'Connex from Volumes'!E$32</f>
        <v>220922.26943434795</v>
      </c>
      <c r="J11" s="252">
        <f>I11*'Connex from Volumes'!F$32</f>
        <v>221601.39719202061</v>
      </c>
      <c r="K11" s="252">
        <f>J11*'Connex from Volumes'!G$32</f>
        <v>225085.56762116236</v>
      </c>
      <c r="L11" s="252">
        <f>K11*'Connex from Volumes'!H$32</f>
        <v>227487.94342243625</v>
      </c>
      <c r="M11" s="252">
        <f>L11*'Connex from Volumes'!I$32</f>
        <v>230122.19649884518</v>
      </c>
      <c r="N11" s="252">
        <f>M11*'Connex from Volumes'!J$32</f>
        <v>232840.41444099022</v>
      </c>
      <c r="O11" s="252">
        <f>N11*'Connex from Volumes'!K$32</f>
        <v>233071.54677282623</v>
      </c>
      <c r="P11" s="252">
        <f>O11*'Connex from Volumes'!L$32</f>
        <v>234718.06805020024</v>
      </c>
    </row>
    <row r="12" spans="1:17" ht="15.5" thickTop="1" thickBot="1">
      <c r="A12" s="253" t="s">
        <v>298</v>
      </c>
      <c r="B12" s="253"/>
      <c r="C12" s="254" t="s">
        <v>305</v>
      </c>
      <c r="D12" s="256">
        <f>SUM(D7:D11)</f>
        <v>41165171.152203858</v>
      </c>
      <c r="E12" s="256">
        <f t="shared" ref="E12:P12" si="0">SUM(E7:E11)</f>
        <v>59683227.029399998</v>
      </c>
      <c r="F12" s="256">
        <f t="shared" si="0"/>
        <v>10808700.189856045</v>
      </c>
      <c r="G12" s="256">
        <f t="shared" si="0"/>
        <v>9156853.0600000005</v>
      </c>
      <c r="H12" s="256">
        <f t="shared" si="0"/>
        <v>24537034</v>
      </c>
      <c r="I12" s="256">
        <f t="shared" si="0"/>
        <v>25222263.718000386</v>
      </c>
      <c r="J12" s="256">
        <f t="shared" si="0"/>
        <v>25299798.406767126</v>
      </c>
      <c r="K12" s="256">
        <f t="shared" si="0"/>
        <v>25697579.334997125</v>
      </c>
      <c r="L12" s="256">
        <f t="shared" si="0"/>
        <v>25971853.884885713</v>
      </c>
      <c r="M12" s="256">
        <f t="shared" si="0"/>
        <v>26272601.410082061</v>
      </c>
      <c r="N12" s="256">
        <f t="shared" si="0"/>
        <v>26582935.039893687</v>
      </c>
      <c r="O12" s="256">
        <f t="shared" si="0"/>
        <v>26609322.966480948</v>
      </c>
      <c r="P12" s="256">
        <f t="shared" si="0"/>
        <v>26797303.082661893</v>
      </c>
    </row>
    <row r="13" spans="1:17" ht="15" thickTop="1"/>
    <row r="14" spans="1:17" ht="15.5">
      <c r="A14" s="226" t="s">
        <v>109</v>
      </c>
      <c r="C14" s="226" t="s">
        <v>306</v>
      </c>
      <c r="D14" s="227">
        <v>7530226.0700000003</v>
      </c>
      <c r="E14" s="227">
        <v>14277498.640000001</v>
      </c>
      <c r="F14" s="227">
        <v>10062875.68</v>
      </c>
      <c r="G14" s="227">
        <v>6989919.8199999994</v>
      </c>
      <c r="H14" s="227">
        <f>3803210.17+19187996.16</f>
        <v>22991206.329999998</v>
      </c>
      <c r="I14" s="228">
        <f>AVERAGE(D14:G14)*'Connex from Volumes'!E$32</f>
        <v>9929797.7653655708</v>
      </c>
      <c r="J14" s="229">
        <f>I14*'Connex from Volumes'!F$32</f>
        <v>9960322.5345878061</v>
      </c>
      <c r="K14" s="229">
        <f>J14*'Connex from Volumes'!G$32</f>
        <v>10116925.614168815</v>
      </c>
      <c r="L14" s="229">
        <f>K14*'Connex from Volumes'!H$32</f>
        <v>10224905.248472486</v>
      </c>
      <c r="M14" s="229">
        <f>L14*'Connex from Volumes'!I$32</f>
        <v>10343307.075406941</v>
      </c>
      <c r="N14" s="229">
        <f>M14*'Connex from Volumes'!J$32</f>
        <v>10465482.87287995</v>
      </c>
      <c r="O14" s="229">
        <f>N14*'Connex from Volumes'!K$32</f>
        <v>10475871.582529029</v>
      </c>
      <c r="P14" s="229">
        <f>O14*'Connex from Volumes'!L$32</f>
        <v>10549877.808078663</v>
      </c>
    </row>
    <row r="15" spans="1:17" ht="16" thickBot="1">
      <c r="A15" s="249" t="s">
        <v>109</v>
      </c>
      <c r="B15" s="249"/>
      <c r="C15" s="249" t="s">
        <v>307</v>
      </c>
      <c r="D15" s="250">
        <v>38093121</v>
      </c>
      <c r="E15" s="250">
        <v>25947761</v>
      </c>
      <c r="F15" s="250">
        <v>24744485</v>
      </c>
      <c r="G15" s="250">
        <v>25855192</v>
      </c>
      <c r="H15" s="250">
        <v>6677043</v>
      </c>
      <c r="I15" s="251">
        <f>AVERAGE(D15:G15)*'Connex from Volumes'!E$32</f>
        <v>29293420.68574588</v>
      </c>
      <c r="J15" s="252">
        <f>I15*'Connex from Volumes'!F$32</f>
        <v>29383470.34509353</v>
      </c>
      <c r="K15" s="252">
        <f>J15*'Connex from Volumes'!G$32</f>
        <v>29845457.587859996</v>
      </c>
      <c r="L15" s="252">
        <f>K15*'Connex from Volumes'!H$32</f>
        <v>30164003.134092879</v>
      </c>
      <c r="M15" s="252">
        <f>L15*'Connex from Volumes'!I$32</f>
        <v>30513294.691515066</v>
      </c>
      <c r="N15" s="252">
        <f>M15*'Connex from Volumes'!J$32</f>
        <v>30873719.65862532</v>
      </c>
      <c r="O15" s="252">
        <f>N15*'Connex from Volumes'!K$32</f>
        <v>30904366.893274345</v>
      </c>
      <c r="P15" s="252">
        <f>O15*'Connex from Volumes'!L$32</f>
        <v>31122689.113889057</v>
      </c>
    </row>
    <row r="16" spans="1:17" ht="15.5" thickTop="1" thickBot="1">
      <c r="A16" s="253" t="s">
        <v>109</v>
      </c>
      <c r="B16" s="253"/>
      <c r="C16" s="254" t="s">
        <v>308</v>
      </c>
      <c r="D16" s="256">
        <f>SUM(D14:D15)</f>
        <v>45623347.07</v>
      </c>
      <c r="E16" s="256">
        <f>SUM(E14:E15)</f>
        <v>40225259.640000001</v>
      </c>
      <c r="F16" s="256">
        <f>SUM(F14:F15)</f>
        <v>34807360.68</v>
      </c>
      <c r="G16" s="256">
        <f>SUM(G14:G15)</f>
        <v>32845111.82</v>
      </c>
      <c r="H16" s="256">
        <f>SUM(H14:H15)</f>
        <v>29668249.329999998</v>
      </c>
      <c r="I16" s="256">
        <f t="shared" ref="I16:P16" si="1">SUM(I14:I15)</f>
        <v>39223218.451111451</v>
      </c>
      <c r="J16" s="256">
        <f t="shared" si="1"/>
        <v>39343792.879681334</v>
      </c>
      <c r="K16" s="256">
        <f t="shared" si="1"/>
        <v>39962383.202028811</v>
      </c>
      <c r="L16" s="256">
        <f t="shared" si="1"/>
        <v>40388908.382565364</v>
      </c>
      <c r="M16" s="256">
        <f t="shared" si="1"/>
        <v>40856601.766922005</v>
      </c>
      <c r="N16" s="256">
        <f t="shared" si="1"/>
        <v>41339202.531505272</v>
      </c>
      <c r="O16" s="256">
        <f t="shared" si="1"/>
        <v>41380238.475803375</v>
      </c>
      <c r="P16" s="256">
        <f t="shared" si="1"/>
        <v>41672566.921967722</v>
      </c>
    </row>
    <row r="17" spans="1:16" ht="15" thickTop="1"/>
    <row r="18" spans="1:16"/>
    <row r="19" spans="1:16" ht="15" thickBot="1"/>
    <row r="20" spans="1:16" ht="16.5" thickTop="1" thickBot="1">
      <c r="A20" s="248" t="s">
        <v>309</v>
      </c>
      <c r="B20" s="248" t="s">
        <v>310</v>
      </c>
      <c r="C20" s="248"/>
      <c r="D20" s="248" t="s">
        <v>311</v>
      </c>
      <c r="E20" s="246"/>
      <c r="F20" s="246"/>
      <c r="G20" s="246"/>
      <c r="H20" s="246"/>
      <c r="I20" s="246"/>
      <c r="J20" s="246"/>
      <c r="K20" s="246"/>
      <c r="L20" s="246"/>
      <c r="M20" s="246"/>
      <c r="N20" s="246"/>
      <c r="O20" s="246"/>
      <c r="P20" s="246"/>
    </row>
    <row r="21" spans="1:16" ht="16.5" thickTop="1" thickBot="1">
      <c r="A21" s="28"/>
      <c r="B21" s="28"/>
      <c r="C21" s="28"/>
      <c r="D21" s="28" t="s">
        <v>19</v>
      </c>
      <c r="E21" s="28" t="s">
        <v>23</v>
      </c>
      <c r="F21" s="28" t="s">
        <v>24</v>
      </c>
      <c r="G21" s="28" t="s">
        <v>22</v>
      </c>
      <c r="H21" s="28" t="s">
        <v>191</v>
      </c>
      <c r="I21" s="28" t="s">
        <v>277</v>
      </c>
      <c r="J21" s="28" t="s">
        <v>278</v>
      </c>
      <c r="K21" s="28" t="s">
        <v>279</v>
      </c>
      <c r="L21" s="28" t="s">
        <v>280</v>
      </c>
      <c r="M21" s="28" t="s">
        <v>281</v>
      </c>
      <c r="N21" s="28" t="s">
        <v>282</v>
      </c>
      <c r="O21" s="28" t="s">
        <v>283</v>
      </c>
      <c r="P21" s="28" t="s">
        <v>318</v>
      </c>
    </row>
    <row r="22" spans="1:16" ht="16.5" thickTop="1" thickBot="1">
      <c r="A22" s="28" t="s">
        <v>295</v>
      </c>
      <c r="B22" s="28" t="s">
        <v>296</v>
      </c>
      <c r="C22" s="28" t="s">
        <v>1</v>
      </c>
      <c r="D22" s="28" t="s">
        <v>38</v>
      </c>
      <c r="E22" s="28" t="s">
        <v>38</v>
      </c>
      <c r="F22" s="28" t="s">
        <v>38</v>
      </c>
      <c r="G22" s="28" t="s">
        <v>38</v>
      </c>
      <c r="H22" s="28" t="s">
        <v>190</v>
      </c>
      <c r="I22" s="28" t="s">
        <v>190</v>
      </c>
      <c r="J22" s="28" t="s">
        <v>190</v>
      </c>
      <c r="K22" s="28" t="s">
        <v>190</v>
      </c>
      <c r="L22" s="28" t="s">
        <v>190</v>
      </c>
      <c r="M22" s="28" t="s">
        <v>190</v>
      </c>
      <c r="N22" s="28" t="s">
        <v>190</v>
      </c>
      <c r="O22" s="28" t="s">
        <v>190</v>
      </c>
      <c r="P22" s="28" t="s">
        <v>190</v>
      </c>
    </row>
    <row r="23" spans="1:16" ht="16" thickTop="1">
      <c r="A23" s="226" t="s">
        <v>298</v>
      </c>
      <c r="C23" s="226" t="s">
        <v>312</v>
      </c>
      <c r="D23" s="227">
        <v>6901978</v>
      </c>
      <c r="E23" s="227">
        <v>11507852</v>
      </c>
      <c r="F23" s="227">
        <v>3052890.81</v>
      </c>
      <c r="G23" s="227">
        <v>6055312.8331460524</v>
      </c>
      <c r="H23" s="228">
        <f>AVERAGE(D23:G23)</f>
        <v>6879508.4107865132</v>
      </c>
      <c r="I23" s="229">
        <f>H23*'Connex from Volumes'!E$32</f>
        <v>7031519.5859537432</v>
      </c>
      <c r="J23" s="229">
        <f>I23*'Connex from Volumes'!F$32</f>
        <v>7053134.881422448</v>
      </c>
      <c r="K23" s="229">
        <f>J23*'Connex from Volumes'!G$32</f>
        <v>7164029.1460705465</v>
      </c>
      <c r="L23" s="229">
        <f>K23*'Connex from Volumes'!H$32</f>
        <v>7240492.0239086663</v>
      </c>
      <c r="M23" s="229">
        <f>L23*'Connex from Volumes'!I$32</f>
        <v>7324335.0975315943</v>
      </c>
      <c r="N23" s="229">
        <f>M23*'Connex from Volumes'!J$32</f>
        <v>7410850.6070274068</v>
      </c>
      <c r="O23" s="229">
        <f>N23*'Connex from Volumes'!K$32</f>
        <v>7418207.0927380295</v>
      </c>
      <c r="P23" s="229">
        <f>O23*'Connex from Volumes'!L$32</f>
        <v>7470612.613649019</v>
      </c>
    </row>
    <row r="24" spans="1:16" ht="15.5">
      <c r="A24" s="226" t="s">
        <v>298</v>
      </c>
      <c r="C24" s="226" t="s">
        <v>58</v>
      </c>
      <c r="D24" s="227">
        <v>4671402</v>
      </c>
      <c r="E24" s="227">
        <v>6819692</v>
      </c>
      <c r="F24" s="227">
        <v>2157207.36</v>
      </c>
      <c r="G24" s="227">
        <v>4335374.6497851983</v>
      </c>
      <c r="H24" s="228">
        <f>AVERAGE(D24:G24)</f>
        <v>4495919.0024462994</v>
      </c>
      <c r="I24" s="229">
        <f>H24*'Connex from Volumes'!E$32</f>
        <v>4595261.8464708785</v>
      </c>
      <c r="J24" s="229">
        <f>I24*'Connex from Volumes'!F$32</f>
        <v>4609387.9455812266</v>
      </c>
      <c r="K24" s="229">
        <f>J24*'Connex from Volumes'!G$32</f>
        <v>4681859.9307759786</v>
      </c>
      <c r="L24" s="229">
        <f>K24*'Connex from Volumes'!H$32</f>
        <v>4731830.2026220206</v>
      </c>
      <c r="M24" s="229">
        <f>L24*'Connex from Volumes'!I$32</f>
        <v>4786623.6043327879</v>
      </c>
      <c r="N24" s="229">
        <f>M24*'Connex from Volumes'!J$32</f>
        <v>4843163.5051400429</v>
      </c>
      <c r="O24" s="229">
        <f>N24*'Connex from Volumes'!K$32</f>
        <v>4847971.139918969</v>
      </c>
      <c r="P24" s="229">
        <f>O24*'Connex from Volumes'!L$32</f>
        <v>4882219.3686045241</v>
      </c>
    </row>
    <row r="25" spans="1:16" ht="15.5">
      <c r="A25" s="226" t="s">
        <v>298</v>
      </c>
      <c r="C25" s="226" t="s">
        <v>313</v>
      </c>
      <c r="D25" s="227">
        <v>1154333</v>
      </c>
      <c r="E25" s="227">
        <v>1789728</v>
      </c>
      <c r="F25" s="227">
        <v>4794</v>
      </c>
      <c r="G25" s="227">
        <v>0</v>
      </c>
      <c r="H25" s="228">
        <f>AVERAGE(D25:G25)</f>
        <v>737213.75</v>
      </c>
      <c r="I25" s="229">
        <f>H25*'Connex from Volumes'!E$32</f>
        <v>753503.39190395235</v>
      </c>
      <c r="J25" s="229">
        <f>I25*'Connex from Volumes'!F$32</f>
        <v>755819.70465165633</v>
      </c>
      <c r="K25" s="229">
        <f>J25*'Connex from Volumes'!G$32</f>
        <v>767703.2247832017</v>
      </c>
      <c r="L25" s="229">
        <f>K25*'Connex from Volumes'!H$32</f>
        <v>775897.04933299788</v>
      </c>
      <c r="M25" s="229">
        <f>L25*'Connex from Volumes'!I$32</f>
        <v>784881.74170144845</v>
      </c>
      <c r="N25" s="229">
        <f>M25*'Connex from Volumes'!J$32</f>
        <v>794152.81448458019</v>
      </c>
      <c r="O25" s="229">
        <f>N25*'Connex from Volumes'!K$32</f>
        <v>794941.14151228557</v>
      </c>
      <c r="P25" s="229">
        <f>O25*'Connex from Volumes'!L$32</f>
        <v>800556.96001043858</v>
      </c>
    </row>
    <row r="26" spans="1:16" ht="16" thickBot="1">
      <c r="A26" s="249" t="s">
        <v>298</v>
      </c>
      <c r="B26" s="249"/>
      <c r="C26" s="249" t="s">
        <v>314</v>
      </c>
      <c r="D26" s="250">
        <v>17473033</v>
      </c>
      <c r="E26" s="250">
        <v>9588711</v>
      </c>
      <c r="F26" s="250">
        <v>3723214</v>
      </c>
      <c r="G26" s="250">
        <v>4602212</v>
      </c>
      <c r="H26" s="251">
        <f>AVERAGE(D26:G26)</f>
        <v>8846792.5</v>
      </c>
      <c r="I26" s="252">
        <f>H26*'Connex from Volumes'!E$32</f>
        <v>9042273.2297389265</v>
      </c>
      <c r="J26" s="252">
        <f>I26*'Connex from Volumes'!F$32</f>
        <v>9070069.6975124087</v>
      </c>
      <c r="K26" s="252">
        <f>J26*'Connex from Volumes'!G$32</f>
        <v>9212675.606278155</v>
      </c>
      <c r="L26" s="252">
        <f>K26*'Connex from Volumes'!H$32</f>
        <v>9311004.0294436924</v>
      </c>
      <c r="M26" s="252">
        <f>L26*'Connex from Volumes'!I$32</f>
        <v>9418823.1104904246</v>
      </c>
      <c r="N26" s="252">
        <f>M26*'Connex from Volumes'!J$32</f>
        <v>9530078.8448887095</v>
      </c>
      <c r="O26" s="252">
        <f>N26*'Connex from Volumes'!K$32</f>
        <v>9539539.012494443</v>
      </c>
      <c r="P26" s="252">
        <f>O26*'Connex from Volumes'!L$32</f>
        <v>9606930.567482153</v>
      </c>
    </row>
    <row r="27" spans="1:16" ht="15.5" thickTop="1" thickBot="1">
      <c r="A27" s="253" t="s">
        <v>298</v>
      </c>
      <c r="B27" s="253"/>
      <c r="C27" s="254" t="s">
        <v>315</v>
      </c>
      <c r="D27" s="255">
        <f>SUM(D23:D26)</f>
        <v>30200746</v>
      </c>
      <c r="E27" s="255">
        <f t="shared" ref="E27:P27" si="2">SUM(E23:E26)</f>
        <v>29705983</v>
      </c>
      <c r="F27" s="255">
        <f t="shared" si="2"/>
        <v>8938106.1699999999</v>
      </c>
      <c r="G27" s="255">
        <f t="shared" si="2"/>
        <v>14992899.482931251</v>
      </c>
      <c r="H27" s="255">
        <f t="shared" si="2"/>
        <v>20959433.663232811</v>
      </c>
      <c r="I27" s="255">
        <f t="shared" si="2"/>
        <v>21422558.0540675</v>
      </c>
      <c r="J27" s="255">
        <f t="shared" si="2"/>
        <v>21488412.229167737</v>
      </c>
      <c r="K27" s="255">
        <f t="shared" si="2"/>
        <v>21826267.907907881</v>
      </c>
      <c r="L27" s="255">
        <f t="shared" si="2"/>
        <v>22059223.305307377</v>
      </c>
      <c r="M27" s="255">
        <f t="shared" si="2"/>
        <v>22314663.554056257</v>
      </c>
      <c r="N27" s="255">
        <f t="shared" si="2"/>
        <v>22578245.771540739</v>
      </c>
      <c r="O27" s="255">
        <f t="shared" si="2"/>
        <v>22600658.386663727</v>
      </c>
      <c r="P27" s="255">
        <f t="shared" si="2"/>
        <v>22760319.509746134</v>
      </c>
    </row>
    <row r="28" spans="1:16" ht="15" thickTop="1"/>
    <row r="29" spans="1:16" ht="15.5">
      <c r="A29" s="226" t="s">
        <v>109</v>
      </c>
      <c r="C29" s="226" t="s">
        <v>312</v>
      </c>
      <c r="D29" s="227">
        <v>1986504.3283663362</v>
      </c>
      <c r="E29" s="227">
        <v>946866.24713054439</v>
      </c>
      <c r="F29" s="227">
        <v>1201492</v>
      </c>
      <c r="G29" s="227">
        <v>2399259</v>
      </c>
      <c r="H29" s="228">
        <f>AVERAGE(D29:G29)</f>
        <v>1633530.3938742201</v>
      </c>
      <c r="I29" s="229">
        <v>1623112</v>
      </c>
      <c r="J29" s="229">
        <f>I29*'Connex from Volumes'!F$32</f>
        <v>1628101.5396051921</v>
      </c>
      <c r="K29" s="229">
        <f>J29*'Connex from Volumes'!G$32</f>
        <v>1653699.6780276552</v>
      </c>
      <c r="L29" s="229">
        <f>K29*'Connex from Volumes'!H$32</f>
        <v>1671349.8904826564</v>
      </c>
      <c r="M29" s="229">
        <f>L29*'Connex from Volumes'!I$32</f>
        <v>1690703.701170478</v>
      </c>
      <c r="N29" s="229">
        <f>M29*'Connex from Volumes'!J$32</f>
        <v>1710674.4002394646</v>
      </c>
      <c r="O29" s="229">
        <f>N29*'Connex from Volumes'!K$32</f>
        <v>1712372.5253870632</v>
      </c>
      <c r="P29" s="229">
        <f>O29*'Connex from Volumes'!L$32</f>
        <v>1724469.4880445795</v>
      </c>
    </row>
    <row r="30" spans="1:16" ht="15.5">
      <c r="A30" s="226" t="s">
        <v>109</v>
      </c>
      <c r="C30" s="226" t="s">
        <v>58</v>
      </c>
      <c r="D30" s="227">
        <v>356949.97448689817</v>
      </c>
      <c r="E30" s="227">
        <v>242467.61004795262</v>
      </c>
      <c r="F30" s="227">
        <v>410630</v>
      </c>
      <c r="G30" s="227">
        <v>758742</v>
      </c>
      <c r="H30" s="228">
        <f>AVERAGE(D30:G30)</f>
        <v>442197.39613371273</v>
      </c>
      <c r="I30" s="229">
        <v>380052</v>
      </c>
      <c r="J30" s="229">
        <f>I30*'Connex from Volumes'!F$32</f>
        <v>381220.30169823923</v>
      </c>
      <c r="K30" s="229">
        <f>J30*'Connex from Volumes'!G$32</f>
        <v>387214.11093859596</v>
      </c>
      <c r="L30" s="229">
        <f>K30*'Connex from Volumes'!H$32</f>
        <v>391346.91172125802</v>
      </c>
      <c r="M30" s="229">
        <f>L30*'Connex from Volumes'!I$32</f>
        <v>395878.61037146079</v>
      </c>
      <c r="N30" s="229">
        <f>M30*'Connex from Volumes'!J$32</f>
        <v>400554.75355971057</v>
      </c>
      <c r="O30" s="229">
        <f>N30*'Connex from Volumes'!K$32</f>
        <v>400952.36990325013</v>
      </c>
      <c r="P30" s="229">
        <f>O30*'Connex from Volumes'!L$32</f>
        <v>403784.87613320496</v>
      </c>
    </row>
    <row r="31" spans="1:16" ht="15.5">
      <c r="A31" s="226" t="s">
        <v>109</v>
      </c>
      <c r="C31" s="226" t="s">
        <v>313</v>
      </c>
      <c r="D31" s="227">
        <v>103585.98714676658</v>
      </c>
      <c r="E31" s="227">
        <v>58731.412821502447</v>
      </c>
      <c r="F31" s="227">
        <v>66982</v>
      </c>
      <c r="G31" s="227">
        <v>114241</v>
      </c>
      <c r="H31" s="228">
        <f>AVERAGE(D31:G31)</f>
        <v>85885.099992067262</v>
      </c>
      <c r="I31" s="229">
        <v>326096</v>
      </c>
      <c r="J31" s="229">
        <f>I31*'Connex from Volumes'!F$32</f>
        <v>327098.43785215978</v>
      </c>
      <c r="K31" s="229">
        <f>J31*'Connex from Volumes'!G$32</f>
        <v>332241.30571772391</v>
      </c>
      <c r="L31" s="229">
        <f>K31*'Connex from Volumes'!H$32</f>
        <v>335787.37258231867</v>
      </c>
      <c r="M31" s="229">
        <f>L31*'Connex from Volumes'!I$32</f>
        <v>339675.70576576865</v>
      </c>
      <c r="N31" s="229">
        <f>M31*'Connex from Volumes'!J$32</f>
        <v>343687.97668952512</v>
      </c>
      <c r="O31" s="229">
        <f>N31*'Connex from Volumes'!K$32</f>
        <v>344029.14342240081</v>
      </c>
      <c r="P31" s="229">
        <f>O31*'Connex from Volumes'!L$32</f>
        <v>346459.51861201524</v>
      </c>
    </row>
    <row r="32" spans="1:16" ht="16" thickBot="1">
      <c r="A32" s="249" t="s">
        <v>109</v>
      </c>
      <c r="B32" s="249"/>
      <c r="C32" s="249" t="s">
        <v>314</v>
      </c>
      <c r="D32" s="250">
        <v>0</v>
      </c>
      <c r="E32" s="250">
        <v>0</v>
      </c>
      <c r="F32" s="250">
        <v>0</v>
      </c>
      <c r="G32" s="250">
        <v>0</v>
      </c>
      <c r="H32" s="251">
        <f>AVERAGE(D32:G32)</f>
        <v>0</v>
      </c>
      <c r="I32" s="252">
        <f>H32*'Connex from Volumes'!E$32</f>
        <v>0</v>
      </c>
      <c r="J32" s="252">
        <f>I32*'Connex from Volumes'!F$32</f>
        <v>0</v>
      </c>
      <c r="K32" s="252">
        <f>J32*'Connex from Volumes'!G$32</f>
        <v>0</v>
      </c>
      <c r="L32" s="252">
        <f>K32*'Connex from Volumes'!H$32</f>
        <v>0</v>
      </c>
      <c r="M32" s="252">
        <f>L32*'Connex from Volumes'!I$32</f>
        <v>0</v>
      </c>
      <c r="N32" s="252">
        <f>M32*'Connex from Volumes'!J$32</f>
        <v>0</v>
      </c>
      <c r="O32" s="252">
        <f>N32*'Connex from Volumes'!K$32</f>
        <v>0</v>
      </c>
      <c r="P32" s="252">
        <f>O32*'Connex from Volumes'!L$32</f>
        <v>0</v>
      </c>
    </row>
    <row r="33" spans="1:16" ht="15.5" thickTop="1" thickBot="1">
      <c r="A33" s="253" t="s">
        <v>109</v>
      </c>
      <c r="B33" s="253"/>
      <c r="C33" s="254" t="s">
        <v>315</v>
      </c>
      <c r="D33" s="255">
        <f>SUM(D29:D32)</f>
        <v>2447040.2900000005</v>
      </c>
      <c r="E33" s="255">
        <f t="shared" ref="E33:P33" si="3">SUM(E29:E32)</f>
        <v>1248065.2699999996</v>
      </c>
      <c r="F33" s="255">
        <f t="shared" si="3"/>
        <v>1679104</v>
      </c>
      <c r="G33" s="255">
        <f t="shared" si="3"/>
        <v>3272242</v>
      </c>
      <c r="H33" s="255">
        <f t="shared" si="3"/>
        <v>2161612.89</v>
      </c>
      <c r="I33" s="255">
        <f t="shared" si="3"/>
        <v>2329260</v>
      </c>
      <c r="J33" s="255">
        <f t="shared" si="3"/>
        <v>2336420.279155591</v>
      </c>
      <c r="K33" s="255">
        <f t="shared" si="3"/>
        <v>2373155.094683975</v>
      </c>
      <c r="L33" s="255">
        <f t="shared" si="3"/>
        <v>2398484.1747862329</v>
      </c>
      <c r="M33" s="255">
        <f t="shared" si="3"/>
        <v>2426258.0173077071</v>
      </c>
      <c r="N33" s="255">
        <f t="shared" si="3"/>
        <v>2454917.1304887002</v>
      </c>
      <c r="O33" s="255">
        <f t="shared" si="3"/>
        <v>2457354.0387127139</v>
      </c>
      <c r="P33" s="255">
        <f t="shared" si="3"/>
        <v>2474713.8827897995</v>
      </c>
    </row>
    <row r="34" spans="1:16" ht="15" thickTop="1"/>
    <row r="35" spans="1:16"/>
    <row r="36" spans="1:16" ht="15" thickBot="1"/>
    <row r="37" spans="1:16" ht="16.5" thickTop="1" thickBot="1">
      <c r="A37" s="248" t="s">
        <v>316</v>
      </c>
      <c r="B37" s="248" t="s">
        <v>317</v>
      </c>
      <c r="C37" s="248" t="s">
        <v>311</v>
      </c>
      <c r="D37" s="247"/>
      <c r="E37" s="246"/>
      <c r="F37" s="246"/>
      <c r="G37" s="246"/>
      <c r="H37" s="246"/>
      <c r="I37" s="246"/>
      <c r="J37" s="246"/>
      <c r="K37" s="246"/>
      <c r="L37" s="246"/>
      <c r="M37" s="246"/>
      <c r="N37" s="246"/>
      <c r="O37" s="246"/>
      <c r="P37" s="246"/>
    </row>
    <row r="38" spans="1:16" ht="16.5" thickTop="1" thickBot="1">
      <c r="A38" s="28"/>
      <c r="B38" s="28"/>
      <c r="C38" s="28"/>
      <c r="D38" s="28" t="s">
        <v>19</v>
      </c>
      <c r="E38" s="28" t="s">
        <v>23</v>
      </c>
      <c r="F38" s="28" t="s">
        <v>24</v>
      </c>
      <c r="G38" s="28" t="s">
        <v>22</v>
      </c>
      <c r="H38" s="28" t="s">
        <v>191</v>
      </c>
      <c r="I38" s="28" t="s">
        <v>277</v>
      </c>
      <c r="J38" s="28" t="s">
        <v>278</v>
      </c>
      <c r="K38" s="28" t="s">
        <v>279</v>
      </c>
      <c r="L38" s="28" t="s">
        <v>280</v>
      </c>
      <c r="M38" s="28" t="s">
        <v>281</v>
      </c>
      <c r="N38" s="28" t="s">
        <v>282</v>
      </c>
      <c r="O38" s="28" t="s">
        <v>283</v>
      </c>
      <c r="P38" s="28" t="s">
        <v>318</v>
      </c>
    </row>
    <row r="39" spans="1:16" ht="16.5" thickTop="1" thickBot="1">
      <c r="A39" s="28" t="s">
        <v>295</v>
      </c>
      <c r="B39" s="28" t="s">
        <v>296</v>
      </c>
      <c r="C39" s="28" t="s">
        <v>1</v>
      </c>
      <c r="D39" s="28" t="s">
        <v>38</v>
      </c>
      <c r="E39" s="28" t="s">
        <v>38</v>
      </c>
      <c r="F39" s="28" t="s">
        <v>38</v>
      </c>
      <c r="G39" s="28" t="s">
        <v>38</v>
      </c>
      <c r="H39" s="28" t="s">
        <v>190</v>
      </c>
      <c r="I39" s="28" t="s">
        <v>190</v>
      </c>
      <c r="J39" s="28" t="s">
        <v>190</v>
      </c>
      <c r="K39" s="28" t="s">
        <v>190</v>
      </c>
      <c r="L39" s="28" t="s">
        <v>190</v>
      </c>
      <c r="M39" s="28" t="s">
        <v>190</v>
      </c>
      <c r="N39" s="28" t="s">
        <v>190</v>
      </c>
      <c r="O39" s="28" t="s">
        <v>190</v>
      </c>
      <c r="P39" s="28" t="s">
        <v>190</v>
      </c>
    </row>
    <row r="40" spans="1:16" ht="16" thickTop="1">
      <c r="A40" s="226" t="s">
        <v>298</v>
      </c>
      <c r="C40" s="226" t="s">
        <v>312</v>
      </c>
      <c r="D40" s="227">
        <v>722953</v>
      </c>
      <c r="E40" s="227">
        <v>0</v>
      </c>
      <c r="F40" s="227">
        <v>5676615.7478434201</v>
      </c>
      <c r="G40" s="227">
        <v>1561414.308342868</v>
      </c>
      <c r="H40" s="228">
        <f>AVERAGE(D40:G40)</f>
        <v>1990245.7640465721</v>
      </c>
      <c r="I40" s="229">
        <f>H40*'Connex from Volumes'!E$32</f>
        <v>2034222.684983243</v>
      </c>
      <c r="J40" s="229">
        <f>I40*'Connex from Volumes'!F$32</f>
        <v>2040476.0024699625</v>
      </c>
      <c r="K40" s="229">
        <f>J40*'Connex from Volumes'!G$32</f>
        <v>2072557.7774012769</v>
      </c>
      <c r="L40" s="229">
        <f>K40*'Connex from Volumes'!H$32</f>
        <v>2094678.5322048501</v>
      </c>
      <c r="M40" s="229">
        <f>L40*'Connex from Volumes'!I$32</f>
        <v>2118934.3819194958</v>
      </c>
      <c r="N40" s="229">
        <f>M40*'Connex from Volumes'!J$32</f>
        <v>2143963.3688785634</v>
      </c>
      <c r="O40" s="229">
        <f>N40*'Connex from Volumes'!K$32</f>
        <v>2146091.6044514538</v>
      </c>
      <c r="P40" s="229">
        <f>O40*'Connex from Volumes'!L$32</f>
        <v>2161252.551975294</v>
      </c>
    </row>
    <row r="41" spans="1:16" ht="15.5">
      <c r="A41" s="226" t="s">
        <v>298</v>
      </c>
      <c r="C41" s="226" t="s">
        <v>58</v>
      </c>
      <c r="D41" s="227">
        <v>489310</v>
      </c>
      <c r="E41" s="227">
        <v>0</v>
      </c>
      <c r="F41" s="227">
        <v>4497527.0931990081</v>
      </c>
      <c r="G41" s="227">
        <v>0</v>
      </c>
      <c r="H41" s="228">
        <f>AVERAGE(D41:G41)</f>
        <v>1246709.273299752</v>
      </c>
      <c r="I41" s="229">
        <f>H41*'Connex from Volumes'!E$32</f>
        <v>1274256.8436216426</v>
      </c>
      <c r="J41" s="229">
        <f>I41*'Connex from Volumes'!F$32</f>
        <v>1278173.982419481</v>
      </c>
      <c r="K41" s="229">
        <f>J41*'Connex from Volumes'!G$32</f>
        <v>1298270.3177732937</v>
      </c>
      <c r="L41" s="229">
        <f>K41*'Connex from Volumes'!H$32</f>
        <v>1312126.973390504</v>
      </c>
      <c r="M41" s="229">
        <f>L41*'Connex from Volumes'!I$32</f>
        <v>1327321.0731932991</v>
      </c>
      <c r="N41" s="229">
        <f>M41*'Connex from Volumes'!J$32</f>
        <v>1342999.4736737125</v>
      </c>
      <c r="O41" s="229">
        <f>N41*'Connex from Volumes'!K$32</f>
        <v>1344332.6211032511</v>
      </c>
      <c r="P41" s="229">
        <f>O41*'Connex from Volumes'!L$32</f>
        <v>1353829.5858557608</v>
      </c>
    </row>
    <row r="42" spans="1:16" ht="15.5">
      <c r="A42" s="226" t="s">
        <v>298</v>
      </c>
      <c r="C42" s="226" t="s">
        <v>313</v>
      </c>
      <c r="D42" s="227">
        <v>120912</v>
      </c>
      <c r="E42" s="227">
        <v>0</v>
      </c>
      <c r="F42" s="227">
        <v>1159780.8600000001</v>
      </c>
      <c r="G42" s="227">
        <v>5021149.6829312453</v>
      </c>
      <c r="H42" s="228">
        <f>AVERAGE(D42:G42)</f>
        <v>1575460.6357328114</v>
      </c>
      <c r="I42" s="229">
        <f>H42*'Connex from Volumes'!E$32</f>
        <v>1610272.3705788592</v>
      </c>
      <c r="J42" s="229">
        <f>I42*'Connex from Volumes'!F$32</f>
        <v>1615222.4404250251</v>
      </c>
      <c r="K42" s="229">
        <f>J42*'Connex from Volumes'!G$32</f>
        <v>1640618.0847428204</v>
      </c>
      <c r="L42" s="229">
        <f>K42*'Connex from Volumes'!H$32</f>
        <v>1658128.6751710442</v>
      </c>
      <c r="M42" s="229">
        <f>L42*'Connex from Volumes'!I$32</f>
        <v>1677329.3875162262</v>
      </c>
      <c r="N42" s="229">
        <f>M42*'Connex from Volumes'!J$32</f>
        <v>1697142.1083462946</v>
      </c>
      <c r="O42" s="229">
        <f>N42*'Connex from Volumes'!K$32</f>
        <v>1698826.8004728782</v>
      </c>
      <c r="P42" s="229">
        <f>O42*'Connex from Volumes'!L$32</f>
        <v>1710828.0700927952</v>
      </c>
    </row>
    <row r="43" spans="1:16" ht="16" thickBot="1">
      <c r="A43" s="249" t="s">
        <v>298</v>
      </c>
      <c r="B43" s="249"/>
      <c r="C43" s="249" t="s">
        <v>314</v>
      </c>
      <c r="D43" s="250">
        <v>13833</v>
      </c>
      <c r="E43" s="250">
        <v>0</v>
      </c>
      <c r="F43" s="250">
        <v>0</v>
      </c>
      <c r="G43" s="250">
        <v>0</v>
      </c>
      <c r="H43" s="251">
        <f>AVERAGE(D43:G43)</f>
        <v>3458.25</v>
      </c>
      <c r="I43" s="252">
        <f>H43*'Connex from Volumes'!E$32</f>
        <v>3534.6642748481604</v>
      </c>
      <c r="J43" s="252">
        <f>I43*'Connex from Volumes'!F$32</f>
        <v>3545.5300360466558</v>
      </c>
      <c r="K43" s="252">
        <f>J43*'Connex from Volumes'!G$32</f>
        <v>3601.275311409353</v>
      </c>
      <c r="L43" s="252">
        <f>K43*'Connex from Volumes'!H$32</f>
        <v>3639.7123234012383</v>
      </c>
      <c r="M43" s="252">
        <f>L43*'Connex from Volumes'!I$32</f>
        <v>3681.8592751953333</v>
      </c>
      <c r="N43" s="252">
        <f>M43*'Connex from Volumes'!J$32</f>
        <v>3725.3496298614873</v>
      </c>
      <c r="O43" s="252">
        <f>N43*'Connex from Volumes'!K$32</f>
        <v>3729.0476508812553</v>
      </c>
      <c r="P43" s="252">
        <f>O43*'Connex from Volumes'!L$32</f>
        <v>3755.3913053793403</v>
      </c>
    </row>
    <row r="44" spans="1:16" ht="15.5" thickTop="1" thickBot="1">
      <c r="A44" s="253" t="s">
        <v>298</v>
      </c>
      <c r="B44" s="253"/>
      <c r="C44" s="254" t="s">
        <v>315</v>
      </c>
      <c r="D44" s="255">
        <f>SUM(D40:D43)</f>
        <v>1347008</v>
      </c>
      <c r="E44" s="255">
        <f t="shared" ref="E44:P44" si="4">SUM(E40:E43)</f>
        <v>0</v>
      </c>
      <c r="F44" s="255">
        <f t="shared" si="4"/>
        <v>11333923.701042429</v>
      </c>
      <c r="G44" s="255">
        <f t="shared" si="4"/>
        <v>6582563.9912741128</v>
      </c>
      <c r="H44" s="255">
        <f t="shared" si="4"/>
        <v>4815873.9230791349</v>
      </c>
      <c r="I44" s="255">
        <f t="shared" si="4"/>
        <v>4922286.5634585926</v>
      </c>
      <c r="J44" s="255">
        <f t="shared" si="4"/>
        <v>4937417.9553505154</v>
      </c>
      <c r="K44" s="255">
        <f t="shared" si="4"/>
        <v>5015047.4552288009</v>
      </c>
      <c r="L44" s="255">
        <f t="shared" si="4"/>
        <v>5068573.8930897992</v>
      </c>
      <c r="M44" s="255">
        <f t="shared" si="4"/>
        <v>5127266.7019042168</v>
      </c>
      <c r="N44" s="255">
        <f t="shared" si="4"/>
        <v>5187830.3005284322</v>
      </c>
      <c r="O44" s="255">
        <f t="shared" si="4"/>
        <v>5192980.0736784637</v>
      </c>
      <c r="P44" s="255">
        <f t="shared" si="4"/>
        <v>5229665.5992292296</v>
      </c>
    </row>
    <row r="45" spans="1:16" ht="15" thickTop="1"/>
    <row r="46" spans="1:16"/>
    <row r="47" spans="1:16" ht="15.5">
      <c r="A47" s="226" t="s">
        <v>109</v>
      </c>
      <c r="C47" s="226" t="s">
        <v>312</v>
      </c>
      <c r="D47" s="227">
        <v>25909039.3806215</v>
      </c>
      <c r="E47" s="227">
        <v>18468876.949476819</v>
      </c>
      <c r="F47" s="227">
        <v>15876346</v>
      </c>
      <c r="G47" s="227">
        <v>16330633</v>
      </c>
      <c r="H47" s="228">
        <f>AVERAGE(D47:G47)</f>
        <v>19146223.832524579</v>
      </c>
      <c r="I47" s="229">
        <f>H47*'Connex from Volumes'!E$32</f>
        <v>19569283.128481474</v>
      </c>
      <c r="J47" s="229">
        <f>I47*'Connex from Volumes'!F$32</f>
        <v>19629440.229910567</v>
      </c>
      <c r="K47" s="229">
        <f>J47*'Connex from Volumes'!G$32</f>
        <v>19938067.865188502</v>
      </c>
      <c r="L47" s="229">
        <f>K47*'Connex from Volumes'!H$32</f>
        <v>20150870.188632458</v>
      </c>
      <c r="M47" s="229">
        <f>L47*'Connex from Volumes'!I$32</f>
        <v>20384212.189039707</v>
      </c>
      <c r="N47" s="229">
        <f>M47*'Connex from Volumes'!J$32</f>
        <v>20624991.792883866</v>
      </c>
      <c r="O47" s="229">
        <f>N47*'Connex from Volumes'!K$32</f>
        <v>20645465.482808497</v>
      </c>
      <c r="P47" s="229">
        <f>O47*'Connex from Volumes'!L$32</f>
        <v>20791314.25186424</v>
      </c>
    </row>
    <row r="48" spans="1:16" ht="15.5">
      <c r="A48" s="226" t="s">
        <v>109</v>
      </c>
      <c r="C48" s="226" t="s">
        <v>58</v>
      </c>
      <c r="D48" s="227">
        <v>4655530.2265555374</v>
      </c>
      <c r="E48" s="227">
        <v>4729394.9570809556</v>
      </c>
      <c r="F48" s="227">
        <v>5425992</v>
      </c>
      <c r="G48" s="227">
        <v>5164400</v>
      </c>
      <c r="H48" s="228">
        <f>AVERAGE(D48:G48)</f>
        <v>4993829.2959091235</v>
      </c>
      <c r="I48" s="229">
        <f>H48*'Connex from Volumes'!E$32</f>
        <v>5104174.0784906019</v>
      </c>
      <c r="J48" s="229">
        <f>I48*'Connex from Volumes'!F$32</f>
        <v>5119864.6030609477</v>
      </c>
      <c r="K48" s="229">
        <f>J48*'Connex from Volumes'!G$32</f>
        <v>5200362.6553170765</v>
      </c>
      <c r="L48" s="229">
        <f>K48*'Connex from Volumes'!H$32</f>
        <v>5255866.9932140727</v>
      </c>
      <c r="M48" s="229">
        <f>L48*'Connex from Volumes'!I$32</f>
        <v>5316728.6089453306</v>
      </c>
      <c r="N48" s="229">
        <f>M48*'Connex from Volumes'!J$32</f>
        <v>5379530.1436005225</v>
      </c>
      <c r="O48" s="229">
        <f>N48*'Connex from Volumes'!K$32</f>
        <v>5384870.2103121271</v>
      </c>
      <c r="P48" s="229">
        <f>O48*'Connex from Volumes'!L$32</f>
        <v>5422911.3333060816</v>
      </c>
    </row>
    <row r="49" spans="1:16" ht="15.5">
      <c r="A49" s="226" t="s">
        <v>109</v>
      </c>
      <c r="C49" s="226" t="s">
        <v>313</v>
      </c>
      <c r="D49" s="227">
        <v>1351023.1928229656</v>
      </c>
      <c r="E49" s="227">
        <v>1145571.7634422192</v>
      </c>
      <c r="F49" s="227">
        <v>885091</v>
      </c>
      <c r="G49" s="227">
        <v>777585</v>
      </c>
      <c r="H49" s="228">
        <f>AVERAGE(D49:G49)</f>
        <v>1039817.7390662963</v>
      </c>
      <c r="I49" s="229">
        <f>H49*'Connex from Volumes'!E$32</f>
        <v>1062793.787213482</v>
      </c>
      <c r="J49" s="229">
        <f>I49*'Connex from Volumes'!F$32</f>
        <v>1066060.8764183265</v>
      </c>
      <c r="K49" s="229">
        <f>J49*'Connex from Volumes'!G$32</f>
        <v>1082822.2228193292</v>
      </c>
      <c r="L49" s="229">
        <f>K49*'Connex from Volumes'!H$32</f>
        <v>1094379.3649883068</v>
      </c>
      <c r="M49" s="229">
        <f>L49*'Connex from Volumes'!I$32</f>
        <v>1107052.0023404567</v>
      </c>
      <c r="N49" s="229">
        <f>M49*'Connex from Volumes'!J$32</f>
        <v>1120128.5706221459</v>
      </c>
      <c r="O49" s="229">
        <f>N49*'Connex from Volumes'!K$32</f>
        <v>1121240.4820963873</v>
      </c>
      <c r="P49" s="229">
        <f>O49*'Connex from Volumes'!L$32</f>
        <v>1129161.4245554178</v>
      </c>
    </row>
    <row r="50" spans="1:16" ht="16" thickBot="1">
      <c r="A50" s="249" t="s">
        <v>109</v>
      </c>
      <c r="B50" s="249"/>
      <c r="C50" s="249" t="s">
        <v>314</v>
      </c>
      <c r="D50" s="250">
        <v>0</v>
      </c>
      <c r="E50" s="250">
        <v>0</v>
      </c>
      <c r="F50" s="250">
        <v>0</v>
      </c>
      <c r="G50" s="250">
        <v>0</v>
      </c>
      <c r="H50" s="251">
        <f>AVERAGE(D50:G50)</f>
        <v>0</v>
      </c>
      <c r="I50" s="252">
        <f>H50*'Connex from Volumes'!E$32</f>
        <v>0</v>
      </c>
      <c r="J50" s="252">
        <f>I50*'Connex from Volumes'!F$32</f>
        <v>0</v>
      </c>
      <c r="K50" s="252">
        <f>J50*'Connex from Volumes'!G$32</f>
        <v>0</v>
      </c>
      <c r="L50" s="252">
        <f>K50*'Connex from Volumes'!H$32</f>
        <v>0</v>
      </c>
      <c r="M50" s="252">
        <f>L50*'Connex from Volumes'!I$32</f>
        <v>0</v>
      </c>
      <c r="N50" s="252">
        <f>M50*'Connex from Volumes'!J$32</f>
        <v>0</v>
      </c>
      <c r="O50" s="252">
        <f>N50*'Connex from Volumes'!K$32</f>
        <v>0</v>
      </c>
      <c r="P50" s="252">
        <f>O50*'Connex from Volumes'!L$32</f>
        <v>0</v>
      </c>
    </row>
    <row r="51" spans="1:16" ht="15.5" thickTop="1" thickBot="1">
      <c r="A51" s="253" t="s">
        <v>109</v>
      </c>
      <c r="B51" s="253"/>
      <c r="C51" s="254" t="s">
        <v>315</v>
      </c>
      <c r="D51" s="255">
        <f>SUM(D47:D50)</f>
        <v>31915592.800000004</v>
      </c>
      <c r="E51" s="255">
        <f t="shared" ref="E51:P51" si="5">SUM(E47:E50)</f>
        <v>24343843.669999994</v>
      </c>
      <c r="F51" s="255">
        <f t="shared" si="5"/>
        <v>22187429</v>
      </c>
      <c r="G51" s="255">
        <f t="shared" si="5"/>
        <v>22272618</v>
      </c>
      <c r="H51" s="255">
        <f t="shared" si="5"/>
        <v>25179870.8675</v>
      </c>
      <c r="I51" s="255">
        <f t="shared" si="5"/>
        <v>25736250.994185559</v>
      </c>
      <c r="J51" s="255">
        <f t="shared" si="5"/>
        <v>25815365.709389839</v>
      </c>
      <c r="K51" s="255">
        <f t="shared" si="5"/>
        <v>26221252.743324906</v>
      </c>
      <c r="L51" s="255">
        <f t="shared" si="5"/>
        <v>26501116.546834838</v>
      </c>
      <c r="M51" s="255">
        <f t="shared" si="5"/>
        <v>26807992.800325498</v>
      </c>
      <c r="N51" s="255">
        <f t="shared" si="5"/>
        <v>27124650.507106535</v>
      </c>
      <c r="O51" s="255">
        <f t="shared" si="5"/>
        <v>27151576.175217014</v>
      </c>
      <c r="P51" s="255">
        <f t="shared" si="5"/>
        <v>27343387.009725738</v>
      </c>
    </row>
    <row r="52" spans="1:16" ht="15" thickTop="1"/>
    <row r="53" spans="1:16"/>
  </sheetData>
  <phoneticPr fontId="74" type="noConversion"/>
  <hyperlinks>
    <hyperlink ref="A2" location="'Table of Contents'!A1" display="'Return to Table of Contents'" xr:uid="{B255D496-D7CE-4D01-B67F-5AB2A1C32006}"/>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68398-3BC1-4FDD-B7C5-22A0A35893E3}">
  <sheetPr>
    <tabColor theme="5" tint="0.39997558519241921"/>
  </sheetPr>
  <dimension ref="A1:Z13"/>
  <sheetViews>
    <sheetView zoomScaleNormal="100" workbookViewId="0">
      <selection activeCell="F10" sqref="F10"/>
    </sheetView>
  </sheetViews>
  <sheetFormatPr defaultColWidth="0" defaultRowHeight="15.5" zeroHeight="1"/>
  <cols>
    <col min="1" max="1" width="27.4140625" bestFit="1" customWidth="1"/>
    <col min="2" max="14" width="12.4140625" bestFit="1" customWidth="1"/>
    <col min="15" max="15" width="9" customWidth="1"/>
    <col min="16" max="26" width="0" hidden="1" customWidth="1"/>
    <col min="27" max="16384" width="9" hidden="1"/>
  </cols>
  <sheetData>
    <row r="1" spans="1:26" ht="20" thickBot="1">
      <c r="A1" s="240" t="str" cm="1">
        <f t="array" aca="1" ref="A1" ca="1">RIGHT(CELL("filename",A3),LEN(CELL("filename",A3))-FIND("]", CELL("filename",A3)))</f>
        <v>Subdivisions - net</v>
      </c>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6" thickTop="1"/>
    <row r="4" spans="1:26" ht="16" thickBot="1">
      <c r="A4" s="28" t="s">
        <v>325</v>
      </c>
      <c r="B4" s="28" t="s">
        <v>19</v>
      </c>
      <c r="C4" s="28" t="s">
        <v>23</v>
      </c>
      <c r="D4" s="28" t="s">
        <v>24</v>
      </c>
      <c r="E4" s="28" t="s">
        <v>22</v>
      </c>
      <c r="F4" s="28" t="s">
        <v>191</v>
      </c>
      <c r="G4" s="28" t="s">
        <v>277</v>
      </c>
      <c r="H4" s="28" t="s">
        <v>278</v>
      </c>
      <c r="I4" s="28" t="s">
        <v>279</v>
      </c>
      <c r="J4" s="28" t="s">
        <v>280</v>
      </c>
      <c r="K4" s="28" t="s">
        <v>281</v>
      </c>
      <c r="L4" s="28" t="s">
        <v>282</v>
      </c>
      <c r="M4" s="28" t="s">
        <v>283</v>
      </c>
      <c r="N4" s="28" t="s">
        <v>318</v>
      </c>
      <c r="P4" s="28"/>
      <c r="Q4" s="28"/>
      <c r="R4" s="28"/>
      <c r="S4" s="28"/>
    </row>
    <row r="5" spans="1:26" ht="16" thickTop="1">
      <c r="A5" t="s">
        <v>321</v>
      </c>
      <c r="B5" s="6">
        <v>3212959.89</v>
      </c>
      <c r="C5" s="6">
        <v>3410546.5</v>
      </c>
      <c r="D5" s="6">
        <v>2858677.0500000003</v>
      </c>
      <c r="E5" s="6">
        <v>2663129.62</v>
      </c>
      <c r="F5" s="6">
        <f>AVERAGE(B5:E5)</f>
        <v>3036328.2650000006</v>
      </c>
      <c r="G5" s="6">
        <f t="shared" ref="G5:N5" si="0">AVERAGE(C5:F5)</f>
        <v>2992170.3587500006</v>
      </c>
      <c r="H5" s="6">
        <f t="shared" si="0"/>
        <v>2887576.3234375003</v>
      </c>
      <c r="I5" s="6">
        <f t="shared" si="0"/>
        <v>2894801.1417968757</v>
      </c>
      <c r="J5" s="6">
        <f t="shared" si="0"/>
        <v>2952719.0222460944</v>
      </c>
      <c r="K5" s="6">
        <f t="shared" si="0"/>
        <v>2931816.7115576179</v>
      </c>
      <c r="L5" s="6">
        <f t="shared" si="0"/>
        <v>2916728.2997595221</v>
      </c>
      <c r="M5" s="6">
        <f t="shared" si="0"/>
        <v>2924016.2938400274</v>
      </c>
      <c r="N5" s="6">
        <f t="shared" si="0"/>
        <v>2931320.0818508156</v>
      </c>
    </row>
    <row r="6" spans="1:26">
      <c r="A6" t="s">
        <v>322</v>
      </c>
      <c r="B6" s="6">
        <v>103585.98714676658</v>
      </c>
      <c r="C6" s="6">
        <v>58731.412821502447</v>
      </c>
      <c r="D6" s="6">
        <v>66982</v>
      </c>
      <c r="E6" s="6">
        <v>114241</v>
      </c>
      <c r="F6" s="6">
        <v>326096</v>
      </c>
      <c r="G6" s="6">
        <f>AVERAGE(C6:F6)</f>
        <v>141512.60320537561</v>
      </c>
      <c r="H6" s="6">
        <f t="shared" ref="H6:N6" si="1">AVERAGE(D6:G6)</f>
        <v>162207.9008013439</v>
      </c>
      <c r="I6" s="6">
        <f t="shared" si="1"/>
        <v>186014.37600167986</v>
      </c>
      <c r="J6" s="6">
        <f t="shared" si="1"/>
        <v>203957.72000209981</v>
      </c>
      <c r="K6" s="6">
        <f t="shared" si="1"/>
        <v>173423.15000262478</v>
      </c>
      <c r="L6" s="6">
        <f t="shared" si="1"/>
        <v>181400.78670193709</v>
      </c>
      <c r="M6" s="6">
        <f t="shared" si="1"/>
        <v>186199.0081770854</v>
      </c>
      <c r="N6" s="6">
        <f t="shared" si="1"/>
        <v>186245.16622093678</v>
      </c>
    </row>
    <row r="7" spans="1:26">
      <c r="A7" t="s">
        <v>323</v>
      </c>
      <c r="B7" s="6">
        <f>B5-B6</f>
        <v>3109373.9028532337</v>
      </c>
      <c r="C7" s="6">
        <f t="shared" ref="C7:N7" si="2">C5-C6</f>
        <v>3351815.0871784976</v>
      </c>
      <c r="D7" s="6">
        <f t="shared" si="2"/>
        <v>2791695.0500000003</v>
      </c>
      <c r="E7" s="6">
        <f t="shared" si="2"/>
        <v>2548888.62</v>
      </c>
      <c r="F7" s="6">
        <f t="shared" si="2"/>
        <v>2710232.2650000006</v>
      </c>
      <c r="G7" s="6">
        <f t="shared" si="2"/>
        <v>2850657.7555446252</v>
      </c>
      <c r="H7" s="6">
        <f t="shared" si="2"/>
        <v>2725368.4226361564</v>
      </c>
      <c r="I7" s="6">
        <f t="shared" si="2"/>
        <v>2708786.7657951959</v>
      </c>
      <c r="J7" s="6">
        <f t="shared" si="2"/>
        <v>2748761.3022439945</v>
      </c>
      <c r="K7" s="6">
        <f t="shared" si="2"/>
        <v>2758393.561554993</v>
      </c>
      <c r="L7" s="6">
        <f t="shared" si="2"/>
        <v>2735327.5130575849</v>
      </c>
      <c r="M7" s="6">
        <f t="shared" si="2"/>
        <v>2737817.2856629421</v>
      </c>
      <c r="N7" s="6">
        <f t="shared" si="2"/>
        <v>2745074.9156298786</v>
      </c>
    </row>
    <row r="8" spans="1:26">
      <c r="B8" s="6"/>
      <c r="C8" s="6"/>
      <c r="D8" s="6"/>
      <c r="E8" s="6"/>
      <c r="F8" s="6"/>
      <c r="G8" s="6"/>
      <c r="H8" s="6"/>
      <c r="I8" s="6"/>
      <c r="J8" s="6"/>
      <c r="K8" s="6"/>
      <c r="L8" s="6"/>
      <c r="M8" s="6"/>
      <c r="N8" s="6"/>
    </row>
    <row r="9" spans="1:26" ht="16" thickBot="1">
      <c r="A9" s="28" t="s">
        <v>324</v>
      </c>
      <c r="B9" s="28" t="s">
        <v>19</v>
      </c>
      <c r="C9" s="28" t="s">
        <v>23</v>
      </c>
      <c r="D9" s="28" t="s">
        <v>24</v>
      </c>
      <c r="E9" s="28" t="s">
        <v>22</v>
      </c>
      <c r="F9" s="28" t="s">
        <v>191</v>
      </c>
      <c r="G9" s="28" t="s">
        <v>277</v>
      </c>
      <c r="H9" s="28" t="s">
        <v>278</v>
      </c>
      <c r="I9" s="28" t="s">
        <v>279</v>
      </c>
      <c r="J9" s="28" t="s">
        <v>280</v>
      </c>
      <c r="K9" s="28" t="s">
        <v>281</v>
      </c>
      <c r="L9" s="28" t="s">
        <v>282</v>
      </c>
      <c r="M9" s="28" t="s">
        <v>283</v>
      </c>
      <c r="N9" s="28" t="s">
        <v>318</v>
      </c>
    </row>
    <row r="10" spans="1:26" ht="16" thickTop="1">
      <c r="A10" t="s">
        <v>320</v>
      </c>
      <c r="B10" s="6">
        <v>4442858</v>
      </c>
      <c r="C10" s="6">
        <v>5015501</v>
      </c>
      <c r="D10" s="6">
        <v>5380274</v>
      </c>
      <c r="E10" s="6">
        <v>7145108</v>
      </c>
      <c r="F10" s="6">
        <f>AVERAGE(B10:E10)</f>
        <v>5495935.25</v>
      </c>
      <c r="G10" s="6">
        <f t="shared" ref="G10:N10" si="3">AVERAGE(C10:F10)</f>
        <v>5759204.5625</v>
      </c>
      <c r="H10" s="6">
        <f t="shared" si="3"/>
        <v>5945130.453125</v>
      </c>
      <c r="I10" s="6">
        <f t="shared" si="3"/>
        <v>6086344.56640625</v>
      </c>
      <c r="J10" s="6">
        <f t="shared" si="3"/>
        <v>5821653.7080078125</v>
      </c>
      <c r="K10" s="6">
        <f t="shared" si="3"/>
        <v>5903083.3225097656</v>
      </c>
      <c r="L10" s="6">
        <f t="shared" si="3"/>
        <v>5939053.012512207</v>
      </c>
      <c r="M10" s="6">
        <f t="shared" si="3"/>
        <v>5937533.6523590088</v>
      </c>
      <c r="N10" s="6">
        <f t="shared" si="3"/>
        <v>5900330.9238471985</v>
      </c>
    </row>
    <row r="11" spans="1:26">
      <c r="A11" t="s">
        <v>322</v>
      </c>
      <c r="B11" s="6">
        <v>120912</v>
      </c>
      <c r="C11" s="6">
        <v>0</v>
      </c>
      <c r="D11" s="6">
        <v>1159780.8600000001</v>
      </c>
      <c r="E11" s="6">
        <v>5021149.6829312453</v>
      </c>
      <c r="F11" s="6">
        <v>1575460.6357328114</v>
      </c>
      <c r="G11" s="6">
        <v>1610272.3705788592</v>
      </c>
      <c r="H11" s="6">
        <v>1615222.4404250251</v>
      </c>
      <c r="I11" s="6">
        <v>1640618.0847428204</v>
      </c>
      <c r="J11" s="6">
        <v>1658128.6751710472</v>
      </c>
      <c r="K11" s="6">
        <v>1677329.3875162262</v>
      </c>
      <c r="L11" s="6">
        <v>1697142.1083462946</v>
      </c>
      <c r="M11" s="6">
        <v>1698826.8004728782</v>
      </c>
      <c r="N11" s="6">
        <v>1710828.0700927952</v>
      </c>
    </row>
    <row r="12" spans="1:26">
      <c r="A12" t="s">
        <v>323</v>
      </c>
      <c r="B12" s="6">
        <f>B10-B11</f>
        <v>4321946</v>
      </c>
      <c r="C12" s="6">
        <f t="shared" ref="C12:E12" si="4">C10-C11</f>
        <v>5015501</v>
      </c>
      <c r="D12" s="6">
        <f t="shared" si="4"/>
        <v>4220493.1399999997</v>
      </c>
      <c r="E12" s="6">
        <f t="shared" si="4"/>
        <v>2123958.3170687547</v>
      </c>
      <c r="F12" s="6">
        <f t="shared" ref="F12" si="5">F10-F11</f>
        <v>3920474.6142671886</v>
      </c>
      <c r="G12" s="6">
        <f t="shared" ref="G12" si="6">G10-G11</f>
        <v>4148932.191921141</v>
      </c>
      <c r="H12" s="6">
        <f t="shared" ref="H12" si="7">H10-H11</f>
        <v>4329908.0126999747</v>
      </c>
      <c r="I12" s="6">
        <f t="shared" ref="I12" si="8">I10-I11</f>
        <v>4445726.4816634301</v>
      </c>
      <c r="J12" s="6">
        <f t="shared" ref="J12" si="9">J10-J11</f>
        <v>4163525.0328367651</v>
      </c>
      <c r="K12" s="6">
        <f t="shared" ref="K12" si="10">K10-K11</f>
        <v>4225753.934993539</v>
      </c>
      <c r="L12" s="6">
        <f t="shared" ref="L12" si="11">L10-L11</f>
        <v>4241910.9041659124</v>
      </c>
      <c r="M12" s="6">
        <f t="shared" ref="M12" si="12">M10-M11</f>
        <v>4238706.8518861309</v>
      </c>
      <c r="N12" s="6">
        <f t="shared" ref="N12" si="13">N10-N11</f>
        <v>4189502.8537544031</v>
      </c>
    </row>
    <row r="13" spans="1:26"/>
  </sheetData>
  <hyperlinks>
    <hyperlink ref="A2" location="'Table of Contents'!A1" display="'Return to Table of Contents'" xr:uid="{7A9210A3-552E-4B3E-824C-CBAC6C44FF49}"/>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A400-5B3C-44CA-98AF-CEA5E3B2EE10}">
  <sheetPr>
    <tabColor rgb="FF7030A0"/>
  </sheetPr>
  <dimension ref="A1:S68"/>
  <sheetViews>
    <sheetView zoomScaleNormal="100" workbookViewId="0">
      <selection activeCell="F10" sqref="F10"/>
    </sheetView>
  </sheetViews>
  <sheetFormatPr defaultColWidth="0" defaultRowHeight="15.5" zeroHeight="1"/>
  <cols>
    <col min="1" max="1" width="3.08203125" customWidth="1"/>
    <col min="2" max="2" width="50.58203125" customWidth="1"/>
    <col min="3" max="3" width="34.4140625" customWidth="1"/>
    <col min="4" max="16" width="10.08203125" bestFit="1" customWidth="1"/>
    <col min="17" max="17" width="9" customWidth="1"/>
    <col min="18" max="16384" width="9" hidden="1"/>
  </cols>
  <sheetData>
    <row r="1" spans="1:19" ht="20" thickBot="1">
      <c r="A1" s="240" t="str" cm="1">
        <f t="array" aca="1" ref="A1" ca="1">RIGHT(CELL("filename",A3),LEN(CELL("filename",A3))-FIND("]", CELL("filename",A3)))</f>
        <v>Model Working</v>
      </c>
      <c r="B1" s="240"/>
      <c r="C1" s="240"/>
      <c r="D1" s="240"/>
      <c r="E1" s="240"/>
      <c r="F1" s="240"/>
      <c r="G1" s="240"/>
      <c r="H1" s="240"/>
      <c r="I1" s="240"/>
      <c r="J1" s="240"/>
      <c r="K1" s="240"/>
      <c r="L1" s="240"/>
      <c r="M1" s="240"/>
      <c r="N1" s="240"/>
      <c r="O1" s="240"/>
      <c r="P1" s="240"/>
      <c r="Q1" s="240"/>
      <c r="R1" s="240"/>
      <c r="S1" s="240"/>
    </row>
    <row r="2" spans="1:19" ht="20.5" thickTop="1" thickBot="1">
      <c r="A2" s="246" t="s">
        <v>345</v>
      </c>
      <c r="B2" s="244"/>
      <c r="C2" s="244"/>
      <c r="D2" s="244"/>
      <c r="E2" s="244"/>
      <c r="F2" s="244"/>
      <c r="G2" s="244"/>
      <c r="H2" s="244"/>
      <c r="I2" s="244"/>
      <c r="J2" s="244"/>
      <c r="K2" s="244"/>
      <c r="L2" s="244"/>
      <c r="M2" s="244"/>
      <c r="N2" s="244"/>
      <c r="O2" s="244"/>
      <c r="P2" s="244"/>
      <c r="Q2" s="244"/>
      <c r="R2" s="244"/>
      <c r="S2" s="244"/>
    </row>
    <row r="3" spans="1:19" ht="16" thickTop="1"/>
    <row r="4" spans="1:19" hidden="1">
      <c r="C4" s="14"/>
      <c r="D4" s="14">
        <v>0</v>
      </c>
      <c r="E4" s="14">
        <v>1</v>
      </c>
      <c r="F4" s="14">
        <f>E4+1</f>
        <v>2</v>
      </c>
      <c r="G4" s="14">
        <f t="shared" ref="G4:P4" si="0">F4+1</f>
        <v>3</v>
      </c>
      <c r="H4" s="14">
        <f t="shared" si="0"/>
        <v>4</v>
      </c>
      <c r="I4" s="14">
        <f t="shared" si="0"/>
        <v>5</v>
      </c>
      <c r="J4" s="14">
        <f t="shared" si="0"/>
        <v>6</v>
      </c>
      <c r="K4" s="14">
        <f t="shared" si="0"/>
        <v>7</v>
      </c>
      <c r="L4" s="14">
        <f t="shared" si="0"/>
        <v>8</v>
      </c>
      <c r="M4" s="14">
        <f t="shared" si="0"/>
        <v>9</v>
      </c>
      <c r="N4" s="14">
        <f t="shared" si="0"/>
        <v>10</v>
      </c>
      <c r="O4" s="14">
        <f t="shared" si="0"/>
        <v>11</v>
      </c>
      <c r="P4" s="14">
        <f t="shared" si="0"/>
        <v>12</v>
      </c>
    </row>
    <row r="5" spans="1:19" hidden="1">
      <c r="C5" s="14"/>
      <c r="D5" s="57">
        <v>43983</v>
      </c>
      <c r="E5" s="57">
        <v>44348</v>
      </c>
      <c r="F5" s="57">
        <v>44713</v>
      </c>
      <c r="G5" s="57">
        <v>45078</v>
      </c>
      <c r="H5" s="57">
        <v>45444</v>
      </c>
      <c r="I5" s="57">
        <v>45809</v>
      </c>
      <c r="J5" s="57">
        <v>46174</v>
      </c>
      <c r="K5" s="57">
        <v>46539</v>
      </c>
      <c r="L5" s="57">
        <v>46905</v>
      </c>
      <c r="M5" s="57">
        <v>47270</v>
      </c>
      <c r="N5" s="57">
        <v>47635</v>
      </c>
      <c r="O5" s="57">
        <v>48000</v>
      </c>
      <c r="P5" s="57">
        <v>48366</v>
      </c>
    </row>
    <row r="6" spans="1:19" ht="16" thickBot="1">
      <c r="A6" s="28" t="s">
        <v>165</v>
      </c>
      <c r="B6" s="28" t="s">
        <v>166</v>
      </c>
      <c r="C6" s="28" t="s">
        <v>167</v>
      </c>
      <c r="D6" s="28">
        <v>2020</v>
      </c>
      <c r="E6" s="28">
        <v>2021</v>
      </c>
      <c r="F6" s="28">
        <f t="shared" ref="F6:P6" si="1">E6+1</f>
        <v>2022</v>
      </c>
      <c r="G6" s="28">
        <f t="shared" si="1"/>
        <v>2023</v>
      </c>
      <c r="H6" s="28">
        <f t="shared" si="1"/>
        <v>2024</v>
      </c>
      <c r="I6" s="28">
        <f t="shared" si="1"/>
        <v>2025</v>
      </c>
      <c r="J6" s="28">
        <f t="shared" si="1"/>
        <v>2026</v>
      </c>
      <c r="K6" s="28">
        <f t="shared" si="1"/>
        <v>2027</v>
      </c>
      <c r="L6" s="28">
        <f t="shared" si="1"/>
        <v>2028</v>
      </c>
      <c r="M6" s="28">
        <f t="shared" si="1"/>
        <v>2029</v>
      </c>
      <c r="N6" s="28">
        <f t="shared" si="1"/>
        <v>2030</v>
      </c>
      <c r="O6" s="28">
        <f t="shared" si="1"/>
        <v>2031</v>
      </c>
      <c r="P6" s="28">
        <f t="shared" si="1"/>
        <v>2032</v>
      </c>
    </row>
    <row r="7" spans="1:19" ht="16.5" thickTop="1" thickBot="1">
      <c r="A7" s="28"/>
      <c r="B7" s="351" t="s">
        <v>393</v>
      </c>
      <c r="C7" s="28"/>
      <c r="D7" s="28"/>
      <c r="E7" s="28"/>
      <c r="F7" s="28"/>
      <c r="G7" s="28"/>
      <c r="H7" s="28"/>
      <c r="I7" s="28"/>
      <c r="J7" s="28"/>
      <c r="K7" s="28"/>
      <c r="L7" s="28"/>
      <c r="M7" s="28"/>
      <c r="N7" s="28"/>
      <c r="O7" s="28"/>
      <c r="P7" s="28"/>
    </row>
    <row r="8" spans="1:19" ht="16.5" thickTop="1" thickBot="1">
      <c r="A8" s="28"/>
      <c r="B8" s="351" t="s">
        <v>391</v>
      </c>
      <c r="C8" s="350" t="s">
        <v>392</v>
      </c>
      <c r="D8" s="28"/>
      <c r="E8" s="28"/>
      <c r="F8" s="28"/>
      <c r="G8" s="28"/>
      <c r="H8" s="28"/>
      <c r="I8" s="28"/>
      <c r="J8" s="28"/>
      <c r="K8" s="28"/>
      <c r="L8" s="28"/>
      <c r="M8" s="28"/>
      <c r="N8" s="28"/>
      <c r="O8" s="28"/>
      <c r="P8" s="28"/>
    </row>
    <row r="9" spans="1:19" ht="16" thickTop="1">
      <c r="B9" s="81"/>
      <c r="C9" s="81"/>
      <c r="D9" s="81"/>
      <c r="E9" s="81"/>
      <c r="F9" s="81"/>
      <c r="G9" s="81"/>
      <c r="H9" s="81"/>
      <c r="I9" s="81"/>
      <c r="J9" s="81"/>
      <c r="K9" s="81"/>
      <c r="L9" s="81"/>
      <c r="M9" s="81"/>
      <c r="N9" s="81"/>
      <c r="O9" s="81"/>
      <c r="P9" s="81"/>
    </row>
    <row r="10" spans="1:19" ht="16" thickBot="1">
      <c r="A10" s="28">
        <v>0</v>
      </c>
      <c r="B10" s="28" t="s">
        <v>342</v>
      </c>
      <c r="C10" s="28"/>
      <c r="D10" s="28"/>
      <c r="E10" s="28"/>
      <c r="F10" s="28"/>
      <c r="G10" s="28"/>
      <c r="H10" s="28"/>
      <c r="I10" s="28"/>
      <c r="J10" s="28"/>
      <c r="K10" s="28"/>
      <c r="L10" s="28"/>
      <c r="M10" s="28"/>
      <c r="N10" s="28"/>
      <c r="O10" s="28"/>
      <c r="P10" s="28"/>
    </row>
    <row r="11" spans="1:19" ht="16" thickTop="1">
      <c r="B11" s="241">
        <v>-0.1</v>
      </c>
      <c r="C11" t="s">
        <v>2</v>
      </c>
      <c r="D11" s="26"/>
      <c r="E11" s="33"/>
      <c r="F11" s="33"/>
      <c r="G11" s="33"/>
      <c r="H11" s="33"/>
      <c r="I11" s="33"/>
      <c r="J11" s="33"/>
      <c r="K11" s="33"/>
      <c r="L11" s="33"/>
      <c r="M11" s="33"/>
      <c r="N11" s="33"/>
      <c r="O11" s="33"/>
      <c r="P11" s="33"/>
    </row>
    <row r="12" spans="1:19">
      <c r="B12" s="241">
        <v>0.1</v>
      </c>
      <c r="C12" t="s">
        <v>3</v>
      </c>
      <c r="D12" s="26"/>
      <c r="E12" s="81"/>
      <c r="F12" s="81"/>
      <c r="G12" s="81"/>
      <c r="H12" s="81"/>
      <c r="I12" s="81"/>
      <c r="J12" s="81"/>
      <c r="K12" s="81"/>
      <c r="L12" s="81"/>
      <c r="M12" s="81"/>
      <c r="N12" s="81"/>
      <c r="O12" s="81"/>
      <c r="P12" s="81"/>
    </row>
    <row r="13" spans="1:19">
      <c r="B13" s="241">
        <v>0</v>
      </c>
      <c r="C13" t="s">
        <v>4</v>
      </c>
      <c r="D13" s="26"/>
      <c r="E13" s="81"/>
      <c r="F13" s="81"/>
      <c r="G13" s="81"/>
      <c r="H13" s="81"/>
      <c r="I13" s="81"/>
      <c r="J13" s="81"/>
      <c r="K13" s="81"/>
      <c r="L13" s="81"/>
      <c r="M13" s="81"/>
      <c r="N13" s="81"/>
      <c r="O13" s="81"/>
      <c r="P13" s="81"/>
    </row>
    <row r="14" spans="1:19">
      <c r="B14" s="81"/>
      <c r="C14" s="81"/>
      <c r="D14" s="81"/>
      <c r="E14" s="81"/>
      <c r="F14" s="81"/>
      <c r="G14" s="81"/>
      <c r="H14" s="81"/>
      <c r="I14" s="81"/>
      <c r="J14" s="81"/>
      <c r="K14" s="81"/>
      <c r="L14" s="81"/>
      <c r="M14" s="81"/>
      <c r="N14" s="81"/>
      <c r="O14" s="81"/>
      <c r="P14" s="81"/>
    </row>
    <row r="15" spans="1:19" ht="16" thickBot="1">
      <c r="A15" s="28">
        <v>1</v>
      </c>
      <c r="B15" s="28" t="s">
        <v>168</v>
      </c>
      <c r="C15" s="28"/>
      <c r="D15" s="28"/>
      <c r="E15" s="28"/>
      <c r="F15" s="28"/>
      <c r="G15" s="28"/>
      <c r="H15" s="28"/>
      <c r="I15" s="28"/>
      <c r="J15" s="28"/>
      <c r="K15" s="28"/>
      <c r="L15" s="28"/>
      <c r="M15" s="28"/>
      <c r="N15" s="28"/>
      <c r="O15" s="28"/>
      <c r="P15" s="28"/>
    </row>
    <row r="16" spans="1:19" ht="16" thickTop="1">
      <c r="B16" s="26" t="s">
        <v>169</v>
      </c>
      <c r="C16" s="26" t="s">
        <v>110</v>
      </c>
      <c r="D16" s="33">
        <f>INDEX('Population forecasts'!$D$5:$O$14,MATCH($C16,'Population forecasts'!$C$5:$C$14,0),MATCH(D$6,'Population forecasts'!$D$4:$O$4,0))</f>
        <v>3556310.2601865493</v>
      </c>
      <c r="E16" s="33">
        <f>INDEX('Population forecasts'!$D$5:$O$14,MATCH($C16,'Population forecasts'!$C$5:$C$14,0),MATCH(E$6,'Population forecasts'!$D$4:$O$4,0))</f>
        <v>3622102</v>
      </c>
      <c r="F16" s="33">
        <f>INDEX('Population forecasts'!$D$5:$O$14,MATCH($C16,'Population forecasts'!$C$5:$C$14,0),MATCH(F$6,'Population forecasts'!$D$4:$O$4,0))</f>
        <v>3689110.8869999996</v>
      </c>
      <c r="G16" s="33">
        <f>INDEX('Population forecasts'!$D$5:$O$14,MATCH($C16,'Population forecasts'!$C$5:$C$14,0),MATCH(G$6,'Population forecasts'!$D$4:$O$4,0))</f>
        <v>3756599.4815667779</v>
      </c>
      <c r="H16" s="33">
        <f>INDEX('Population forecasts'!$D$5:$O$14,MATCH($C16,'Population forecasts'!$C$5:$C$14,0),MATCH(H$6,'Population forecasts'!$D$4:$O$4,0))</f>
        <v>3825322.7124825609</v>
      </c>
      <c r="I16" s="33">
        <f>INDEX('Population forecasts'!$D$5:$O$14,MATCH($C16,'Population forecasts'!$C$5:$C$14,0),MATCH(I$6,'Population forecasts'!$D$4:$O$4,0))</f>
        <v>3895303.1661847169</v>
      </c>
      <c r="J16" s="33">
        <f>INDEX('Population forecasts'!$D$5:$O$14,MATCH($C16,'Population forecasts'!$C$5:$C$14,0),MATCH(J$6,'Population forecasts'!$D$4:$O$4,0))</f>
        <v>3966563.8423069003</v>
      </c>
      <c r="K16" s="33">
        <f>INDEX('Population forecasts'!$D$5:$O$14,MATCH($C16,'Population forecasts'!$C$5:$C$14,0),MATCH(K$6,'Population forecasts'!$D$4:$O$4,0))</f>
        <v>4039128.1612380627</v>
      </c>
      <c r="L16" s="33">
        <f>INDEX('Population forecasts'!$D$5:$O$14,MATCH($C16,'Population forecasts'!$C$5:$C$14,0),MATCH(L$6,'Population forecasts'!$D$4:$O$4,0))</f>
        <v>4113019.9718197519</v>
      </c>
      <c r="M16" s="33">
        <f>INDEX('Population forecasts'!$D$5:$O$14,MATCH($C16,'Population forecasts'!$C$5:$C$14,0),MATCH(M$6,'Population forecasts'!$D$4:$O$4,0))</f>
        <v>4188263.5591842225</v>
      </c>
      <c r="N16" s="33">
        <f>INDEX('Population forecasts'!$D$5:$O$14,MATCH($C16,'Population forecasts'!$C$5:$C$14,0),MATCH(N$6,'Population forecasts'!$D$4:$O$4,0))</f>
        <v>4264883.6527359392</v>
      </c>
      <c r="O16" s="33">
        <f>INDEX('Population forecasts'!$D$5:$O$14,MATCH($C16,'Population forecasts'!$C$5:$C$14,0),MATCH(O$6,'Population forecasts'!$D$4:$O$4,0))</f>
        <v>4342905.4342790907</v>
      </c>
      <c r="P16" s="33">
        <f>INDEX('Population forecasts'!$D$5:$P$14,MATCH($C16,'Population forecasts'!$C$5:$C$14,0),MATCH(P$6,'Population forecasts'!$D$4:$P$4,0))</f>
        <v>4423249.1848132536</v>
      </c>
    </row>
    <row r="17" spans="1:16">
      <c r="B17" s="26"/>
      <c r="C17" s="26" t="s">
        <v>128</v>
      </c>
      <c r="D17" s="35">
        <f>INDEX('Population forecasts'!$D$5:$O$14,MATCH($C17,'Population forecasts'!$C$5:$C$14,0),MATCH(D$6,'Population forecasts'!$D$4:$O$4,0))</f>
        <v>252487.97250859108</v>
      </c>
      <c r="E17" s="35">
        <f>INDEX('Population forecasts'!$D$5:$O$14,MATCH($C17,'Population forecasts'!$C$5:$C$14,0),MATCH(E$6,'Population forecasts'!$D$4:$O$4,0))</f>
        <v>257159</v>
      </c>
      <c r="F17" s="35">
        <f>INDEX('Population forecasts'!$D$5:$O$14,MATCH($C17,'Population forecasts'!$C$5:$C$14,0),MATCH(F$6,'Population forecasts'!$D$4:$O$4,0))</f>
        <v>260759.226</v>
      </c>
      <c r="G17" s="35">
        <f>INDEX('Population forecasts'!$D$5:$O$14,MATCH($C17,'Population forecasts'!$C$5:$C$14,0),MATCH(G$6,'Population forecasts'!$D$4:$O$4,0))</f>
        <v>264149.09593799995</v>
      </c>
      <c r="H17" s="35">
        <f>INDEX('Population forecasts'!$D$5:$O$14,MATCH($C17,'Population forecasts'!$C$5:$C$14,0),MATCH(H$6,'Population forecasts'!$D$4:$O$4,0))</f>
        <v>267583.03418519394</v>
      </c>
      <c r="I17" s="35">
        <f>INDEX('Population forecasts'!$D$5:$O$14,MATCH($C17,'Population forecasts'!$C$5:$C$14,0),MATCH(I$6,'Population forecasts'!$D$4:$O$4,0))</f>
        <v>271061.61362960143</v>
      </c>
      <c r="J17" s="35">
        <f>INDEX('Population forecasts'!$D$5:$O$14,MATCH($C17,'Population forecasts'!$C$5:$C$14,0),MATCH(J$6,'Population forecasts'!$D$4:$O$4,0))</f>
        <v>274585.41460678622</v>
      </c>
      <c r="K17" s="35">
        <f>INDEX('Population forecasts'!$D$5:$O$14,MATCH($C17,'Population forecasts'!$C$5:$C$14,0),MATCH(K$6,'Population forecasts'!$D$4:$O$4,0))</f>
        <v>278155.02499667439</v>
      </c>
      <c r="L17" s="35">
        <f>INDEX('Population forecasts'!$D$5:$O$14,MATCH($C17,'Population forecasts'!$C$5:$C$14,0),MATCH(L$6,'Population forecasts'!$D$4:$O$4,0))</f>
        <v>281771.04032163112</v>
      </c>
      <c r="M17" s="35">
        <f>INDEX('Population forecasts'!$D$5:$O$14,MATCH($C17,'Population forecasts'!$C$5:$C$14,0),MATCH(M$6,'Population forecasts'!$D$4:$O$4,0))</f>
        <v>285434.06384581228</v>
      </c>
      <c r="N17" s="35">
        <f>INDEX('Population forecasts'!$D$5:$O$14,MATCH($C17,'Population forecasts'!$C$5:$C$14,0),MATCH(N$6,'Population forecasts'!$D$4:$O$4,0))</f>
        <v>289144.70667580783</v>
      </c>
      <c r="O17" s="35">
        <f>INDEX('Population forecasts'!$D$5:$O$14,MATCH($C17,'Population forecasts'!$C$5:$C$14,0),MATCH(O$6,'Population forecasts'!$D$4:$O$4,0))</f>
        <v>292903.5878625933</v>
      </c>
      <c r="P17" s="35">
        <f>INDEX('Population forecasts'!$D$5:$P$14,MATCH($C17,'Population forecasts'!$C$5:$C$14,0),MATCH(P$6,'Population forecasts'!$D$4:$P$4,0))</f>
        <v>296711.33450480696</v>
      </c>
    </row>
    <row r="18" spans="1:16">
      <c r="B18" s="26"/>
      <c r="C18" s="26" t="s">
        <v>133</v>
      </c>
      <c r="D18" s="35">
        <f>INDEX('Population forecasts'!$D$5:$O$14,MATCH($C18,'Population forecasts'!$C$5:$C$14,0),MATCH(D$6,'Population forecasts'!$D$4:$O$4,0))</f>
        <v>226906.234658812</v>
      </c>
      <c r="E18" s="35">
        <f>INDEX('Population forecasts'!$D$5:$O$14,MATCH($C18,'Population forecasts'!$C$5:$C$14,0),MATCH(E$6,'Population forecasts'!$D$4:$O$4,0))</f>
        <v>231104</v>
      </c>
      <c r="F18" s="35">
        <f>INDEX('Population forecasts'!$D$5:$O$14,MATCH($C18,'Population forecasts'!$C$5:$C$14,0),MATCH(F$6,'Population forecasts'!$D$4:$O$4,0))</f>
        <v>232952.83199999999</v>
      </c>
      <c r="G18" s="35">
        <f>INDEX('Population forecasts'!$D$5:$O$14,MATCH($C18,'Population forecasts'!$C$5:$C$14,0),MATCH(G$6,'Population forecasts'!$D$4:$O$4,0))</f>
        <v>234979.52163839998</v>
      </c>
      <c r="H18" s="35">
        <f>INDEX('Population forecasts'!$D$5:$O$14,MATCH($C18,'Population forecasts'!$C$5:$C$14,0),MATCH(H$6,'Population forecasts'!$D$4:$O$4,0))</f>
        <v>237023.84347665403</v>
      </c>
      <c r="I18" s="35">
        <f>INDEX('Population forecasts'!$D$5:$O$14,MATCH($C18,'Population forecasts'!$C$5:$C$14,0),MATCH(I$6,'Population forecasts'!$D$4:$O$4,0))</f>
        <v>239085.9509149009</v>
      </c>
      <c r="J18" s="35">
        <f>INDEX('Population forecasts'!$D$5:$O$14,MATCH($C18,'Population forecasts'!$C$5:$C$14,0),MATCH(J$6,'Population forecasts'!$D$4:$O$4,0))</f>
        <v>241165.99868786053</v>
      </c>
      <c r="K18" s="35">
        <f>INDEX('Population forecasts'!$D$5:$O$14,MATCH($C18,'Population forecasts'!$C$5:$C$14,0),MATCH(K$6,'Population forecasts'!$D$4:$O$4,0))</f>
        <v>243264.14287644491</v>
      </c>
      <c r="L18" s="35">
        <f>INDEX('Population forecasts'!$D$5:$O$14,MATCH($C18,'Population forecasts'!$C$5:$C$14,0),MATCH(L$6,'Population forecasts'!$D$4:$O$4,0))</f>
        <v>245380.54091946996</v>
      </c>
      <c r="M18" s="35">
        <f>INDEX('Population forecasts'!$D$5:$O$14,MATCH($C18,'Population forecasts'!$C$5:$C$14,0),MATCH(M$6,'Population forecasts'!$D$4:$O$4,0))</f>
        <v>247515.35162546934</v>
      </c>
      <c r="N18" s="35">
        <f>INDEX('Population forecasts'!$D$5:$O$14,MATCH($C18,'Population forecasts'!$C$5:$C$14,0),MATCH(N$6,'Population forecasts'!$D$4:$O$4,0))</f>
        <v>249668.73518461091</v>
      </c>
      <c r="O18" s="35">
        <f>INDEX('Population forecasts'!$D$5:$O$14,MATCH($C18,'Population forecasts'!$C$5:$C$14,0),MATCH(O$6,'Population forecasts'!$D$4:$O$4,0))</f>
        <v>251840.85318071701</v>
      </c>
      <c r="P18" s="35">
        <f>INDEX('Population forecasts'!$D$5:$P$14,MATCH($C18,'Population forecasts'!$C$5:$C$14,0),MATCH(P$6,'Population forecasts'!$D$4:$P$4,0))</f>
        <v>254031.86860338922</v>
      </c>
    </row>
    <row r="19" spans="1:16">
      <c r="B19" s="26"/>
      <c r="C19" s="26" t="s">
        <v>134</v>
      </c>
      <c r="D19" s="35">
        <f>INDEX('Population forecasts'!$D$5:$O$14,MATCH($C19,'Population forecasts'!$C$5:$C$14,0),MATCH(D$6,'Population forecasts'!$D$4:$O$4,0))</f>
        <v>127703.48551791851</v>
      </c>
      <c r="E19" s="35">
        <f>INDEX('Population forecasts'!$D$5:$O$14,MATCH($C19,'Population forecasts'!$C$5:$C$14,0),MATCH(E$6,'Population forecasts'!$D$4:$O$4,0))</f>
        <v>130066</v>
      </c>
      <c r="F19" s="35">
        <f>INDEX('Population forecasts'!$D$5:$O$14,MATCH($C19,'Population forecasts'!$C$5:$C$14,0),MATCH(F$6,'Population forecasts'!$D$4:$O$4,0))</f>
        <v>130456.19799999999</v>
      </c>
      <c r="G19" s="35">
        <f>INDEX('Population forecasts'!$D$5:$O$14,MATCH($C19,'Population forecasts'!$C$5:$C$14,0),MATCH(G$6,'Population forecasts'!$D$4:$O$4,0))</f>
        <v>130717.11039599999</v>
      </c>
      <c r="H19" s="35">
        <f>INDEX('Population forecasts'!$D$5:$O$14,MATCH($C19,'Population forecasts'!$C$5:$C$14,0),MATCH(H$6,'Population forecasts'!$D$4:$O$4,0))</f>
        <v>130978.54461679199</v>
      </c>
      <c r="I19" s="35">
        <f>INDEX('Population forecasts'!$D$5:$O$14,MATCH($C19,'Population forecasts'!$C$5:$C$14,0),MATCH(I$6,'Population forecasts'!$D$4:$O$4,0))</f>
        <v>131240.50170602556</v>
      </c>
      <c r="J19" s="35">
        <f>INDEX('Population forecasts'!$D$5:$O$14,MATCH($C19,'Population forecasts'!$C$5:$C$14,0),MATCH(J$6,'Population forecasts'!$D$4:$O$4,0))</f>
        <v>131502.98270943761</v>
      </c>
      <c r="K19" s="35">
        <f>INDEX('Population forecasts'!$D$5:$O$14,MATCH($C19,'Population forecasts'!$C$5:$C$14,0),MATCH(K$6,'Population forecasts'!$D$4:$O$4,0))</f>
        <v>131765.98867485649</v>
      </c>
      <c r="L19" s="35">
        <f>INDEX('Population forecasts'!$D$5:$O$14,MATCH($C19,'Population forecasts'!$C$5:$C$14,0),MATCH(L$6,'Population forecasts'!$D$4:$O$4,0))</f>
        <v>132029.52065220621</v>
      </c>
      <c r="M19" s="35">
        <f>INDEX('Population forecasts'!$D$5:$O$14,MATCH($C19,'Population forecasts'!$C$5:$C$14,0),MATCH(M$6,'Population forecasts'!$D$4:$O$4,0))</f>
        <v>132293.57969351063</v>
      </c>
      <c r="N19" s="35">
        <f>INDEX('Population forecasts'!$D$5:$O$14,MATCH($C19,'Population forecasts'!$C$5:$C$14,0),MATCH(N$6,'Population forecasts'!$D$4:$O$4,0))</f>
        <v>132558.16685289764</v>
      </c>
      <c r="O19" s="35">
        <f>INDEX('Population forecasts'!$D$5:$O$14,MATCH($C19,'Population forecasts'!$C$5:$C$14,0),MATCH(O$6,'Population forecasts'!$D$4:$O$4,0))</f>
        <v>132823.28318660345</v>
      </c>
      <c r="P19" s="35">
        <f>INDEX('Population forecasts'!$D$5:$P$14,MATCH($C19,'Population forecasts'!$C$5:$C$14,0),MATCH(P$6,'Population forecasts'!$D$4:$P$4,0))</f>
        <v>133088.92975297666</v>
      </c>
    </row>
    <row r="20" spans="1:16">
      <c r="B20" s="26"/>
      <c r="C20" s="26" t="s">
        <v>135</v>
      </c>
      <c r="D20" s="35">
        <f>INDEX('Population forecasts'!$D$5:$O$14,MATCH($C20,'Population forecasts'!$C$5:$C$14,0),MATCH(D$6,'Population forecasts'!$D$4:$O$4,0))</f>
        <v>179940.10800196367</v>
      </c>
      <c r="E20" s="35">
        <f>INDEX('Population forecasts'!$D$5:$O$14,MATCH($C20,'Population forecasts'!$C$5:$C$14,0),MATCH(E$6,'Population forecasts'!$D$4:$O$4,0))</f>
        <v>183269</v>
      </c>
      <c r="F20" s="35">
        <f>INDEX('Population forecasts'!$D$5:$O$14,MATCH($C20,'Population forecasts'!$C$5:$C$14,0),MATCH(F$6,'Population forecasts'!$D$4:$O$4,0))</f>
        <v>185284.95899999997</v>
      </c>
      <c r="G20" s="35">
        <f>INDEX('Population forecasts'!$D$5:$O$14,MATCH($C20,'Population forecasts'!$C$5:$C$14,0),MATCH(G$6,'Population forecasts'!$D$4:$O$4,0))</f>
        <v>187211.92257359996</v>
      </c>
      <c r="H20" s="35">
        <f>INDEX('Population forecasts'!$D$5:$O$14,MATCH($C20,'Population forecasts'!$C$5:$C$14,0),MATCH(H$6,'Population forecasts'!$D$4:$O$4,0))</f>
        <v>189158.92656836539</v>
      </c>
      <c r="I20" s="35">
        <f>INDEX('Population forecasts'!$D$5:$O$14,MATCH($C20,'Population forecasts'!$C$5:$C$14,0),MATCH(I$6,'Population forecasts'!$D$4:$O$4,0))</f>
        <v>191126.1794046764</v>
      </c>
      <c r="J20" s="35">
        <f>INDEX('Population forecasts'!$D$5:$O$14,MATCH($C20,'Population forecasts'!$C$5:$C$14,0),MATCH(J$6,'Population forecasts'!$D$4:$O$4,0))</f>
        <v>193113.89167048503</v>
      </c>
      <c r="K20" s="35">
        <f>INDEX('Population forecasts'!$D$5:$O$14,MATCH($C20,'Population forecasts'!$C$5:$C$14,0),MATCH(K$6,'Population forecasts'!$D$4:$O$4,0))</f>
        <v>195122.27614385806</v>
      </c>
      <c r="L20" s="35">
        <f>INDEX('Population forecasts'!$D$5:$O$14,MATCH($C20,'Population forecasts'!$C$5:$C$14,0),MATCH(L$6,'Population forecasts'!$D$4:$O$4,0))</f>
        <v>197151.54781575419</v>
      </c>
      <c r="M20" s="35">
        <f>INDEX('Population forecasts'!$D$5:$O$14,MATCH($C20,'Population forecasts'!$C$5:$C$14,0),MATCH(M$6,'Population forecasts'!$D$4:$O$4,0))</f>
        <v>199201.92391303804</v>
      </c>
      <c r="N20" s="35">
        <f>INDEX('Population forecasts'!$D$5:$O$14,MATCH($C20,'Population forecasts'!$C$5:$C$14,0),MATCH(N$6,'Population forecasts'!$D$4:$O$4,0))</f>
        <v>201273.62392173364</v>
      </c>
      <c r="O20" s="35">
        <f>INDEX('Population forecasts'!$D$5:$O$14,MATCH($C20,'Population forecasts'!$C$5:$C$14,0),MATCH(O$6,'Population forecasts'!$D$4:$O$4,0))</f>
        <v>203366.86961051967</v>
      </c>
      <c r="P20" s="35">
        <f>INDEX('Population forecasts'!$D$5:$P$14,MATCH($C20,'Population forecasts'!$C$5:$C$14,0),MATCH(P$6,'Population forecasts'!$D$4:$P$4,0))</f>
        <v>205603.90517623536</v>
      </c>
    </row>
    <row r="21" spans="1:16">
      <c r="B21" s="26"/>
      <c r="C21" s="26" t="s">
        <v>136</v>
      </c>
      <c r="D21" s="35">
        <f>INDEX('Population forecasts'!$D$5:$O$14,MATCH($C21,'Population forecasts'!$C$5:$C$14,0),MATCH(D$6,'Population forecasts'!$D$4:$O$4,0))</f>
        <v>79884.143348060883</v>
      </c>
      <c r="E21" s="35">
        <f>INDEX('Population forecasts'!$D$5:$O$14,MATCH($C21,'Population forecasts'!$C$5:$C$14,0),MATCH(E$6,'Population forecasts'!$D$4:$O$4,0))</f>
        <v>81362</v>
      </c>
      <c r="F21" s="35">
        <f>INDEX('Population forecasts'!$D$5:$O$14,MATCH($C21,'Population forecasts'!$C$5:$C$14,0),MATCH(F$6,'Population forecasts'!$D$4:$O$4,0))</f>
        <v>81280.638000000006</v>
      </c>
      <c r="G21" s="35">
        <f>INDEX('Population forecasts'!$D$5:$O$14,MATCH($C21,'Population forecasts'!$C$5:$C$14,0),MATCH(G$6,'Population forecasts'!$D$4:$O$4,0))</f>
        <v>81118.076724000013</v>
      </c>
      <c r="H21" s="35">
        <f>INDEX('Population forecasts'!$D$5:$O$14,MATCH($C21,'Population forecasts'!$C$5:$C$14,0),MATCH(H$6,'Population forecasts'!$D$4:$O$4,0))</f>
        <v>80955.840570552013</v>
      </c>
      <c r="I21" s="35">
        <f>INDEX('Population forecasts'!$D$5:$O$14,MATCH($C21,'Population forecasts'!$C$5:$C$14,0),MATCH(I$6,'Population forecasts'!$D$4:$O$4,0))</f>
        <v>80793.928889410905</v>
      </c>
      <c r="J21" s="35">
        <f>INDEX('Population forecasts'!$D$5:$O$14,MATCH($C21,'Population forecasts'!$C$5:$C$14,0),MATCH(J$6,'Population forecasts'!$D$4:$O$4,0))</f>
        <v>80632.341031632081</v>
      </c>
      <c r="K21" s="35">
        <f>INDEX('Population forecasts'!$D$5:$O$14,MATCH($C21,'Population forecasts'!$C$5:$C$14,0),MATCH(K$6,'Population forecasts'!$D$4:$O$4,0))</f>
        <v>80471.076349568815</v>
      </c>
      <c r="L21" s="35">
        <f>INDEX('Population forecasts'!$D$5:$O$14,MATCH($C21,'Population forecasts'!$C$5:$C$14,0),MATCH(L$6,'Population forecasts'!$D$4:$O$4,0))</f>
        <v>80310.13419686968</v>
      </c>
      <c r="M21" s="35">
        <f>INDEX('Population forecasts'!$D$5:$O$14,MATCH($C21,'Population forecasts'!$C$5:$C$14,0),MATCH(M$6,'Population forecasts'!$D$4:$O$4,0))</f>
        <v>80149.513928475935</v>
      </c>
      <c r="N21" s="35">
        <f>INDEX('Population forecasts'!$D$5:$O$14,MATCH($C21,'Population forecasts'!$C$5:$C$14,0),MATCH(N$6,'Population forecasts'!$D$4:$O$4,0))</f>
        <v>79989.214900618987</v>
      </c>
      <c r="O21" s="35">
        <f>INDEX('Population forecasts'!$D$5:$O$14,MATCH($C21,'Population forecasts'!$C$5:$C$14,0),MATCH(O$6,'Population forecasts'!$D$4:$O$4,0))</f>
        <v>79829.236470817748</v>
      </c>
      <c r="P21" s="35">
        <f>INDEX('Population forecasts'!$D$5:$P$14,MATCH($C21,'Population forecasts'!$C$5:$C$14,0),MATCH(P$6,'Population forecasts'!$D$4:$P$4,0))</f>
        <v>79749.407234346931</v>
      </c>
    </row>
    <row r="22" spans="1:16">
      <c r="B22" s="26"/>
      <c r="C22" s="26" t="s">
        <v>137</v>
      </c>
      <c r="D22" s="35">
        <f>INDEX('Population forecasts'!$D$5:$O$14,MATCH($C22,'Population forecasts'!$C$5:$C$14,0),MATCH(D$6,'Population forecasts'!$D$4:$O$4,0))</f>
        <v>233138.92979872364</v>
      </c>
      <c r="E22" s="35">
        <f>INDEX('Population forecasts'!$D$5:$O$14,MATCH($C22,'Population forecasts'!$C$5:$C$14,0),MATCH(E$6,'Population forecasts'!$D$4:$O$4,0))</f>
        <v>237452</v>
      </c>
      <c r="F22" s="35">
        <f>INDEX('Population forecasts'!$D$5:$O$14,MATCH($C22,'Population forecasts'!$C$5:$C$14,0),MATCH(F$6,'Population forecasts'!$D$4:$O$4,0))</f>
        <v>240538.87599999999</v>
      </c>
      <c r="G22" s="35">
        <f>INDEX('Population forecasts'!$D$5:$O$14,MATCH($C22,'Population forecasts'!$C$5:$C$14,0),MATCH(G$6,'Population forecasts'!$D$4:$O$4,0))</f>
        <v>242872.10309719999</v>
      </c>
      <c r="H22" s="35">
        <f>INDEX('Population forecasts'!$D$5:$O$14,MATCH($C22,'Population forecasts'!$C$5:$C$14,0),MATCH(H$6,'Population forecasts'!$D$4:$O$4,0))</f>
        <v>245227.96249724284</v>
      </c>
      <c r="I22" s="35">
        <f>INDEX('Population forecasts'!$D$5:$O$14,MATCH($C22,'Population forecasts'!$C$5:$C$14,0),MATCH(I$6,'Population forecasts'!$D$4:$O$4,0))</f>
        <v>247606.6737334661</v>
      </c>
      <c r="J22" s="35">
        <f>INDEX('Population forecasts'!$D$5:$O$14,MATCH($C22,'Population forecasts'!$C$5:$C$14,0),MATCH(J$6,'Population forecasts'!$D$4:$O$4,0))</f>
        <v>250008.45846868074</v>
      </c>
      <c r="K22" s="35">
        <f>INDEX('Population forecasts'!$D$5:$O$14,MATCH($C22,'Population forecasts'!$C$5:$C$14,0),MATCH(K$6,'Population forecasts'!$D$4:$O$4,0))</f>
        <v>252433.54051582696</v>
      </c>
      <c r="L22" s="35">
        <f>INDEX('Population forecasts'!$D$5:$O$14,MATCH($C22,'Population forecasts'!$C$5:$C$14,0),MATCH(L$6,'Population forecasts'!$D$4:$O$4,0))</f>
        <v>254882.14585883048</v>
      </c>
      <c r="M22" s="35">
        <f>INDEX('Population forecasts'!$D$5:$O$14,MATCH($C22,'Population forecasts'!$C$5:$C$14,0),MATCH(M$6,'Population forecasts'!$D$4:$O$4,0))</f>
        <v>257354.50267366116</v>
      </c>
      <c r="N22" s="35">
        <f>INDEX('Population forecasts'!$D$5:$O$14,MATCH($C22,'Population forecasts'!$C$5:$C$14,0),MATCH(N$6,'Population forecasts'!$D$4:$O$4,0))</f>
        <v>259850.84134959569</v>
      </c>
      <c r="O22" s="35">
        <f>INDEX('Population forecasts'!$D$5:$O$14,MATCH($C22,'Population forecasts'!$C$5:$C$14,0),MATCH(O$6,'Population forecasts'!$D$4:$O$4,0))</f>
        <v>262371.39451068681</v>
      </c>
      <c r="P22" s="35">
        <f>INDEX('Population forecasts'!$D$5:$P$14,MATCH($C22,'Population forecasts'!$C$5:$C$14,0),MATCH(P$6,'Population forecasts'!$D$4:$P$4,0))</f>
        <v>265782.22263932572</v>
      </c>
    </row>
    <row r="23" spans="1:16">
      <c r="B23" s="26"/>
      <c r="C23" s="26" t="s">
        <v>138</v>
      </c>
      <c r="D23" s="35">
        <f>INDEX('Population forecasts'!$D$5:$O$14,MATCH($C23,'Population forecasts'!$C$5:$C$14,0),MATCH(D$6,'Population forecasts'!$D$4:$O$4,0))</f>
        <v>161162.49386352481</v>
      </c>
      <c r="E23" s="35">
        <f>INDEX('Population forecasts'!$D$5:$O$14,MATCH($C23,'Population forecasts'!$C$5:$C$14,0),MATCH(E$6,'Population forecasts'!$D$4:$O$4,0))</f>
        <v>164144</v>
      </c>
      <c r="F23" s="35">
        <f>INDEX('Population forecasts'!$D$5:$O$14,MATCH($C23,'Population forecasts'!$C$5:$C$14,0),MATCH(F$6,'Population forecasts'!$D$4:$O$4,0))</f>
        <v>165785.44</v>
      </c>
      <c r="G23" s="35">
        <f>INDEX('Population forecasts'!$D$5:$O$14,MATCH($C23,'Population forecasts'!$C$5:$C$14,0),MATCH(G$6,'Population forecasts'!$D$4:$O$4,0))</f>
        <v>167393.55876800002</v>
      </c>
      <c r="H23" s="35">
        <f>INDEX('Population forecasts'!$D$5:$O$14,MATCH($C23,'Population forecasts'!$C$5:$C$14,0),MATCH(H$6,'Population forecasts'!$D$4:$O$4,0))</f>
        <v>169017.27628804962</v>
      </c>
      <c r="I23" s="35">
        <f>INDEX('Population forecasts'!$D$5:$O$14,MATCH($C23,'Population forecasts'!$C$5:$C$14,0),MATCH(I$6,'Population forecasts'!$D$4:$O$4,0))</f>
        <v>170656.7438680437</v>
      </c>
      <c r="J23" s="35">
        <f>INDEX('Population forecasts'!$D$5:$O$14,MATCH($C23,'Population forecasts'!$C$5:$C$14,0),MATCH(J$6,'Population forecasts'!$D$4:$O$4,0))</f>
        <v>172312.11428356374</v>
      </c>
      <c r="K23" s="35">
        <f>INDEX('Population forecasts'!$D$5:$O$14,MATCH($C23,'Population forecasts'!$C$5:$C$14,0),MATCH(K$6,'Population forecasts'!$D$4:$O$4,0))</f>
        <v>173983.54179211432</v>
      </c>
      <c r="L23" s="35">
        <f>INDEX('Population forecasts'!$D$5:$O$14,MATCH($C23,'Population forecasts'!$C$5:$C$14,0),MATCH(L$6,'Population forecasts'!$D$4:$O$4,0))</f>
        <v>175671.18214749784</v>
      </c>
      <c r="M23" s="35">
        <f>INDEX('Population forecasts'!$D$5:$O$14,MATCH($C23,'Population forecasts'!$C$5:$C$14,0),MATCH(M$6,'Population forecasts'!$D$4:$O$4,0))</f>
        <v>177375.19261432858</v>
      </c>
      <c r="N23" s="35">
        <f>INDEX('Population forecasts'!$D$5:$O$14,MATCH($C23,'Population forecasts'!$C$5:$C$14,0),MATCH(N$6,'Population forecasts'!$D$4:$O$4,0))</f>
        <v>179095.73198268758</v>
      </c>
      <c r="O23" s="35">
        <f>INDEX('Population forecasts'!$D$5:$O$14,MATCH($C23,'Population forecasts'!$C$5:$C$14,0),MATCH(O$6,'Population forecasts'!$D$4:$O$4,0))</f>
        <v>180832.96058291965</v>
      </c>
      <c r="P23" s="35">
        <f>INDEX('Population forecasts'!$D$5:$P$14,MATCH($C23,'Population forecasts'!$C$5:$C$14,0),MATCH(P$6,'Population forecasts'!$D$4:$P$4,0))</f>
        <v>182641.29018874886</v>
      </c>
    </row>
    <row r="24" spans="1:16">
      <c r="A24" s="82"/>
      <c r="B24" s="83"/>
      <c r="C24" s="83" t="s">
        <v>139</v>
      </c>
      <c r="D24" s="35">
        <f>INDEX('Population forecasts'!$D$5:$O$14,MATCH($C24,'Population forecasts'!$C$5:$C$14,0),MATCH(D$6,'Population forecasts'!$D$4:$O$4,0))</f>
        <v>305083.94698085421</v>
      </c>
      <c r="E24" s="35">
        <f>INDEX('Population forecasts'!$D$5:$O$14,MATCH($C24,'Population forecasts'!$C$5:$C$14,0),MATCH(E$6,'Population forecasts'!$D$4:$O$4,0))</f>
        <v>310728</v>
      </c>
      <c r="F24" s="35">
        <f>INDEX('Population forecasts'!$D$5:$O$14,MATCH($C24,'Population forecasts'!$C$5:$C$14,0),MATCH(F$6,'Population forecasts'!$D$4:$O$4,0))</f>
        <v>313213.82400000002</v>
      </c>
      <c r="G24" s="35">
        <f>INDEX('Population forecasts'!$D$5:$O$14,MATCH($C24,'Population forecasts'!$C$5:$C$14,0),MATCH(G$6,'Population forecasts'!$D$4:$O$4,0))</f>
        <v>315719.53459200001</v>
      </c>
      <c r="H24" s="35">
        <f>INDEX('Population forecasts'!$D$5:$O$14,MATCH($C24,'Population forecasts'!$C$5:$C$14,0),MATCH(H$6,'Population forecasts'!$D$4:$O$4,0))</f>
        <v>318245.29086873599</v>
      </c>
      <c r="I24" s="35">
        <f>INDEX('Population forecasts'!$D$5:$O$14,MATCH($C24,'Population forecasts'!$C$5:$C$14,0),MATCH(I$6,'Population forecasts'!$D$4:$O$4,0))</f>
        <v>320791.25319568586</v>
      </c>
      <c r="J24" s="35">
        <f>INDEX('Population forecasts'!$D$5:$O$14,MATCH($C24,'Population forecasts'!$C$5:$C$14,0),MATCH(J$6,'Population forecasts'!$D$4:$O$4,0))</f>
        <v>323357.58322125132</v>
      </c>
      <c r="K24" s="35">
        <f>INDEX('Population forecasts'!$D$5:$O$14,MATCH($C24,'Population forecasts'!$C$5:$C$14,0),MATCH(K$6,'Population forecasts'!$D$4:$O$4,0))</f>
        <v>325944.44388702133</v>
      </c>
      <c r="L24" s="35">
        <f>INDEX('Population forecasts'!$D$5:$O$14,MATCH($C24,'Population forecasts'!$C$5:$C$14,0),MATCH(L$6,'Population forecasts'!$D$4:$O$4,0))</f>
        <v>328551.99943811749</v>
      </c>
      <c r="M24" s="35">
        <f>INDEX('Population forecasts'!$D$5:$O$14,MATCH($C24,'Population forecasts'!$C$5:$C$14,0),MATCH(M$6,'Population forecasts'!$D$4:$O$4,0))</f>
        <v>331180.41543362243</v>
      </c>
      <c r="N24" s="35">
        <f>INDEX('Population forecasts'!$D$5:$O$14,MATCH($C24,'Population forecasts'!$C$5:$C$14,0),MATCH(N$6,'Population forecasts'!$D$4:$O$4,0))</f>
        <v>333829.8587570914</v>
      </c>
      <c r="O24" s="35">
        <f>INDEX('Population forecasts'!$D$5:$O$14,MATCH($C24,'Population forecasts'!$C$5:$C$14,0),MATCH(O$6,'Population forecasts'!$D$4:$O$4,0))</f>
        <v>336500.49762714811</v>
      </c>
      <c r="P24" s="35">
        <f>INDEX('Population forecasts'!$D$5:$P$14,MATCH($C24,'Population forecasts'!$C$5:$C$14,0),MATCH(P$6,'Population forecasts'!$D$4:$P$4,0))</f>
        <v>339192.50160816527</v>
      </c>
    </row>
    <row r="25" spans="1:16">
      <c r="B25" s="26" t="s">
        <v>169</v>
      </c>
      <c r="C25" s="214" t="s">
        <v>170</v>
      </c>
      <c r="D25" s="33">
        <f>INDEX('Population forecasts'!$D$5:$O$14,MATCH($C25,'Population forecasts'!$C$5:$C$14,0),MATCH(D$6,'Population forecasts'!$D$4:$O$4,0))</f>
        <v>5122617.5748649975</v>
      </c>
      <c r="E25" s="33">
        <f>INDEX('Population forecasts'!$D$5:$O$14,MATCH($C25,'Population forecasts'!$C$5:$C$14,0),MATCH(E$6,'Population forecasts'!$D$4:$O$4,0))</f>
        <v>5217386</v>
      </c>
      <c r="F25" s="33">
        <f>INDEX('Population forecasts'!$D$5:$O$14,MATCH($C25,'Population forecasts'!$C$5:$C$14,0),MATCH(F$6,'Population forecasts'!$D$4:$O$4,0))</f>
        <v>5299382.88</v>
      </c>
      <c r="G25" s="33">
        <f>INDEX('Population forecasts'!$D$5:$O$14,MATCH($C25,'Population forecasts'!$C$5:$C$14,0),MATCH(G$6,'Population forecasts'!$D$4:$O$4,0))</f>
        <v>5380760.4052939788</v>
      </c>
      <c r="H25" s="33">
        <f>INDEX('Population forecasts'!$D$5:$O$14,MATCH($C25,'Population forecasts'!$C$5:$C$14,0),MATCH(H$6,'Population forecasts'!$D$4:$O$4,0))</f>
        <v>5463513.431554147</v>
      </c>
      <c r="I25" s="33">
        <f>INDEX('Population forecasts'!$D$5:$O$14,MATCH($C25,'Population forecasts'!$C$5:$C$14,0),MATCH(I$6,'Population forecasts'!$D$4:$O$4,0))</f>
        <v>5547666.0115265278</v>
      </c>
      <c r="J25" s="33">
        <f>INDEX('Population forecasts'!$D$5:$O$14,MATCH($C25,'Population forecasts'!$C$5:$C$14,0),MATCH(J$6,'Population forecasts'!$D$4:$O$4,0))</f>
        <v>5633242.6269865967</v>
      </c>
      <c r="K25" s="33">
        <f>INDEX('Population forecasts'!$D$5:$O$14,MATCH($C25,'Population forecasts'!$C$5:$C$14,0),MATCH(K$6,'Population forecasts'!$D$4:$O$4,0))</f>
        <v>5720268.1964744283</v>
      </c>
      <c r="L25" s="33">
        <f>INDEX('Population forecasts'!$D$5:$O$14,MATCH($C25,'Population forecasts'!$C$5:$C$14,0),MATCH(L$6,'Population forecasts'!$D$4:$O$4,0))</f>
        <v>5808768.0831701299</v>
      </c>
      <c r="M25" s="33">
        <f>INDEX('Population forecasts'!$D$5:$O$14,MATCH($C25,'Population forecasts'!$C$5:$C$14,0),MATCH(M$6,'Population forecasts'!$D$4:$O$4,0))</f>
        <v>5898768.102912141</v>
      </c>
      <c r="N25" s="33">
        <f>INDEX('Population forecasts'!$D$5:$O$14,MATCH($C25,'Population forecasts'!$C$5:$C$14,0),MATCH(N$6,'Population forecasts'!$D$4:$O$4,0))</f>
        <v>5990294.532360984</v>
      </c>
      <c r="O25" s="33">
        <f>INDEX('Population forecasts'!$D$5:$O$14,MATCH($C25,'Population forecasts'!$C$5:$C$14,0),MATCH(O$6,'Population forecasts'!$D$4:$O$4,0))</f>
        <v>6083374.1173110958</v>
      </c>
      <c r="P25" s="33">
        <f>INDEX('Population forecasts'!$D$5:$P$14,MATCH($C25,'Population forecasts'!$C$5:$C$14,0),MATCH(P$6,'Population forecasts'!$D$4:$P$4,0))</f>
        <v>6180050.6445212476</v>
      </c>
    </row>
    <row r="26" spans="1:16">
      <c r="B26" s="26"/>
      <c r="C26" s="214"/>
      <c r="D26" s="214"/>
      <c r="E26" s="35"/>
      <c r="F26" s="35"/>
      <c r="G26" s="35"/>
      <c r="H26" s="35"/>
      <c r="I26" s="35"/>
      <c r="J26" s="35"/>
      <c r="K26" s="35"/>
      <c r="L26" s="35"/>
      <c r="M26" s="35"/>
      <c r="N26" s="35"/>
      <c r="O26" s="35"/>
      <c r="P26" s="35"/>
    </row>
    <row r="27" spans="1:16">
      <c r="B27" s="26" t="s">
        <v>171</v>
      </c>
      <c r="C27" s="26" t="s">
        <v>172</v>
      </c>
      <c r="D27" s="35">
        <f>INDEX('ACIF Pop Estimates'!$C$7:$W$8,MATCH($C27,'ACIF Pop Estimates'!$B$7:$B$8,0),MATCH(D$6,'ACIF Pop Estimates'!$C$6:$W$6,0))</f>
        <v>5175245</v>
      </c>
      <c r="E27" s="35">
        <f>INDEX('ACIF Pop Estimates'!$C$7:$W$8,MATCH($C27,'ACIF Pop Estimates'!$B$7:$B$8,0),MATCH(E$6,'ACIF Pop Estimates'!$C$6:$W$6,0))</f>
        <v>5221233</v>
      </c>
      <c r="F27" s="35">
        <f>INDEX('ACIF Pop Estimates'!$C$7:$W$8,MATCH($C27,'ACIF Pop Estimates'!$B$7:$B$8,0),MATCH(F$6,'ACIF Pop Estimates'!$C$6:$W$6,0))</f>
        <v>5257148.1737049669</v>
      </c>
      <c r="G27" s="35">
        <f>INDEX('ACIF Pop Estimates'!$C$7:$W$8,MATCH($C27,'ACIF Pop Estimates'!$B$7:$B$8,0),MATCH(G$6,'ACIF Pop Estimates'!$C$6:$W$6,0))</f>
        <v>5354697.4682285776</v>
      </c>
      <c r="H27" s="35">
        <f>INDEX('ACIF Pop Estimates'!$C$7:$W$8,MATCH($C27,'ACIF Pop Estimates'!$B$7:$B$8,0),MATCH(H$6,'ACIF Pop Estimates'!$C$6:$W$6,0))</f>
        <v>5443433.1018611388</v>
      </c>
      <c r="I27" s="35">
        <f>INDEX('ACIF Pop Estimates'!$C$7:$W$8,MATCH($C27,'ACIF Pop Estimates'!$B$7:$B$8,0),MATCH(I$6,'ACIF Pop Estimates'!$C$6:$W$6,0))</f>
        <v>5528446.6186851561</v>
      </c>
      <c r="J27" s="35">
        <f>INDEX('ACIF Pop Estimates'!$C$7:$W$8,MATCH($C27,'ACIF Pop Estimates'!$B$7:$B$8,0),MATCH(J$6,'ACIF Pop Estimates'!$C$6:$W$6,0))</f>
        <v>5613234.383345549</v>
      </c>
      <c r="K27" s="35">
        <f>INDEX('ACIF Pop Estimates'!$C$7:$W$8,MATCH($C27,'ACIF Pop Estimates'!$B$7:$B$8,0),MATCH(K$6,'ACIF Pop Estimates'!$C$6:$W$6,0))</f>
        <v>5698088.1502843136</v>
      </c>
      <c r="L27" s="35">
        <f>INDEX('ACIF Pop Estimates'!$C$7:$W$8,MATCH($C27,'ACIF Pop Estimates'!$B$7:$B$8,0),MATCH(L$6,'ACIF Pop Estimates'!$C$6:$W$6,0))</f>
        <v>5783021.0005796198</v>
      </c>
      <c r="M27" s="35">
        <f>INDEX('ACIF Pop Estimates'!$C$7:$W$8,MATCH($C27,'ACIF Pop Estimates'!$B$7:$B$8,0),MATCH(M$6,'ACIF Pop Estimates'!$C$6:$W$6,0))</f>
        <v>5867886.300219683</v>
      </c>
      <c r="N27" s="35">
        <f>INDEX('ACIF Pop Estimates'!$C$7:$W$8,MATCH($C27,'ACIF Pop Estimates'!$B$7:$B$8,0),MATCH(N$6,'ACIF Pop Estimates'!$C$6:$W$6,0))</f>
        <v>5952446.3848476214</v>
      </c>
      <c r="O27" s="35">
        <f>INDEX('ACIF Pop Estimates'!$C$7:$W$8,MATCH($C27,'ACIF Pop Estimates'!$B$7:$B$8,0),MATCH(O$6,'ACIF Pop Estimates'!$C$6:$W$6,0))</f>
        <v>6036599.9860382248</v>
      </c>
      <c r="P27" s="35"/>
    </row>
    <row r="28" spans="1:16">
      <c r="B28" s="26"/>
      <c r="C28" s="26"/>
      <c r="D28" s="26"/>
      <c r="E28" s="35"/>
      <c r="F28" s="35"/>
      <c r="G28" s="35"/>
      <c r="H28" s="35"/>
      <c r="I28" s="35"/>
      <c r="J28" s="35"/>
      <c r="K28" s="35"/>
      <c r="L28" s="35"/>
      <c r="M28" s="35"/>
      <c r="N28" s="35"/>
      <c r="O28" s="35"/>
      <c r="P28" s="35"/>
    </row>
    <row r="29" spans="1:16" ht="16" thickBot="1">
      <c r="A29" s="28">
        <v>2</v>
      </c>
      <c r="B29" s="28" t="s">
        <v>173</v>
      </c>
      <c r="C29" s="28"/>
      <c r="D29" s="28"/>
      <c r="E29" s="28"/>
      <c r="F29" s="28"/>
      <c r="G29" s="28"/>
      <c r="H29" s="28"/>
      <c r="I29" s="28"/>
      <c r="J29" s="28"/>
      <c r="K29" s="28"/>
      <c r="L29" s="28"/>
      <c r="M29" s="28"/>
      <c r="N29" s="28"/>
      <c r="O29" s="28"/>
      <c r="P29" s="28"/>
    </row>
    <row r="30" spans="1:16" ht="16" thickTop="1">
      <c r="A30">
        <v>2</v>
      </c>
      <c r="B30" s="26" t="s">
        <v>174</v>
      </c>
      <c r="C30" s="26" t="s">
        <v>110</v>
      </c>
      <c r="D30" s="26">
        <f>INDEX('Census Avg Pop Household (Extr)'!$E$6:$AI$24,MATCH($C30,'Census Avg Pop Household (Extr)'!$C$6:$C$24,0),MATCH(D$6,'Census Avg Pop Household (Extr)'!$E$5:$AI$5,0))</f>
        <v>2.62</v>
      </c>
      <c r="E30" s="34">
        <f>INDEX('Census Avg Pop Household (Extr)'!$E$6:$AI$24,MATCH($C30,'Census Avg Pop Household (Extr)'!$C$6:$C$24,0),MATCH(E$6,'Census Avg Pop Household (Extr)'!$E$5:$AI$5,0))</f>
        <v>2.6</v>
      </c>
      <c r="F30" s="34">
        <f>INDEX('Census Avg Pop Household (Extr)'!$E$6:$AI$24,MATCH($C30,'Census Avg Pop Household (Extr)'!$C$6:$C$24,0),MATCH(F$6,'Census Avg Pop Household (Extr)'!$E$5:$AI$5,0))</f>
        <v>2.59</v>
      </c>
      <c r="G30" s="34">
        <f>INDEX('Census Avg Pop Household (Extr)'!$E$6:$AI$24,MATCH($C30,'Census Avg Pop Household (Extr)'!$C$6:$C$24,0),MATCH(G$6,'Census Avg Pop Household (Extr)'!$E$5:$AI$5,0))</f>
        <v>2.58</v>
      </c>
      <c r="H30" s="34">
        <f>INDEX('Census Avg Pop Household (Extr)'!$E$6:$AI$24,MATCH($C30,'Census Avg Pop Household (Extr)'!$C$6:$C$24,0),MATCH(H$6,'Census Avg Pop Household (Extr)'!$E$5:$AI$5,0))</f>
        <v>2.5700000000000003</v>
      </c>
      <c r="I30" s="34">
        <f>INDEX('Census Avg Pop Household (Extr)'!$E$6:$AI$24,MATCH($C30,'Census Avg Pop Household (Extr)'!$C$6:$C$24,0),MATCH(I$6,'Census Avg Pop Household (Extr)'!$E$5:$AI$5,0))</f>
        <v>2.5600000000000005</v>
      </c>
      <c r="J30" s="34">
        <f>INDEX('Census Avg Pop Household (Extr)'!$E$6:$AI$24,MATCH($C30,'Census Avg Pop Household (Extr)'!$C$6:$C$24,0),MATCH(J$6,'Census Avg Pop Household (Extr)'!$E$5:$AI$5,0))</f>
        <v>2.5500000000000007</v>
      </c>
      <c r="K30" s="34">
        <f>INDEX('Census Avg Pop Household (Extr)'!$E$6:$AI$24,MATCH($C30,'Census Avg Pop Household (Extr)'!$C$6:$C$24,0),MATCH(K$6,'Census Avg Pop Household (Extr)'!$E$5:$AI$5,0))</f>
        <v>2.5400000000000009</v>
      </c>
      <c r="L30" s="34">
        <f>INDEX('Census Avg Pop Household (Extr)'!$E$6:$AI$24,MATCH($C30,'Census Avg Pop Household (Extr)'!$C$6:$C$24,0),MATCH(L$6,'Census Avg Pop Household (Extr)'!$E$5:$AI$5,0))</f>
        <v>2.5300000000000011</v>
      </c>
      <c r="M30" s="34">
        <f>INDEX('Census Avg Pop Household (Extr)'!$E$6:$AI$24,MATCH($C30,'Census Avg Pop Household (Extr)'!$C$6:$C$24,0),MATCH(M$6,'Census Avg Pop Household (Extr)'!$E$5:$AI$5,0))</f>
        <v>2.5200000000000014</v>
      </c>
      <c r="N30" s="34">
        <f>INDEX('Census Avg Pop Household (Extr)'!$E$6:$AI$24,MATCH($C30,'Census Avg Pop Household (Extr)'!$C$6:$C$24,0),MATCH(N$6,'Census Avg Pop Household (Extr)'!$E$5:$AI$5,0))</f>
        <v>2.5100000000000016</v>
      </c>
      <c r="O30" s="34">
        <f>INDEX('Census Avg Pop Household (Extr)'!$E$6:$AI$24,MATCH($C30,'Census Avg Pop Household (Extr)'!$C$6:$C$24,0),MATCH(O$6,'Census Avg Pop Household (Extr)'!$E$5:$AI$5,0))</f>
        <v>2.5000000000000018</v>
      </c>
      <c r="P30" s="34">
        <f>INDEX('Census Avg Pop Household (Extr)'!$E$6:$AJ$24,MATCH($C30,'Census Avg Pop Household (Extr)'!$C$6:$C$24,0),MATCH(P$6,'Census Avg Pop Household (Extr)'!$E$5:$AJ$5,0))</f>
        <v>2.490000000000002</v>
      </c>
    </row>
    <row r="31" spans="1:16">
      <c r="B31" s="26" t="s">
        <v>175</v>
      </c>
      <c r="C31" s="26" t="s">
        <v>128</v>
      </c>
      <c r="D31" s="26">
        <f>INDEX('Census Avg Pop Household (Extr)'!$E$6:$AI$24,MATCH($C31,'Census Avg Pop Household (Extr)'!$C$6:$C$24,0),MATCH(D$6,'Census Avg Pop Household (Extr)'!$E$5:$AI$5,0))</f>
        <v>2.42</v>
      </c>
      <c r="E31" s="34">
        <f>INDEX('Census Avg Pop Household (Extr)'!$E$6:$AI$24,MATCH($C31,'Census Avg Pop Household (Extr)'!$C$6:$C$24,0),MATCH(E$6,'Census Avg Pop Household (Extr)'!$E$5:$AI$5,0))</f>
        <v>2.4</v>
      </c>
      <c r="F31" s="34">
        <f>INDEX('Census Avg Pop Household (Extr)'!$E$6:$AI$24,MATCH($C31,'Census Avg Pop Household (Extr)'!$C$6:$C$24,0),MATCH(F$6,'Census Avg Pop Household (Extr)'!$E$5:$AI$5,0))</f>
        <v>2.3899999999999997</v>
      </c>
      <c r="G31" s="34">
        <f>INDEX('Census Avg Pop Household (Extr)'!$E$6:$AI$24,MATCH($C31,'Census Avg Pop Household (Extr)'!$C$6:$C$24,0),MATCH(G$6,'Census Avg Pop Household (Extr)'!$E$5:$AI$5,0))</f>
        <v>2.38</v>
      </c>
      <c r="H31" s="34">
        <f>INDEX('Census Avg Pop Household (Extr)'!$E$6:$AI$24,MATCH($C31,'Census Avg Pop Household (Extr)'!$C$6:$C$24,0),MATCH(H$6,'Census Avg Pop Household (Extr)'!$E$5:$AI$5,0))</f>
        <v>2.37</v>
      </c>
      <c r="I31" s="34">
        <f>INDEX('Census Avg Pop Household (Extr)'!$E$6:$AI$24,MATCH($C31,'Census Avg Pop Household (Extr)'!$C$6:$C$24,0),MATCH(I$6,'Census Avg Pop Household (Extr)'!$E$5:$AI$5,0))</f>
        <v>2.3600000000000003</v>
      </c>
      <c r="J31" s="34">
        <f>INDEX('Census Avg Pop Household (Extr)'!$E$6:$AI$24,MATCH($C31,'Census Avg Pop Household (Extr)'!$C$6:$C$24,0),MATCH(J$6,'Census Avg Pop Household (Extr)'!$E$5:$AI$5,0))</f>
        <v>2.3500000000000005</v>
      </c>
      <c r="K31" s="34">
        <f>INDEX('Census Avg Pop Household (Extr)'!$E$6:$AI$24,MATCH($C31,'Census Avg Pop Household (Extr)'!$C$6:$C$24,0),MATCH(K$6,'Census Avg Pop Household (Extr)'!$E$5:$AI$5,0))</f>
        <v>2.3400000000000007</v>
      </c>
      <c r="L31" s="34">
        <f>INDEX('Census Avg Pop Household (Extr)'!$E$6:$AI$24,MATCH($C31,'Census Avg Pop Household (Extr)'!$C$6:$C$24,0),MATCH(L$6,'Census Avg Pop Household (Extr)'!$E$5:$AI$5,0))</f>
        <v>2.330000000000001</v>
      </c>
      <c r="M31" s="34">
        <f>INDEX('Census Avg Pop Household (Extr)'!$E$6:$AI$24,MATCH($C31,'Census Avg Pop Household (Extr)'!$C$6:$C$24,0),MATCH(M$6,'Census Avg Pop Household (Extr)'!$E$5:$AI$5,0))</f>
        <v>2.3200000000000012</v>
      </c>
      <c r="N31" s="34">
        <f>INDEX('Census Avg Pop Household (Extr)'!$E$6:$AI$24,MATCH($C31,'Census Avg Pop Household (Extr)'!$C$6:$C$24,0),MATCH(N$6,'Census Avg Pop Household (Extr)'!$E$5:$AI$5,0))</f>
        <v>2.3100000000000014</v>
      </c>
      <c r="O31" s="34">
        <f>INDEX('Census Avg Pop Household (Extr)'!$E$6:$AI$24,MATCH($C31,'Census Avg Pop Household (Extr)'!$C$6:$C$24,0),MATCH(O$6,'Census Avg Pop Household (Extr)'!$E$5:$AI$5,0))</f>
        <v>2.3000000000000016</v>
      </c>
      <c r="P31" s="34">
        <f>INDEX('Census Avg Pop Household (Extr)'!$E$6:$AJ$24,MATCH($C31,'Census Avg Pop Household (Extr)'!$C$6:$C$24,0),MATCH(P$6,'Census Avg Pop Household (Extr)'!$E$5:$AJ$5,0))</f>
        <v>2.2900000000000018</v>
      </c>
    </row>
    <row r="32" spans="1:16">
      <c r="B32" s="26"/>
      <c r="C32" s="26" t="s">
        <v>133</v>
      </c>
      <c r="D32" s="26">
        <f>INDEX('Census Avg Pop Household (Extr)'!$E$6:$AI$24,MATCH($C32,'Census Avg Pop Household (Extr)'!$C$6:$C$24,0),MATCH(D$6,'Census Avg Pop Household (Extr)'!$E$5:$AI$5,0))</f>
        <v>2.52</v>
      </c>
      <c r="E32" s="34">
        <f>INDEX('Census Avg Pop Household (Extr)'!$E$6:$AI$24,MATCH($C32,'Census Avg Pop Household (Extr)'!$C$6:$C$24,0),MATCH(E$6,'Census Avg Pop Household (Extr)'!$E$5:$AI$5,0))</f>
        <v>2.5</v>
      </c>
      <c r="F32" s="34">
        <f>INDEX('Census Avg Pop Household (Extr)'!$E$6:$AI$24,MATCH($C32,'Census Avg Pop Household (Extr)'!$C$6:$C$24,0),MATCH(F$6,'Census Avg Pop Household (Extr)'!$E$5:$AI$5,0))</f>
        <v>2.4900000000000002</v>
      </c>
      <c r="G32" s="34">
        <f>INDEX('Census Avg Pop Household (Extr)'!$E$6:$AI$24,MATCH($C32,'Census Avg Pop Household (Extr)'!$C$6:$C$24,0),MATCH(G$6,'Census Avg Pop Household (Extr)'!$E$5:$AI$5,0))</f>
        <v>2.4800000000000004</v>
      </c>
      <c r="H32" s="34">
        <f>INDEX('Census Avg Pop Household (Extr)'!$E$6:$AI$24,MATCH($C32,'Census Avg Pop Household (Extr)'!$C$6:$C$24,0),MATCH(H$6,'Census Avg Pop Household (Extr)'!$E$5:$AI$5,0))</f>
        <v>2.4700000000000006</v>
      </c>
      <c r="I32" s="34">
        <f>INDEX('Census Avg Pop Household (Extr)'!$E$6:$AI$24,MATCH($C32,'Census Avg Pop Household (Extr)'!$C$6:$C$24,0),MATCH(I$6,'Census Avg Pop Household (Extr)'!$E$5:$AI$5,0))</f>
        <v>2.4600000000000009</v>
      </c>
      <c r="J32" s="34">
        <f>INDEX('Census Avg Pop Household (Extr)'!$E$6:$AI$24,MATCH($C32,'Census Avg Pop Household (Extr)'!$C$6:$C$24,0),MATCH(J$6,'Census Avg Pop Household (Extr)'!$E$5:$AI$5,0))</f>
        <v>2.4500000000000011</v>
      </c>
      <c r="K32" s="34">
        <f>INDEX('Census Avg Pop Household (Extr)'!$E$6:$AI$24,MATCH($C32,'Census Avg Pop Household (Extr)'!$C$6:$C$24,0),MATCH(K$6,'Census Avg Pop Household (Extr)'!$E$5:$AI$5,0))</f>
        <v>2.4400000000000013</v>
      </c>
      <c r="L32" s="34">
        <f>INDEX('Census Avg Pop Household (Extr)'!$E$6:$AI$24,MATCH($C32,'Census Avg Pop Household (Extr)'!$C$6:$C$24,0),MATCH(L$6,'Census Avg Pop Household (Extr)'!$E$5:$AI$5,0))</f>
        <v>2.4300000000000015</v>
      </c>
      <c r="M32" s="34">
        <f>INDEX('Census Avg Pop Household (Extr)'!$E$6:$AI$24,MATCH($C32,'Census Avg Pop Household (Extr)'!$C$6:$C$24,0),MATCH(M$6,'Census Avg Pop Household (Extr)'!$E$5:$AI$5,0))</f>
        <v>2.4200000000000017</v>
      </c>
      <c r="N32" s="34">
        <f>INDEX('Census Avg Pop Household (Extr)'!$E$6:$AI$24,MATCH($C32,'Census Avg Pop Household (Extr)'!$C$6:$C$24,0),MATCH(N$6,'Census Avg Pop Household (Extr)'!$E$5:$AI$5,0))</f>
        <v>2.4100000000000019</v>
      </c>
      <c r="O32" s="34">
        <f>INDEX('Census Avg Pop Household (Extr)'!$E$6:$AI$24,MATCH($C32,'Census Avg Pop Household (Extr)'!$C$6:$C$24,0),MATCH(O$6,'Census Avg Pop Household (Extr)'!$E$5:$AI$5,0))</f>
        <v>2.4000000000000021</v>
      </c>
      <c r="P32" s="34">
        <f>INDEX('Census Avg Pop Household (Extr)'!$E$6:$AJ$24,MATCH($C32,'Census Avg Pop Household (Extr)'!$C$6:$C$24,0),MATCH(P$6,'Census Avg Pop Household (Extr)'!$E$5:$AJ$5,0))</f>
        <v>2.3900000000000023</v>
      </c>
    </row>
    <row r="33" spans="1:16">
      <c r="B33" s="26"/>
      <c r="C33" s="26" t="s">
        <v>134</v>
      </c>
      <c r="D33" s="26">
        <f>INDEX('Census Avg Pop Household (Extr)'!$E$6:$AI$24,MATCH($C33,'Census Avg Pop Household (Extr)'!$C$6:$C$24,0),MATCH(D$6,'Census Avg Pop Household (Extr)'!$E$5:$AI$5,0))</f>
        <v>2.42</v>
      </c>
      <c r="E33" s="34">
        <f>INDEX('Census Avg Pop Household (Extr)'!$E$6:$AI$24,MATCH($C33,'Census Avg Pop Household (Extr)'!$C$6:$C$24,0),MATCH(E$6,'Census Avg Pop Household (Extr)'!$E$5:$AI$5,0))</f>
        <v>2.4</v>
      </c>
      <c r="F33" s="34">
        <f>INDEX('Census Avg Pop Household (Extr)'!$E$6:$AI$24,MATCH($C33,'Census Avg Pop Household (Extr)'!$C$6:$C$24,0),MATCH(F$6,'Census Avg Pop Household (Extr)'!$E$5:$AI$5,0))</f>
        <v>2.3899999999999997</v>
      </c>
      <c r="G33" s="34">
        <f>INDEX('Census Avg Pop Household (Extr)'!$E$6:$AI$24,MATCH($C33,'Census Avg Pop Household (Extr)'!$C$6:$C$24,0),MATCH(G$6,'Census Avg Pop Household (Extr)'!$E$5:$AI$5,0))</f>
        <v>2.38</v>
      </c>
      <c r="H33" s="34">
        <f>INDEX('Census Avg Pop Household (Extr)'!$E$6:$AI$24,MATCH($C33,'Census Avg Pop Household (Extr)'!$C$6:$C$24,0),MATCH(H$6,'Census Avg Pop Household (Extr)'!$E$5:$AI$5,0))</f>
        <v>2.37</v>
      </c>
      <c r="I33" s="34">
        <f>INDEX('Census Avg Pop Household (Extr)'!$E$6:$AI$24,MATCH($C33,'Census Avg Pop Household (Extr)'!$C$6:$C$24,0),MATCH(I$6,'Census Avg Pop Household (Extr)'!$E$5:$AI$5,0))</f>
        <v>2.3600000000000003</v>
      </c>
      <c r="J33" s="34">
        <f>INDEX('Census Avg Pop Household (Extr)'!$E$6:$AI$24,MATCH($C33,'Census Avg Pop Household (Extr)'!$C$6:$C$24,0),MATCH(J$6,'Census Avg Pop Household (Extr)'!$E$5:$AI$5,0))</f>
        <v>2.3500000000000005</v>
      </c>
      <c r="K33" s="34">
        <f>INDEX('Census Avg Pop Household (Extr)'!$E$6:$AI$24,MATCH($C33,'Census Avg Pop Household (Extr)'!$C$6:$C$24,0),MATCH(K$6,'Census Avg Pop Household (Extr)'!$E$5:$AI$5,0))</f>
        <v>2.3400000000000007</v>
      </c>
      <c r="L33" s="34">
        <f>INDEX('Census Avg Pop Household (Extr)'!$E$6:$AI$24,MATCH($C33,'Census Avg Pop Household (Extr)'!$C$6:$C$24,0),MATCH(L$6,'Census Avg Pop Household (Extr)'!$E$5:$AI$5,0))</f>
        <v>2.330000000000001</v>
      </c>
      <c r="M33" s="34">
        <f>INDEX('Census Avg Pop Household (Extr)'!$E$6:$AI$24,MATCH($C33,'Census Avg Pop Household (Extr)'!$C$6:$C$24,0),MATCH(M$6,'Census Avg Pop Household (Extr)'!$E$5:$AI$5,0))</f>
        <v>2.3200000000000012</v>
      </c>
      <c r="N33" s="34">
        <f>INDEX('Census Avg Pop Household (Extr)'!$E$6:$AI$24,MATCH($C33,'Census Avg Pop Household (Extr)'!$C$6:$C$24,0),MATCH(N$6,'Census Avg Pop Household (Extr)'!$E$5:$AI$5,0))</f>
        <v>2.3100000000000014</v>
      </c>
      <c r="O33" s="34">
        <f>INDEX('Census Avg Pop Household (Extr)'!$E$6:$AI$24,MATCH($C33,'Census Avg Pop Household (Extr)'!$C$6:$C$24,0),MATCH(O$6,'Census Avg Pop Household (Extr)'!$E$5:$AI$5,0))</f>
        <v>2.3000000000000016</v>
      </c>
      <c r="P33" s="34">
        <f>INDEX('Census Avg Pop Household (Extr)'!$E$6:$AJ$24,MATCH($C33,'Census Avg Pop Household (Extr)'!$C$6:$C$24,0),MATCH(P$6,'Census Avg Pop Household (Extr)'!$E$5:$AJ$5,0))</f>
        <v>2.2900000000000018</v>
      </c>
    </row>
    <row r="34" spans="1:16">
      <c r="B34" s="26"/>
      <c r="C34" s="26" t="s">
        <v>135</v>
      </c>
      <c r="D34" s="26">
        <f>INDEX('Census Avg Pop Household (Extr)'!$E$6:$AI$24,MATCH($C34,'Census Avg Pop Household (Extr)'!$C$6:$C$24,0),MATCH(D$6,'Census Avg Pop Household (Extr)'!$E$5:$AI$5,0))</f>
        <v>2.5</v>
      </c>
      <c r="E34" s="34">
        <f>INDEX('Census Avg Pop Household (Extr)'!$E$6:$AI$24,MATCH($C34,'Census Avg Pop Household (Extr)'!$C$6:$C$24,0),MATCH(E$6,'Census Avg Pop Household (Extr)'!$E$5:$AI$5,0))</f>
        <v>2.5</v>
      </c>
      <c r="F34" s="34">
        <f>INDEX('Census Avg Pop Household (Extr)'!$E$6:$AI$24,MATCH($C34,'Census Avg Pop Household (Extr)'!$C$6:$C$24,0),MATCH(F$6,'Census Avg Pop Household (Extr)'!$E$5:$AI$5,0))</f>
        <v>2.48</v>
      </c>
      <c r="G34" s="34">
        <f>INDEX('Census Avg Pop Household (Extr)'!$E$6:$AI$24,MATCH($C34,'Census Avg Pop Household (Extr)'!$C$6:$C$24,0),MATCH(G$6,'Census Avg Pop Household (Extr)'!$E$5:$AI$5,0))</f>
        <v>2.46</v>
      </c>
      <c r="H34" s="34">
        <f>INDEX('Census Avg Pop Household (Extr)'!$E$6:$AI$24,MATCH($C34,'Census Avg Pop Household (Extr)'!$C$6:$C$24,0),MATCH(H$6,'Census Avg Pop Household (Extr)'!$E$5:$AI$5,0))</f>
        <v>2.44</v>
      </c>
      <c r="I34" s="34">
        <f>INDEX('Census Avg Pop Household (Extr)'!$E$6:$AI$24,MATCH($C34,'Census Avg Pop Household (Extr)'!$C$6:$C$24,0),MATCH(I$6,'Census Avg Pop Household (Extr)'!$E$5:$AI$5,0))</f>
        <v>2.42</v>
      </c>
      <c r="J34" s="34">
        <f>INDEX('Census Avg Pop Household (Extr)'!$E$6:$AI$24,MATCH($C34,'Census Avg Pop Household (Extr)'!$C$6:$C$24,0),MATCH(J$6,'Census Avg Pop Household (Extr)'!$E$5:$AI$5,0))</f>
        <v>2.4</v>
      </c>
      <c r="K34" s="34">
        <f>INDEX('Census Avg Pop Household (Extr)'!$E$6:$AI$24,MATCH($C34,'Census Avg Pop Household (Extr)'!$C$6:$C$24,0),MATCH(K$6,'Census Avg Pop Household (Extr)'!$E$5:$AI$5,0))</f>
        <v>2.38</v>
      </c>
      <c r="L34" s="34">
        <f>INDEX('Census Avg Pop Household (Extr)'!$E$6:$AI$24,MATCH($C34,'Census Avg Pop Household (Extr)'!$C$6:$C$24,0),MATCH(L$6,'Census Avg Pop Household (Extr)'!$E$5:$AI$5,0))</f>
        <v>2.36</v>
      </c>
      <c r="M34" s="34">
        <f>INDEX('Census Avg Pop Household (Extr)'!$E$6:$AI$24,MATCH($C34,'Census Avg Pop Household (Extr)'!$C$6:$C$24,0),MATCH(M$6,'Census Avg Pop Household (Extr)'!$E$5:$AI$5,0))</f>
        <v>2.34</v>
      </c>
      <c r="N34" s="34">
        <f>INDEX('Census Avg Pop Household (Extr)'!$E$6:$AI$24,MATCH($C34,'Census Avg Pop Household (Extr)'!$C$6:$C$24,0),MATCH(N$6,'Census Avg Pop Household (Extr)'!$E$5:$AI$5,0))</f>
        <v>2.3199999999999998</v>
      </c>
      <c r="O34" s="34">
        <f>INDEX('Census Avg Pop Household (Extr)'!$E$6:$AI$24,MATCH($C34,'Census Avg Pop Household (Extr)'!$C$6:$C$24,0),MATCH(O$6,'Census Avg Pop Household (Extr)'!$E$5:$AI$5,0))</f>
        <v>2.2999999999999998</v>
      </c>
      <c r="P34" s="34">
        <f>INDEX('Census Avg Pop Household (Extr)'!$E$6:$AJ$24,MATCH($C34,'Census Avg Pop Household (Extr)'!$C$6:$C$24,0),MATCH(P$6,'Census Avg Pop Household (Extr)'!$E$5:$AJ$5,0))</f>
        <v>2.2799999999999998</v>
      </c>
    </row>
    <row r="35" spans="1:16">
      <c r="B35" s="26"/>
      <c r="C35" s="26" t="s">
        <v>136</v>
      </c>
      <c r="D35" s="26">
        <f>INDEX('Census Avg Pop Household (Extr)'!$E$6:$AI$24,MATCH($C35,'Census Avg Pop Household (Extr)'!$C$6:$C$24,0),MATCH(D$6,'Census Avg Pop Household (Extr)'!$E$5:$AI$5,0))</f>
        <v>2.62</v>
      </c>
      <c r="E35" s="34">
        <f>INDEX('Census Avg Pop Household (Extr)'!$E$6:$AI$24,MATCH($C35,'Census Avg Pop Household (Extr)'!$C$6:$C$24,0),MATCH(E$6,'Census Avg Pop Household (Extr)'!$E$5:$AI$5,0))</f>
        <v>2.6</v>
      </c>
      <c r="F35" s="34">
        <f>INDEX('Census Avg Pop Household (Extr)'!$E$6:$AI$24,MATCH($C35,'Census Avg Pop Household (Extr)'!$C$6:$C$24,0),MATCH(F$6,'Census Avg Pop Household (Extr)'!$E$5:$AI$5,0))</f>
        <v>2.59</v>
      </c>
      <c r="G35" s="34">
        <f>INDEX('Census Avg Pop Household (Extr)'!$E$6:$AI$24,MATCH($C35,'Census Avg Pop Household (Extr)'!$C$6:$C$24,0),MATCH(G$6,'Census Avg Pop Household (Extr)'!$E$5:$AI$5,0))</f>
        <v>2.58</v>
      </c>
      <c r="H35" s="34">
        <f>INDEX('Census Avg Pop Household (Extr)'!$E$6:$AI$24,MATCH($C35,'Census Avg Pop Household (Extr)'!$C$6:$C$24,0),MATCH(H$6,'Census Avg Pop Household (Extr)'!$E$5:$AI$5,0))</f>
        <v>2.5700000000000003</v>
      </c>
      <c r="I35" s="34">
        <f>INDEX('Census Avg Pop Household (Extr)'!$E$6:$AI$24,MATCH($C35,'Census Avg Pop Household (Extr)'!$C$6:$C$24,0),MATCH(I$6,'Census Avg Pop Household (Extr)'!$E$5:$AI$5,0))</f>
        <v>2.5600000000000005</v>
      </c>
      <c r="J35" s="34">
        <f>INDEX('Census Avg Pop Household (Extr)'!$E$6:$AI$24,MATCH($C35,'Census Avg Pop Household (Extr)'!$C$6:$C$24,0),MATCH(J$6,'Census Avg Pop Household (Extr)'!$E$5:$AI$5,0))</f>
        <v>2.5500000000000007</v>
      </c>
      <c r="K35" s="34">
        <f>INDEX('Census Avg Pop Household (Extr)'!$E$6:$AI$24,MATCH($C35,'Census Avg Pop Household (Extr)'!$C$6:$C$24,0),MATCH(K$6,'Census Avg Pop Household (Extr)'!$E$5:$AI$5,0))</f>
        <v>2.5400000000000009</v>
      </c>
      <c r="L35" s="34">
        <f>INDEX('Census Avg Pop Household (Extr)'!$E$6:$AI$24,MATCH($C35,'Census Avg Pop Household (Extr)'!$C$6:$C$24,0),MATCH(L$6,'Census Avg Pop Household (Extr)'!$E$5:$AI$5,0))</f>
        <v>2.5300000000000011</v>
      </c>
      <c r="M35" s="34">
        <f>INDEX('Census Avg Pop Household (Extr)'!$E$6:$AI$24,MATCH($C35,'Census Avg Pop Household (Extr)'!$C$6:$C$24,0),MATCH(M$6,'Census Avg Pop Household (Extr)'!$E$5:$AI$5,0))</f>
        <v>2.5200000000000014</v>
      </c>
      <c r="N35" s="34">
        <f>INDEX('Census Avg Pop Household (Extr)'!$E$6:$AI$24,MATCH($C35,'Census Avg Pop Household (Extr)'!$C$6:$C$24,0),MATCH(N$6,'Census Avg Pop Household (Extr)'!$E$5:$AI$5,0))</f>
        <v>2.5100000000000016</v>
      </c>
      <c r="O35" s="34">
        <f>INDEX('Census Avg Pop Household (Extr)'!$E$6:$AI$24,MATCH($C35,'Census Avg Pop Household (Extr)'!$C$6:$C$24,0),MATCH(O$6,'Census Avg Pop Household (Extr)'!$E$5:$AI$5,0))</f>
        <v>2.5000000000000018</v>
      </c>
      <c r="P35" s="34">
        <f>INDEX('Census Avg Pop Household (Extr)'!$E$6:$AJ$24,MATCH($C35,'Census Avg Pop Household (Extr)'!$C$6:$C$24,0),MATCH(P$6,'Census Avg Pop Household (Extr)'!$E$5:$AJ$5,0))</f>
        <v>2.490000000000002</v>
      </c>
    </row>
    <row r="36" spans="1:16">
      <c r="B36" s="26"/>
      <c r="C36" s="26" t="s">
        <v>137</v>
      </c>
      <c r="D36" s="26">
        <f>INDEX('Census Avg Pop Household (Extr)'!$E$6:$AI$24,MATCH($C36,'Census Avg Pop Household (Extr)'!$C$6:$C$24,0),MATCH(D$6,'Census Avg Pop Household (Extr)'!$E$5:$AI$5,0))</f>
        <v>2.5</v>
      </c>
      <c r="E36" s="34">
        <f>INDEX('Census Avg Pop Household (Extr)'!$E$6:$AI$24,MATCH($C36,'Census Avg Pop Household (Extr)'!$C$6:$C$24,0),MATCH(E$6,'Census Avg Pop Household (Extr)'!$E$5:$AI$5,0))</f>
        <v>2.5</v>
      </c>
      <c r="F36" s="34">
        <f>INDEX('Census Avg Pop Household (Extr)'!$E$6:$AI$24,MATCH($C36,'Census Avg Pop Household (Extr)'!$C$6:$C$24,0),MATCH(F$6,'Census Avg Pop Household (Extr)'!$E$5:$AI$5,0))</f>
        <v>2.4900000000000002</v>
      </c>
      <c r="G36" s="34">
        <f>INDEX('Census Avg Pop Household (Extr)'!$E$6:$AI$24,MATCH($C36,'Census Avg Pop Household (Extr)'!$C$6:$C$24,0),MATCH(G$6,'Census Avg Pop Household (Extr)'!$E$5:$AI$5,0))</f>
        <v>2.4800000000000004</v>
      </c>
      <c r="H36" s="34">
        <f>INDEX('Census Avg Pop Household (Extr)'!$E$6:$AI$24,MATCH($C36,'Census Avg Pop Household (Extr)'!$C$6:$C$24,0),MATCH(H$6,'Census Avg Pop Household (Extr)'!$E$5:$AI$5,0))</f>
        <v>2.4700000000000006</v>
      </c>
      <c r="I36" s="34">
        <f>INDEX('Census Avg Pop Household (Extr)'!$E$6:$AI$24,MATCH($C36,'Census Avg Pop Household (Extr)'!$C$6:$C$24,0),MATCH(I$6,'Census Avg Pop Household (Extr)'!$E$5:$AI$5,0))</f>
        <v>2.4600000000000009</v>
      </c>
      <c r="J36" s="34">
        <f>INDEX('Census Avg Pop Household (Extr)'!$E$6:$AI$24,MATCH($C36,'Census Avg Pop Household (Extr)'!$C$6:$C$24,0),MATCH(J$6,'Census Avg Pop Household (Extr)'!$E$5:$AI$5,0))</f>
        <v>2.4500000000000011</v>
      </c>
      <c r="K36" s="34">
        <f>INDEX('Census Avg Pop Household (Extr)'!$E$6:$AI$24,MATCH($C36,'Census Avg Pop Household (Extr)'!$C$6:$C$24,0),MATCH(K$6,'Census Avg Pop Household (Extr)'!$E$5:$AI$5,0))</f>
        <v>2.4400000000000013</v>
      </c>
      <c r="L36" s="34">
        <f>INDEX('Census Avg Pop Household (Extr)'!$E$6:$AI$24,MATCH($C36,'Census Avg Pop Household (Extr)'!$C$6:$C$24,0),MATCH(L$6,'Census Avg Pop Household (Extr)'!$E$5:$AI$5,0))</f>
        <v>2.4300000000000015</v>
      </c>
      <c r="M36" s="34">
        <f>INDEX('Census Avg Pop Household (Extr)'!$E$6:$AI$24,MATCH($C36,'Census Avg Pop Household (Extr)'!$C$6:$C$24,0),MATCH(M$6,'Census Avg Pop Household (Extr)'!$E$5:$AI$5,0))</f>
        <v>2.4200000000000017</v>
      </c>
      <c r="N36" s="34">
        <f>INDEX('Census Avg Pop Household (Extr)'!$E$6:$AI$24,MATCH($C36,'Census Avg Pop Household (Extr)'!$C$6:$C$24,0),MATCH(N$6,'Census Avg Pop Household (Extr)'!$E$5:$AI$5,0))</f>
        <v>2.4100000000000019</v>
      </c>
      <c r="O36" s="34">
        <f>INDEX('Census Avg Pop Household (Extr)'!$E$6:$AI$24,MATCH($C36,'Census Avg Pop Household (Extr)'!$C$6:$C$24,0),MATCH(O$6,'Census Avg Pop Household (Extr)'!$E$5:$AI$5,0))</f>
        <v>2.4000000000000021</v>
      </c>
      <c r="P36" s="34">
        <f>INDEX('Census Avg Pop Household (Extr)'!$E$6:$AJ$24,MATCH($C36,'Census Avg Pop Household (Extr)'!$C$6:$C$24,0),MATCH(P$6,'Census Avg Pop Household (Extr)'!$E$5:$AJ$5,0))</f>
        <v>2.3900000000000023</v>
      </c>
    </row>
    <row r="37" spans="1:16">
      <c r="B37" s="26"/>
      <c r="C37" s="26" t="s">
        <v>138</v>
      </c>
      <c r="D37" s="26">
        <f>INDEX('Census Avg Pop Household (Extr)'!$E$6:$AI$24,MATCH($C37,'Census Avg Pop Household (Extr)'!$C$6:$C$24,0),MATCH(D$6,'Census Avg Pop Household (Extr)'!$E$5:$AI$5,0))</f>
        <v>2.5</v>
      </c>
      <c r="E37" s="34">
        <f>INDEX('Census Avg Pop Household (Extr)'!$E$6:$AI$24,MATCH($C37,'Census Avg Pop Household (Extr)'!$C$6:$C$24,0),MATCH(E$6,'Census Avg Pop Household (Extr)'!$E$5:$AI$5,0))</f>
        <v>2.5</v>
      </c>
      <c r="F37" s="34">
        <f>INDEX('Census Avg Pop Household (Extr)'!$E$6:$AI$24,MATCH($C37,'Census Avg Pop Household (Extr)'!$C$6:$C$24,0),MATCH(F$6,'Census Avg Pop Household (Extr)'!$E$5:$AI$5,0))</f>
        <v>2.5</v>
      </c>
      <c r="G37" s="34">
        <f>INDEX('Census Avg Pop Household (Extr)'!$E$6:$AI$24,MATCH($C37,'Census Avg Pop Household (Extr)'!$C$6:$C$24,0),MATCH(G$6,'Census Avg Pop Household (Extr)'!$E$5:$AI$5,0))</f>
        <v>2.5</v>
      </c>
      <c r="H37" s="34">
        <f>INDEX('Census Avg Pop Household (Extr)'!$E$6:$AI$24,MATCH($C37,'Census Avg Pop Household (Extr)'!$C$6:$C$24,0),MATCH(H$6,'Census Avg Pop Household (Extr)'!$E$5:$AI$5,0))</f>
        <v>2.5</v>
      </c>
      <c r="I37" s="34">
        <f>INDEX('Census Avg Pop Household (Extr)'!$E$6:$AI$24,MATCH($C37,'Census Avg Pop Household (Extr)'!$C$6:$C$24,0),MATCH(I$6,'Census Avg Pop Household (Extr)'!$E$5:$AI$5,0))</f>
        <v>2.5</v>
      </c>
      <c r="J37" s="34">
        <f>INDEX('Census Avg Pop Household (Extr)'!$E$6:$AI$24,MATCH($C37,'Census Avg Pop Household (Extr)'!$C$6:$C$24,0),MATCH(J$6,'Census Avg Pop Household (Extr)'!$E$5:$AI$5,0))</f>
        <v>2.5</v>
      </c>
      <c r="K37" s="34">
        <f>INDEX('Census Avg Pop Household (Extr)'!$E$6:$AI$24,MATCH($C37,'Census Avg Pop Household (Extr)'!$C$6:$C$24,0),MATCH(K$6,'Census Avg Pop Household (Extr)'!$E$5:$AI$5,0))</f>
        <v>2.5</v>
      </c>
      <c r="L37" s="34">
        <f>INDEX('Census Avg Pop Household (Extr)'!$E$6:$AI$24,MATCH($C37,'Census Avg Pop Household (Extr)'!$C$6:$C$24,0),MATCH(L$6,'Census Avg Pop Household (Extr)'!$E$5:$AI$5,0))</f>
        <v>2.5</v>
      </c>
      <c r="M37" s="34">
        <f>INDEX('Census Avg Pop Household (Extr)'!$E$6:$AI$24,MATCH($C37,'Census Avg Pop Household (Extr)'!$C$6:$C$24,0),MATCH(M$6,'Census Avg Pop Household (Extr)'!$E$5:$AI$5,0))</f>
        <v>2.5</v>
      </c>
      <c r="N37" s="34">
        <f>INDEX('Census Avg Pop Household (Extr)'!$E$6:$AI$24,MATCH($C37,'Census Avg Pop Household (Extr)'!$C$6:$C$24,0),MATCH(N$6,'Census Avg Pop Household (Extr)'!$E$5:$AI$5,0))</f>
        <v>2.5</v>
      </c>
      <c r="O37" s="34">
        <f>INDEX('Census Avg Pop Household (Extr)'!$E$6:$AI$24,MATCH($C37,'Census Avg Pop Household (Extr)'!$C$6:$C$24,0),MATCH(O$6,'Census Avg Pop Household (Extr)'!$E$5:$AI$5,0))</f>
        <v>2.5</v>
      </c>
      <c r="P37" s="34">
        <f>INDEX('Census Avg Pop Household (Extr)'!$E$6:$AJ$24,MATCH($C37,'Census Avg Pop Household (Extr)'!$C$6:$C$24,0),MATCH(P$6,'Census Avg Pop Household (Extr)'!$E$5:$AJ$5,0))</f>
        <v>2.5</v>
      </c>
    </row>
    <row r="38" spans="1:16">
      <c r="B38" s="26"/>
      <c r="C38" s="83" t="s">
        <v>139</v>
      </c>
      <c r="D38" s="83">
        <f>INDEX('Census Avg Pop Household (Extr)'!$E$6:$AI$24,MATCH($C38,'Census Avg Pop Household (Extr)'!$C$6:$C$24,0),MATCH(D$6,'Census Avg Pop Household (Extr)'!$E$5:$AI$5,0))</f>
        <v>2.3199999999999998</v>
      </c>
      <c r="E38" s="84">
        <f>INDEX('Census Avg Pop Household (Extr)'!$E$6:$AI$24,MATCH($C38,'Census Avg Pop Household (Extr)'!$C$6:$C$24,0),MATCH(E$6,'Census Avg Pop Household (Extr)'!$E$5:$AI$5,0))</f>
        <v>2.2999999999999998</v>
      </c>
      <c r="F38" s="84">
        <f>INDEX('Census Avg Pop Household (Extr)'!$E$6:$AI$24,MATCH($C38,'Census Avg Pop Household (Extr)'!$C$6:$C$24,0),MATCH(F$6,'Census Avg Pop Household (Extr)'!$E$5:$AI$5,0))</f>
        <v>2.29</v>
      </c>
      <c r="G38" s="84">
        <f>INDEX('Census Avg Pop Household (Extr)'!$E$6:$AI$24,MATCH($C38,'Census Avg Pop Household (Extr)'!$C$6:$C$24,0),MATCH(G$6,'Census Avg Pop Household (Extr)'!$E$5:$AI$5,0))</f>
        <v>2.2800000000000002</v>
      </c>
      <c r="H38" s="84">
        <f>INDEX('Census Avg Pop Household (Extr)'!$E$6:$AI$24,MATCH($C38,'Census Avg Pop Household (Extr)'!$C$6:$C$24,0),MATCH(H$6,'Census Avg Pop Household (Extr)'!$E$5:$AI$5,0))</f>
        <v>2.2700000000000005</v>
      </c>
      <c r="I38" s="84">
        <f>INDEX('Census Avg Pop Household (Extr)'!$E$6:$AI$24,MATCH($C38,'Census Avg Pop Household (Extr)'!$C$6:$C$24,0),MATCH(I$6,'Census Avg Pop Household (Extr)'!$E$5:$AI$5,0))</f>
        <v>2.2600000000000007</v>
      </c>
      <c r="J38" s="84">
        <f>INDEX('Census Avg Pop Household (Extr)'!$E$6:$AI$24,MATCH($C38,'Census Avg Pop Household (Extr)'!$C$6:$C$24,0),MATCH(J$6,'Census Avg Pop Household (Extr)'!$E$5:$AI$5,0))</f>
        <v>2.2500000000000009</v>
      </c>
      <c r="K38" s="84">
        <f>INDEX('Census Avg Pop Household (Extr)'!$E$6:$AI$24,MATCH($C38,'Census Avg Pop Household (Extr)'!$C$6:$C$24,0),MATCH(K$6,'Census Avg Pop Household (Extr)'!$E$5:$AI$5,0))</f>
        <v>2.2400000000000011</v>
      </c>
      <c r="L38" s="84">
        <f>INDEX('Census Avg Pop Household (Extr)'!$E$6:$AI$24,MATCH($C38,'Census Avg Pop Household (Extr)'!$C$6:$C$24,0),MATCH(L$6,'Census Avg Pop Household (Extr)'!$E$5:$AI$5,0))</f>
        <v>2.2300000000000013</v>
      </c>
      <c r="M38" s="84">
        <f>INDEX('Census Avg Pop Household (Extr)'!$E$6:$AI$24,MATCH($C38,'Census Avg Pop Household (Extr)'!$C$6:$C$24,0),MATCH(M$6,'Census Avg Pop Household (Extr)'!$E$5:$AI$5,0))</f>
        <v>2.2200000000000015</v>
      </c>
      <c r="N38" s="84">
        <f>INDEX('Census Avg Pop Household (Extr)'!$E$6:$AI$24,MATCH($C38,'Census Avg Pop Household (Extr)'!$C$6:$C$24,0),MATCH(N$6,'Census Avg Pop Household (Extr)'!$E$5:$AI$5,0))</f>
        <v>2.2100000000000017</v>
      </c>
      <c r="O38" s="84">
        <f>INDEX('Census Avg Pop Household (Extr)'!$E$6:$AI$24,MATCH($C38,'Census Avg Pop Household (Extr)'!$C$6:$C$24,0),MATCH(O$6,'Census Avg Pop Household (Extr)'!$E$5:$AI$5,0))</f>
        <v>2.200000000000002</v>
      </c>
      <c r="P38" s="84">
        <f>INDEX('Census Avg Pop Household (Extr)'!$E$6:$AJ$24,MATCH($C38,'Census Avg Pop Household (Extr)'!$C$6:$C$24,0),MATCH(P$6,'Census Avg Pop Household (Extr)'!$E$5:$AJ$5,0))</f>
        <v>2.1900000000000022</v>
      </c>
    </row>
    <row r="39" spans="1:16">
      <c r="A39" s="33"/>
      <c r="B39" s="33"/>
      <c r="C39" s="214" t="s">
        <v>170</v>
      </c>
      <c r="D39" s="34">
        <f>AVERAGE(D30:D38)</f>
        <v>2.4911111111111115</v>
      </c>
      <c r="E39" s="34">
        <f>AVERAGE(E30:E38)</f>
        <v>2.4777777777777779</v>
      </c>
      <c r="F39" s="34">
        <f t="shared" ref="F39:P39" si="2">AVERAGE(F30:F38)</f>
        <v>2.4677777777777781</v>
      </c>
      <c r="G39" s="34">
        <f t="shared" si="2"/>
        <v>2.4577777777777783</v>
      </c>
      <c r="H39" s="34">
        <f t="shared" si="2"/>
        <v>2.4477777777777781</v>
      </c>
      <c r="I39" s="34">
        <f t="shared" si="2"/>
        <v>2.4377777777777783</v>
      </c>
      <c r="J39" s="34">
        <f t="shared" si="2"/>
        <v>2.4277777777777785</v>
      </c>
      <c r="K39" s="34">
        <f t="shared" si="2"/>
        <v>2.4177777777777782</v>
      </c>
      <c r="L39" s="34">
        <f t="shared" si="2"/>
        <v>2.4077777777777785</v>
      </c>
      <c r="M39" s="34">
        <f t="shared" si="2"/>
        <v>2.3977777777777787</v>
      </c>
      <c r="N39" s="34">
        <f t="shared" si="2"/>
        <v>2.3877777777777789</v>
      </c>
      <c r="O39" s="34">
        <f t="shared" si="2"/>
        <v>2.3777777777777791</v>
      </c>
      <c r="P39" s="34">
        <f t="shared" si="2"/>
        <v>2.3677777777777793</v>
      </c>
    </row>
    <row r="40" spans="1:16">
      <c r="A40" s="35"/>
      <c r="B40" s="35"/>
      <c r="C40" s="35"/>
      <c r="D40" s="35"/>
      <c r="E40" s="35"/>
      <c r="F40" s="35"/>
      <c r="G40" s="35"/>
      <c r="H40" s="35"/>
      <c r="I40" s="35"/>
      <c r="J40" s="35"/>
      <c r="K40" s="35"/>
      <c r="L40" s="35"/>
      <c r="M40" s="35"/>
      <c r="N40" s="35"/>
      <c r="O40" s="35"/>
      <c r="P40" s="35"/>
    </row>
    <row r="41" spans="1:16" ht="16" thickBot="1">
      <c r="A41" s="28">
        <v>3</v>
      </c>
      <c r="B41" s="28" t="s">
        <v>176</v>
      </c>
      <c r="C41" s="28"/>
      <c r="D41" s="28"/>
      <c r="E41" s="28"/>
      <c r="F41" s="28"/>
      <c r="G41" s="28"/>
      <c r="H41" s="28"/>
      <c r="I41" s="28"/>
      <c r="J41" s="28"/>
      <c r="K41" s="28"/>
      <c r="L41" s="28"/>
      <c r="M41" s="28"/>
      <c r="N41" s="28"/>
      <c r="O41" s="28"/>
      <c r="P41" s="28"/>
    </row>
    <row r="42" spans="1:16" ht="16" thickTop="1">
      <c r="B42" s="214" t="s">
        <v>177</v>
      </c>
      <c r="C42" s="214" t="s">
        <v>114</v>
      </c>
      <c r="D42" s="13">
        <v>1.06</v>
      </c>
      <c r="E42" s="13">
        <v>1.06</v>
      </c>
      <c r="F42" s="13">
        <v>1.06</v>
      </c>
      <c r="G42" s="13">
        <v>1.06</v>
      </c>
      <c r="H42" s="13">
        <v>1.08</v>
      </c>
      <c r="I42" s="13">
        <v>1.06</v>
      </c>
      <c r="J42" s="13">
        <v>1.06</v>
      </c>
      <c r="K42" s="13">
        <v>1.06</v>
      </c>
      <c r="L42" s="13">
        <v>1.06</v>
      </c>
      <c r="M42" s="13">
        <v>1.06</v>
      </c>
      <c r="N42" s="13">
        <v>1.06</v>
      </c>
      <c r="O42" s="13">
        <v>1.06</v>
      </c>
      <c r="P42" s="13">
        <v>1.06</v>
      </c>
    </row>
    <row r="43" spans="1:16">
      <c r="B43" s="214"/>
      <c r="C43" s="214" t="s">
        <v>116</v>
      </c>
      <c r="D43" s="13">
        <v>1.06</v>
      </c>
      <c r="E43" s="13">
        <v>1.06</v>
      </c>
      <c r="F43" s="13">
        <v>1.06</v>
      </c>
      <c r="G43" s="13">
        <v>1.06</v>
      </c>
      <c r="H43" s="13">
        <v>1.08</v>
      </c>
      <c r="I43" s="13">
        <v>1.06</v>
      </c>
      <c r="J43" s="13">
        <v>1.06</v>
      </c>
      <c r="K43" s="13">
        <v>1.06</v>
      </c>
      <c r="L43" s="13">
        <v>1.06</v>
      </c>
      <c r="M43" s="13">
        <v>1.06</v>
      </c>
      <c r="N43" s="13">
        <v>1.06</v>
      </c>
      <c r="O43" s="13">
        <v>1.06</v>
      </c>
      <c r="P43" s="13">
        <v>1.06</v>
      </c>
    </row>
    <row r="44" spans="1:16">
      <c r="B44" s="214"/>
      <c r="C44" s="214" t="s">
        <v>117</v>
      </c>
      <c r="D44" s="13">
        <v>1.06</v>
      </c>
      <c r="E44" s="13">
        <v>1.06</v>
      </c>
      <c r="F44" s="13">
        <v>1.06</v>
      </c>
      <c r="G44" s="13">
        <v>1.06</v>
      </c>
      <c r="H44" s="13">
        <v>1.08</v>
      </c>
      <c r="I44" s="13">
        <v>1.06</v>
      </c>
      <c r="J44" s="13">
        <v>1.06</v>
      </c>
      <c r="K44" s="13">
        <v>1.06</v>
      </c>
      <c r="L44" s="13">
        <v>1.06</v>
      </c>
      <c r="M44" s="13">
        <v>1.06</v>
      </c>
      <c r="N44" s="13">
        <v>1.06</v>
      </c>
      <c r="O44" s="13">
        <v>1.06</v>
      </c>
      <c r="P44" s="13">
        <v>1.06</v>
      </c>
    </row>
    <row r="45" spans="1:16">
      <c r="B45" s="26"/>
      <c r="C45" s="26"/>
      <c r="D45" s="26"/>
      <c r="E45" s="34"/>
      <c r="F45" s="34"/>
      <c r="G45" s="34"/>
      <c r="H45" s="34"/>
      <c r="I45" s="34"/>
      <c r="J45" s="34"/>
      <c r="K45" s="34"/>
      <c r="L45" s="34"/>
      <c r="M45" s="34"/>
      <c r="N45" s="34"/>
      <c r="O45" s="34"/>
      <c r="P45" s="34"/>
    </row>
    <row r="46" spans="1:16" ht="16" thickBot="1">
      <c r="A46" s="28">
        <v>4</v>
      </c>
      <c r="B46" s="28" t="s">
        <v>178</v>
      </c>
      <c r="C46" s="28"/>
      <c r="D46" s="28"/>
      <c r="E46" s="28"/>
      <c r="F46" s="28"/>
      <c r="G46" s="28"/>
      <c r="H46" s="28"/>
      <c r="I46" s="28"/>
      <c r="J46" s="28"/>
      <c r="K46" s="28"/>
      <c r="L46" s="28"/>
      <c r="M46" s="28"/>
      <c r="N46" s="28"/>
      <c r="O46" s="28"/>
      <c r="P46" s="28"/>
    </row>
    <row r="47" spans="1:16" ht="16" thickTop="1">
      <c r="B47" s="26" t="s">
        <v>179</v>
      </c>
      <c r="C47" s="26" t="s">
        <v>118</v>
      </c>
      <c r="D47" s="87"/>
      <c r="E47" s="34">
        <f>INDEX('EGX historical data'!$C$25:$Y$32,MATCH($C47,'EGX historical data'!$B$25:$B$32,0),MATCH(E$6,'EGX historical data'!$C$5:$Y$5,0))</f>
        <v>1.2691766402642567E-2</v>
      </c>
      <c r="F47" s="34">
        <f>INDEX('EGX historical data'!$C$25:$Y$32,MATCH($C47,'EGX historical data'!$B$25:$B$32,0),MATCH(F$6,'EGX historical data'!$C$5:$Y$5,0))</f>
        <v>1.2691766402642567E-2</v>
      </c>
      <c r="G47" s="34">
        <f>INDEX('EGX historical data'!$C$25:$Y$32,MATCH($C47,'EGX historical data'!$B$25:$B$32,0),MATCH(G$6,'EGX historical data'!$C$5:$Y$5,0))</f>
        <v>1.2691766402642567E-2</v>
      </c>
      <c r="H47" s="34">
        <f>INDEX('EGX historical data'!$C$25:$Y$32,MATCH($C47,'EGX historical data'!$B$25:$B$32,0),MATCH(H$6,'EGX historical data'!$C$5:$Y$5,0))</f>
        <v>1.2691766402642567E-2</v>
      </c>
      <c r="I47" s="34">
        <f>INDEX('EGX historical data'!$C$25:$Y$32,MATCH($C47,'EGX historical data'!$B$25:$B$32,0),MATCH(I$6,'EGX historical data'!$C$5:$Y$5,0))</f>
        <v>1.2691766402642567E-2</v>
      </c>
      <c r="J47" s="34">
        <f>INDEX('EGX historical data'!$C$25:$Y$32,MATCH($C47,'EGX historical data'!$B$25:$B$32,0),MATCH(J$6,'EGX historical data'!$C$5:$Y$5,0))</f>
        <v>1.2691766402642567E-2</v>
      </c>
      <c r="K47" s="34">
        <f>INDEX('EGX historical data'!$C$25:$Y$32,MATCH($C47,'EGX historical data'!$B$25:$B$32,0),MATCH(K$6,'EGX historical data'!$C$5:$Y$5,0))</f>
        <v>1.2691766402642567E-2</v>
      </c>
      <c r="L47" s="34">
        <f>INDEX('EGX historical data'!$C$25:$Y$32,MATCH($C47,'EGX historical data'!$B$25:$B$32,0),MATCH(L$6,'EGX historical data'!$C$5:$Y$5,0))</f>
        <v>1.2691766402642567E-2</v>
      </c>
      <c r="M47" s="34">
        <f>INDEX('EGX historical data'!$C$25:$Y$32,MATCH($C47,'EGX historical data'!$B$25:$B$32,0),MATCH(M$6,'EGX historical data'!$C$5:$Y$5,0))</f>
        <v>1.2691766402642567E-2</v>
      </c>
      <c r="N47" s="34">
        <f>INDEX('EGX historical data'!$C$25:$Y$32,MATCH($C47,'EGX historical data'!$B$25:$B$32,0),MATCH(N$6,'EGX historical data'!$C$5:$Y$5,0))</f>
        <v>1.2691766402642567E-2</v>
      </c>
      <c r="O47" s="34">
        <f>INDEX('EGX historical data'!$C$25:$Y$32,MATCH($C47,'EGX historical data'!$B$25:$B$32,0),MATCH(O$6,'EGX historical data'!$C$5:$Y$5,0))</f>
        <v>1.2691766402642567E-2</v>
      </c>
      <c r="P47" s="34" t="e">
        <f>INDEX('EGX historical data'!$C$25:$Y$32,MATCH($C47,'EGX historical data'!$B$25:$B$32,0),MATCH(P$6,'EGX historical data'!$C$5:$Y$5,0))</f>
        <v>#N/A</v>
      </c>
    </row>
    <row r="48" spans="1:16">
      <c r="B48" s="26"/>
      <c r="C48" s="26" t="s">
        <v>112</v>
      </c>
      <c r="D48" s="87"/>
      <c r="E48" s="34">
        <f>INDEX('EGX historical data'!$C$25:$Y$32,MATCH($C48,'EGX historical data'!$B$25:$B$32,0),MATCH(E$6,'EGX historical data'!$C$5:$Y$5,0))</f>
        <v>0.98730823359735753</v>
      </c>
      <c r="F48" s="34">
        <f>INDEX('EGX historical data'!$C$25:$Y$32,MATCH($C48,'EGX historical data'!$B$25:$B$32,0),MATCH(F$6,'EGX historical data'!$C$5:$Y$5,0))</f>
        <v>0.98730823359735753</v>
      </c>
      <c r="G48" s="34">
        <f>INDEX('EGX historical data'!$C$25:$Y$32,MATCH($C48,'EGX historical data'!$B$25:$B$32,0),MATCH(G$6,'EGX historical data'!$C$5:$Y$5,0))</f>
        <v>0.98730823359735753</v>
      </c>
      <c r="H48" s="34">
        <f>INDEX('EGX historical data'!$C$25:$Y$32,MATCH($C48,'EGX historical data'!$B$25:$B$32,0),MATCH(H$6,'EGX historical data'!$C$5:$Y$5,0))</f>
        <v>0.98730823359735753</v>
      </c>
      <c r="I48" s="34">
        <f>INDEX('EGX historical data'!$C$25:$Y$32,MATCH($C48,'EGX historical data'!$B$25:$B$32,0),MATCH(I$6,'EGX historical data'!$C$5:$Y$5,0))</f>
        <v>0.98730823359735753</v>
      </c>
      <c r="J48" s="34">
        <f>INDEX('EGX historical data'!$C$25:$Y$32,MATCH($C48,'EGX historical data'!$B$25:$B$32,0),MATCH(J$6,'EGX historical data'!$C$5:$Y$5,0))</f>
        <v>0.98730823359735753</v>
      </c>
      <c r="K48" s="34">
        <f>INDEX('EGX historical data'!$C$25:$Y$32,MATCH($C48,'EGX historical data'!$B$25:$B$32,0),MATCH(K$6,'EGX historical data'!$C$5:$Y$5,0))</f>
        <v>0.98730823359735753</v>
      </c>
      <c r="L48" s="34">
        <f>INDEX('EGX historical data'!$C$25:$Y$32,MATCH($C48,'EGX historical data'!$B$25:$B$32,0),MATCH(L$6,'EGX historical data'!$C$5:$Y$5,0))</f>
        <v>0.98730823359735753</v>
      </c>
      <c r="M48" s="34">
        <f>INDEX('EGX historical data'!$C$25:$Y$32,MATCH($C48,'EGX historical data'!$B$25:$B$32,0),MATCH(M$6,'EGX historical data'!$C$5:$Y$5,0))</f>
        <v>0.98730823359735753</v>
      </c>
      <c r="N48" s="34">
        <f>INDEX('EGX historical data'!$C$25:$Y$32,MATCH($C48,'EGX historical data'!$B$25:$B$32,0),MATCH(N$6,'EGX historical data'!$C$5:$Y$5,0))</f>
        <v>0.98730823359735753</v>
      </c>
      <c r="O48" s="34">
        <f>INDEX('EGX historical data'!$C$25:$Y$32,MATCH($C48,'EGX historical data'!$B$25:$B$32,0),MATCH(O$6,'EGX historical data'!$C$5:$Y$5,0))</f>
        <v>0.98730823359735753</v>
      </c>
      <c r="P48" s="34" t="e">
        <f>INDEX('EGX historical data'!$C$25:$Y$32,MATCH($C48,'EGX historical data'!$B$25:$B$32,0),MATCH(P$6,'EGX historical data'!$C$5:$Y$5,0))</f>
        <v>#N/A</v>
      </c>
    </row>
    <row r="49" spans="1:16">
      <c r="B49" s="26" t="s">
        <v>180</v>
      </c>
      <c r="C49" s="26" t="s">
        <v>130</v>
      </c>
      <c r="D49" s="87"/>
      <c r="E49" s="34">
        <v>0.14000000000000001</v>
      </c>
      <c r="F49" s="34">
        <v>0.14000000000000001</v>
      </c>
      <c r="G49" s="34">
        <v>0.14000000000000001</v>
      </c>
      <c r="H49" s="34">
        <v>0.14000000000000001</v>
      </c>
      <c r="I49" s="34">
        <v>0.14000000000000001</v>
      </c>
      <c r="J49" s="34">
        <v>0.14000000000000001</v>
      </c>
      <c r="K49" s="34">
        <v>0.14000000000000001</v>
      </c>
      <c r="L49" s="34">
        <v>0.14000000000000001</v>
      </c>
      <c r="M49" s="34">
        <v>0.14000000000000001</v>
      </c>
      <c r="N49" s="34">
        <v>0.14000000000000001</v>
      </c>
      <c r="O49" s="34">
        <v>0.14000000000000001</v>
      </c>
      <c r="P49" s="34" t="e">
        <f>INDEX('ERG historical data'!$C$24:$Y$31,MATCH($C49,'ERG historical data'!$B$24:$B$31,0),MATCH(P$6,'ERG historical data'!$C$5:$Y$5,0))</f>
        <v>#N/A</v>
      </c>
    </row>
    <row r="50" spans="1:16">
      <c r="B50" s="26"/>
      <c r="C50" s="214" t="s">
        <v>129</v>
      </c>
      <c r="D50" s="87"/>
      <c r="E50" s="34">
        <v>0.86</v>
      </c>
      <c r="F50" s="34">
        <v>0.86</v>
      </c>
      <c r="G50" s="34">
        <v>0.86</v>
      </c>
      <c r="H50" s="34">
        <v>0.86</v>
      </c>
      <c r="I50" s="34">
        <v>0.86</v>
      </c>
      <c r="J50" s="34">
        <v>0.86</v>
      </c>
      <c r="K50" s="34">
        <v>0.86</v>
      </c>
      <c r="L50" s="34">
        <v>0.86</v>
      </c>
      <c r="M50" s="34">
        <v>0.86</v>
      </c>
      <c r="N50" s="34">
        <v>0.86</v>
      </c>
      <c r="O50" s="34">
        <v>0.86</v>
      </c>
      <c r="P50" s="34" t="e">
        <f>INDEX('ERG historical data'!$C$24:$Y$31,MATCH($C50,'ERG historical data'!$B$24:$B$31,0),MATCH(P$6,'ERG historical data'!$C$5:$Y$5,0))</f>
        <v>#N/A</v>
      </c>
    </row>
    <row r="51" spans="1:16">
      <c r="B51" s="26"/>
      <c r="C51" s="26"/>
      <c r="D51" s="26"/>
      <c r="E51" s="34"/>
      <c r="F51" s="34"/>
      <c r="G51" s="34"/>
      <c r="H51" s="34"/>
      <c r="I51" s="34"/>
      <c r="J51" s="34"/>
      <c r="K51" s="34"/>
      <c r="L51" s="34"/>
      <c r="M51" s="34"/>
      <c r="N51" s="34"/>
      <c r="O51" s="34"/>
      <c r="P51" s="34"/>
    </row>
    <row r="52" spans="1:16">
      <c r="B52" s="26"/>
      <c r="C52" s="26"/>
      <c r="D52" s="26"/>
      <c r="E52" s="34"/>
      <c r="F52" s="34"/>
      <c r="G52" s="34"/>
      <c r="H52" s="34"/>
      <c r="I52" s="34"/>
      <c r="J52" s="34"/>
      <c r="K52" s="34"/>
      <c r="L52" s="34"/>
      <c r="M52" s="34"/>
      <c r="N52" s="34"/>
      <c r="O52" s="34"/>
      <c r="P52" s="34"/>
    </row>
    <row r="53" spans="1:16" ht="16" thickBot="1">
      <c r="A53" s="28">
        <v>5</v>
      </c>
      <c r="B53" s="28" t="s">
        <v>121</v>
      </c>
      <c r="C53" s="28"/>
      <c r="D53" s="28"/>
      <c r="E53" s="28"/>
      <c r="F53" s="28"/>
      <c r="G53" s="28"/>
      <c r="H53" s="28"/>
      <c r="I53" s="28"/>
      <c r="J53" s="28"/>
      <c r="K53" s="28"/>
      <c r="L53" s="28"/>
      <c r="M53" s="28"/>
      <c r="N53" s="28"/>
      <c r="O53" s="28"/>
      <c r="P53" s="28"/>
    </row>
    <row r="54" spans="1:16" ht="16" thickTop="1">
      <c r="B54" s="214" t="s">
        <v>181</v>
      </c>
      <c r="C54" s="214" t="s">
        <v>114</v>
      </c>
      <c r="D54" s="13">
        <v>15.08</v>
      </c>
      <c r="E54" s="13">
        <v>15.08</v>
      </c>
      <c r="F54" s="13">
        <v>15.08</v>
      </c>
      <c r="G54" s="13">
        <v>15.08</v>
      </c>
      <c r="H54" s="13">
        <v>15.08</v>
      </c>
      <c r="I54" s="13">
        <v>15.08</v>
      </c>
      <c r="J54" s="13">
        <v>15.08</v>
      </c>
      <c r="K54" s="13">
        <v>15.08</v>
      </c>
      <c r="L54" s="13">
        <v>15.08</v>
      </c>
      <c r="M54" s="13">
        <v>15.08</v>
      </c>
      <c r="N54" s="13">
        <v>15.08</v>
      </c>
      <c r="O54" s="13">
        <v>15.08</v>
      </c>
      <c r="P54" s="13">
        <v>15.08</v>
      </c>
    </row>
    <row r="55" spans="1:16">
      <c r="B55" s="214"/>
      <c r="C55" s="214" t="s">
        <v>116</v>
      </c>
      <c r="D55" s="13">
        <v>15.08</v>
      </c>
      <c r="E55" s="13">
        <v>15.08</v>
      </c>
      <c r="F55" s="13">
        <v>15.08</v>
      </c>
      <c r="G55" s="13">
        <v>15.08</v>
      </c>
      <c r="H55" s="13">
        <v>15.08</v>
      </c>
      <c r="I55" s="13">
        <v>15.08</v>
      </c>
      <c r="J55" s="13">
        <v>15.08</v>
      </c>
      <c r="K55" s="13">
        <v>15.08</v>
      </c>
      <c r="L55" s="13">
        <v>15.08</v>
      </c>
      <c r="M55" s="13">
        <v>15.08</v>
      </c>
      <c r="N55" s="13">
        <v>15.08</v>
      </c>
      <c r="O55" s="13">
        <v>15.08</v>
      </c>
      <c r="P55" s="13">
        <v>15.08</v>
      </c>
    </row>
    <row r="56" spans="1:16">
      <c r="B56" s="214"/>
      <c r="C56" s="214" t="s">
        <v>117</v>
      </c>
      <c r="D56" s="13">
        <v>15.08</v>
      </c>
      <c r="E56" s="13">
        <v>15.08</v>
      </c>
      <c r="F56" s="13">
        <v>15.08</v>
      </c>
      <c r="G56" s="13">
        <v>15.08</v>
      </c>
      <c r="H56" s="13">
        <v>15.08</v>
      </c>
      <c r="I56" s="13">
        <v>15.08</v>
      </c>
      <c r="J56" s="13">
        <v>15.08</v>
      </c>
      <c r="K56" s="13">
        <v>15.08</v>
      </c>
      <c r="L56" s="13">
        <v>15.08</v>
      </c>
      <c r="M56" s="13">
        <v>15.08</v>
      </c>
      <c r="N56" s="13">
        <v>15.08</v>
      </c>
      <c r="O56" s="13">
        <v>15.08</v>
      </c>
      <c r="P56" s="13">
        <v>15.08</v>
      </c>
    </row>
    <row r="57" spans="1:16">
      <c r="B57" s="231" t="s">
        <v>319</v>
      </c>
      <c r="C57" s="214"/>
      <c r="D57" s="13">
        <v>5.6319999999999997</v>
      </c>
      <c r="E57" s="13">
        <v>5.6319999999999997</v>
      </c>
      <c r="F57" s="13">
        <v>5.6319999999999997</v>
      </c>
      <c r="G57" s="13">
        <v>5.6319999999999997</v>
      </c>
      <c r="H57" s="13">
        <v>5.6319999999999997</v>
      </c>
      <c r="I57" s="13">
        <v>5.6319999999999997</v>
      </c>
      <c r="J57" s="13">
        <v>5.6319999999999997</v>
      </c>
      <c r="K57" s="13">
        <v>5.6319999999999997</v>
      </c>
      <c r="L57" s="13">
        <v>5.6319999999999997</v>
      </c>
      <c r="M57" s="13">
        <v>5.6319999999999997</v>
      </c>
      <c r="N57" s="13">
        <v>5.6319999999999997</v>
      </c>
      <c r="O57" s="13">
        <v>5.6319999999999997</v>
      </c>
      <c r="P57" s="13">
        <v>5.6319999999999997</v>
      </c>
    </row>
    <row r="58" spans="1:16">
      <c r="B58" s="214"/>
      <c r="C58" s="214"/>
      <c r="D58" s="13"/>
      <c r="E58" s="13"/>
      <c r="F58" s="13"/>
      <c r="G58" s="13"/>
      <c r="H58" s="13"/>
      <c r="I58" s="13"/>
      <c r="J58" s="13"/>
      <c r="K58" s="13"/>
      <c r="L58" s="13"/>
      <c r="M58" s="13"/>
      <c r="N58" s="13"/>
      <c r="O58" s="13"/>
      <c r="P58" s="13"/>
    </row>
    <row r="59" spans="1:16">
      <c r="B59" s="221" t="s">
        <v>182</v>
      </c>
      <c r="C59" s="26" t="s">
        <v>183</v>
      </c>
      <c r="D59" s="58">
        <f>INDEX(Macro_extractor!$F$10:$CS$12,MATCH($C59,Macro_extractor!$D$10:$D$12,0),MATCH(D$5,Macro_extractor!$F$9:$CS$9,0))</f>
        <v>1.3581592332968073</v>
      </c>
      <c r="E59" s="58">
        <f>INDEX(Macro_extractor!$F$10:$CS$12,MATCH($C59,Macro_extractor!$D$10:$D$12,0),MATCH(E$5,Macro_extractor!$F$9:$CS$9,0))</f>
        <v>1.5560831960748978</v>
      </c>
      <c r="F59" s="58">
        <f>INDEX(Macro_extractor!$F$10:$CS$12,MATCH($C59,Macro_extractor!$D$10:$D$12,0),MATCH(F$5,Macro_extractor!$F$9:$CS$9,0))</f>
        <v>4.5125734368545611</v>
      </c>
      <c r="G59" s="58">
        <f>INDEX(Macro_extractor!$F$10:$CS$12,MATCH($C59,Macro_extractor!$D$10:$D$12,0),MATCH(G$5,Macro_extractor!$F$9:$CS$9,0))</f>
        <v>7.0710095140569473</v>
      </c>
      <c r="H59" s="58">
        <f>INDEX(Macro_extractor!$F$10:$CS$12,MATCH($C59,Macro_extractor!$D$10:$D$12,0),MATCH(H$5,Macro_extractor!$F$9:$CS$9,0))</f>
        <v>1.3509306666148913</v>
      </c>
      <c r="I59" s="58">
        <f>INDEX(Macro_extractor!$F$10:$CS$12,MATCH($C59,Macro_extractor!$D$10:$D$12,0),MATCH(I$5,Macro_extractor!$F$9:$CS$9,0))</f>
        <v>0.25525119455327427</v>
      </c>
      <c r="J59" s="58">
        <f>INDEX(Macro_extractor!$F$10:$CS$12,MATCH($C59,Macro_extractor!$D$10:$D$12,0),MATCH(J$5,Macro_extractor!$F$9:$CS$9,0))</f>
        <v>1.0950855925210723</v>
      </c>
      <c r="K59" s="58">
        <f>INDEX(Macro_extractor!$F$10:$CS$12,MATCH($C59,Macro_extractor!$D$10:$D$12,0),MATCH(K$5,Macro_extractor!$F$9:$CS$9,0))</f>
        <v>1.5411235879498442</v>
      </c>
      <c r="L59" s="58">
        <f>INDEX(Macro_extractor!$F$10:$CS$12,MATCH($C59,Macro_extractor!$D$10:$D$12,0),MATCH(L$5,Macro_extractor!$F$9:$CS$9,0))</f>
        <v>1.2299844225201806</v>
      </c>
      <c r="M59" s="58">
        <f>INDEX(Macro_extractor!$F$10:$CS$12,MATCH($C59,Macro_extractor!$D$10:$D$12,0),MATCH(M$5,Macro_extractor!$F$9:$CS$9,0))</f>
        <v>1.2445202620400275</v>
      </c>
      <c r="N59" s="58">
        <f>INDEX(Macro_extractor!$F$10:$CS$12,MATCH($C59,Macro_extractor!$D$10:$D$12,0),MATCH(N$5,Macro_extractor!$F$9:$CS$9,0))</f>
        <v>1.5994176435804475</v>
      </c>
      <c r="O59" s="58">
        <f>INDEX(Macro_extractor!$F$10:$CS$12,MATCH($C59,Macro_extractor!$D$10:$D$12,0),MATCH(O$5,Macro_extractor!$F$9:$CS$9,0))</f>
        <v>1.7351610186515876</v>
      </c>
      <c r="P59" s="58"/>
    </row>
    <row r="60" spans="1:16">
      <c r="B60" s="221" t="s">
        <v>184</v>
      </c>
      <c r="C60" s="26" t="s">
        <v>185</v>
      </c>
      <c r="D60" s="26"/>
      <c r="E60" s="58">
        <f>INDEX('Construction Forecast Data'!$G$8:$Z$55,MATCH($C60,'Construction Forecast Data'!$C$8:$C$55,0),MATCH(E$6,'Construction Forecast Data'!$G$7:$Z$7,0))</f>
        <v>1.0413309009611718</v>
      </c>
      <c r="F60" s="58">
        <f>INDEX('Construction Forecast Data'!$G$8:$Z$55,MATCH($C60,'Construction Forecast Data'!$C$8:$C$55,0),MATCH(F$6,'Construction Forecast Data'!$G$7:$Z$7,0))</f>
        <v>1.0507472041795285</v>
      </c>
      <c r="G60" s="58">
        <f>INDEX('Construction Forecast Data'!$G$8:$Z$55,MATCH($C60,'Construction Forecast Data'!$C$8:$C$55,0),MATCH(G$6,'Construction Forecast Data'!$G$7:$Z$7,0))</f>
        <v>0.98140209063907979</v>
      </c>
      <c r="H60" s="58">
        <f>INDEX('Construction Forecast Data'!$G$8:$Z$55,MATCH($C60,'Construction Forecast Data'!$C$8:$C$55,0),MATCH(H$6,'Construction Forecast Data'!$G$7:$Z$7,0))</f>
        <v>0.91540410906325176</v>
      </c>
      <c r="I60" s="58">
        <f>INDEX('Construction Forecast Data'!$G$8:$Z$55,MATCH($C60,'Construction Forecast Data'!$C$8:$C$55,0),MATCH(I$6,'Construction Forecast Data'!$G$7:$Z$7,0))</f>
        <v>1.0241009402126677</v>
      </c>
      <c r="J60" s="58">
        <f>INDEX('Construction Forecast Data'!$G$8:$Z$55,MATCH($C60,'Construction Forecast Data'!$C$8:$C$55,0),MATCH(J$6,'Construction Forecast Data'!$G$7:$Z$7,0))</f>
        <v>1.0572836645930337</v>
      </c>
      <c r="K60" s="58">
        <f>INDEX('Construction Forecast Data'!$G$8:$Z$55,MATCH($C60,'Construction Forecast Data'!$C$8:$C$55,0),MATCH(K$6,'Construction Forecast Data'!$G$7:$Z$7,0))</f>
        <v>1.0682724531683296</v>
      </c>
      <c r="L60" s="58">
        <f>INDEX('Construction Forecast Data'!$G$8:$Z$55,MATCH($C60,'Construction Forecast Data'!$C$8:$C$55,0),MATCH(L$6,'Construction Forecast Data'!$G$7:$Z$7,0))</f>
        <v>1.058507790749408</v>
      </c>
      <c r="M60" s="58">
        <f>INDEX('Construction Forecast Data'!$G$8:$Z$55,MATCH($C60,'Construction Forecast Data'!$C$8:$C$55,0),MATCH(M$6,'Construction Forecast Data'!$G$7:$Z$7,0))</f>
        <v>1.0374349220322463</v>
      </c>
      <c r="N60" s="58">
        <f>INDEX('Construction Forecast Data'!$G$8:$Z$55,MATCH($C60,'Construction Forecast Data'!$C$8:$C$55,0),MATCH(N$6,'Construction Forecast Data'!$G$7:$Z$7,0))</f>
        <v>1.0228989732405842</v>
      </c>
      <c r="O60" s="58">
        <f>INDEX('Construction Forecast Data'!$G$8:$Z$55,MATCH($C60,'Construction Forecast Data'!$C$8:$C$55,0),MATCH(O$6,'Construction Forecast Data'!$G$7:$Z$7,0))</f>
        <v>1.0208147717103468</v>
      </c>
      <c r="P60" s="58">
        <f>INDEX('Construction Forecast Data'!$G$8:$Z$55,MATCH($C60,'Construction Forecast Data'!$C$8:$C$55,0),MATCH(P$6,'Construction Forecast Data'!$G$7:$Z$7,0))</f>
        <v>1.019498379261939</v>
      </c>
    </row>
    <row r="61" spans="1:16">
      <c r="C61" s="26"/>
      <c r="D61" s="26"/>
    </row>
    <row r="62" spans="1:16">
      <c r="B62" s="26" t="s">
        <v>179</v>
      </c>
      <c r="C62" s="26" t="s">
        <v>124</v>
      </c>
      <c r="D62" s="87"/>
      <c r="E62" s="34">
        <v>0.63</v>
      </c>
      <c r="F62" s="34">
        <v>0.63</v>
      </c>
      <c r="G62" s="34">
        <v>0.63</v>
      </c>
      <c r="H62" s="34">
        <v>0.63</v>
      </c>
      <c r="I62" s="34">
        <v>0.63</v>
      </c>
      <c r="J62" s="34">
        <v>0.63</v>
      </c>
      <c r="K62" s="34">
        <v>0.63</v>
      </c>
      <c r="L62" s="34">
        <v>0.63</v>
      </c>
      <c r="M62" s="34">
        <v>0.63</v>
      </c>
      <c r="N62" s="34">
        <v>0.63</v>
      </c>
      <c r="O62" s="34">
        <v>0.63</v>
      </c>
      <c r="P62" s="34"/>
    </row>
    <row r="63" spans="1:16">
      <c r="B63" s="26"/>
      <c r="C63" s="26" t="s">
        <v>122</v>
      </c>
      <c r="D63" s="87"/>
      <c r="E63" s="34">
        <v>0.37</v>
      </c>
      <c r="F63" s="34">
        <v>0.37</v>
      </c>
      <c r="G63" s="34">
        <v>0.37</v>
      </c>
      <c r="H63" s="34">
        <v>0.37</v>
      </c>
      <c r="I63" s="34">
        <v>0.37</v>
      </c>
      <c r="J63" s="34">
        <v>0.37</v>
      </c>
      <c r="K63" s="34">
        <v>0.37</v>
      </c>
      <c r="L63" s="34">
        <v>0.37</v>
      </c>
      <c r="M63" s="34">
        <v>0.37</v>
      </c>
      <c r="N63" s="34">
        <v>0.37</v>
      </c>
      <c r="O63" s="34">
        <v>0.37</v>
      </c>
      <c r="P63" s="34"/>
    </row>
    <row r="64" spans="1:16">
      <c r="B64" s="26" t="s">
        <v>180</v>
      </c>
      <c r="C64" s="26" t="s">
        <v>132</v>
      </c>
      <c r="D64" s="87"/>
      <c r="E64" s="34">
        <f>INDEX('ERG historical data'!$C$24:$Y$31,MATCH($C64,'ERG historical data'!$B$24:$B$31,0),MATCH(E$6,'ERG historical data'!$C$5:$Y$5,0))</f>
        <v>0.2699226605621266</v>
      </c>
      <c r="F64" s="34">
        <f>INDEX('ERG historical data'!$C$24:$Y$31,MATCH($C64,'ERG historical data'!$B$24:$B$31,0),MATCH(F$6,'ERG historical data'!$C$5:$Y$5,0))</f>
        <v>0.2699226605621266</v>
      </c>
      <c r="G64" s="34">
        <f>INDEX('ERG historical data'!$C$24:$Y$31,MATCH($C64,'ERG historical data'!$B$24:$B$31,0),MATCH(G$6,'ERG historical data'!$C$5:$Y$5,0))</f>
        <v>0.2699226605621266</v>
      </c>
      <c r="H64" s="34">
        <f>INDEX('ERG historical data'!$C$24:$Y$31,MATCH($C64,'ERG historical data'!$B$24:$B$31,0),MATCH(H$6,'ERG historical data'!$C$5:$Y$5,0))</f>
        <v>0.2699226605621266</v>
      </c>
      <c r="I64" s="34">
        <f>INDEX('ERG historical data'!$C$24:$Y$31,MATCH($C64,'ERG historical data'!$B$24:$B$31,0),MATCH(I$6,'ERG historical data'!$C$5:$Y$5,0))</f>
        <v>0.2699226605621266</v>
      </c>
      <c r="J64" s="34">
        <f>INDEX('ERG historical data'!$C$24:$Y$31,MATCH($C64,'ERG historical data'!$B$24:$B$31,0),MATCH(J$6,'ERG historical data'!$C$5:$Y$5,0))</f>
        <v>0.2699226605621266</v>
      </c>
      <c r="K64" s="34">
        <f>INDEX('ERG historical data'!$C$24:$Y$31,MATCH($C64,'ERG historical data'!$B$24:$B$31,0),MATCH(K$6,'ERG historical data'!$C$5:$Y$5,0))</f>
        <v>0.2699226605621266</v>
      </c>
      <c r="L64" s="34">
        <f>INDEX('ERG historical data'!$C$24:$Y$31,MATCH($C64,'ERG historical data'!$B$24:$B$31,0),MATCH(L$6,'ERG historical data'!$C$5:$Y$5,0))</f>
        <v>0.2699226605621266</v>
      </c>
      <c r="M64" s="34">
        <f>INDEX('ERG historical data'!$C$24:$Y$31,MATCH($C64,'ERG historical data'!$B$24:$B$31,0),MATCH(M$6,'ERG historical data'!$C$5:$Y$5,0))</f>
        <v>0.2699226605621266</v>
      </c>
      <c r="N64" s="34">
        <f>INDEX('ERG historical data'!$C$24:$Y$31,MATCH($C64,'ERG historical data'!$B$24:$B$31,0),MATCH(N$6,'ERG historical data'!$C$5:$Y$5,0))</f>
        <v>0.2699226605621266</v>
      </c>
      <c r="O64" s="34">
        <f>INDEX('ERG historical data'!$C$24:$Y$31,MATCH($C64,'ERG historical data'!$B$24:$B$31,0),MATCH(O$6,'ERG historical data'!$C$5:$Y$5,0))</f>
        <v>0.2699226605621266</v>
      </c>
      <c r="P64" s="34"/>
    </row>
    <row r="65" spans="3:16">
      <c r="C65" s="26" t="s">
        <v>131</v>
      </c>
      <c r="D65" s="87"/>
      <c r="E65" s="34">
        <f>INDEX('ERG historical data'!$C$24:$Y$31,MATCH($C65,'ERG historical data'!$B$24:$B$31,0),MATCH(E$6,'ERG historical data'!$C$5:$Y$5,0))</f>
        <v>0.73007733943787334</v>
      </c>
      <c r="F65" s="34">
        <f>INDEX('ERG historical data'!$C$24:$Y$31,MATCH($C65,'ERG historical data'!$B$24:$B$31,0),MATCH(F$6,'ERG historical data'!$C$5:$Y$5,0))</f>
        <v>0.73007733943787334</v>
      </c>
      <c r="G65" s="34">
        <f>INDEX('ERG historical data'!$C$24:$Y$31,MATCH($C65,'ERG historical data'!$B$24:$B$31,0),MATCH(G$6,'ERG historical data'!$C$5:$Y$5,0))</f>
        <v>0.73007733943787334</v>
      </c>
      <c r="H65" s="34">
        <f>INDEX('ERG historical data'!$C$24:$Y$31,MATCH($C65,'ERG historical data'!$B$24:$B$31,0),MATCH(H$6,'ERG historical data'!$C$5:$Y$5,0))</f>
        <v>0.73007733943787334</v>
      </c>
      <c r="I65" s="34">
        <f>INDEX('ERG historical data'!$C$24:$Y$31,MATCH($C65,'ERG historical data'!$B$24:$B$31,0),MATCH(I$6,'ERG historical data'!$C$5:$Y$5,0))</f>
        <v>0.73007733943787334</v>
      </c>
      <c r="J65" s="34">
        <f>INDEX('ERG historical data'!$C$24:$Y$31,MATCH($C65,'ERG historical data'!$B$24:$B$31,0),MATCH(J$6,'ERG historical data'!$C$5:$Y$5,0))</f>
        <v>0.73007733943787334</v>
      </c>
      <c r="K65" s="34">
        <f>INDEX('ERG historical data'!$C$24:$Y$31,MATCH($C65,'ERG historical data'!$B$24:$B$31,0),MATCH(K$6,'ERG historical data'!$C$5:$Y$5,0))</f>
        <v>0.73007733943787334</v>
      </c>
      <c r="L65" s="34">
        <f>INDEX('ERG historical data'!$C$24:$Y$31,MATCH($C65,'ERG historical data'!$B$24:$B$31,0),MATCH(L$6,'ERG historical data'!$C$5:$Y$5,0))</f>
        <v>0.73007733943787334</v>
      </c>
      <c r="M65" s="34">
        <f>INDEX('ERG historical data'!$C$24:$Y$31,MATCH($C65,'ERG historical data'!$B$24:$B$31,0),MATCH(M$6,'ERG historical data'!$C$5:$Y$5,0))</f>
        <v>0.73007733943787334</v>
      </c>
      <c r="N65" s="34">
        <f>INDEX('ERG historical data'!$C$24:$Y$31,MATCH($C65,'ERG historical data'!$B$24:$B$31,0),MATCH(N$6,'ERG historical data'!$C$5:$Y$5,0))</f>
        <v>0.73007733943787334</v>
      </c>
      <c r="O65" s="34">
        <f>INDEX('ERG historical data'!$C$24:$Y$31,MATCH($C65,'ERG historical data'!$B$24:$B$31,0),MATCH(O$6,'ERG historical data'!$C$5:$Y$5,0))</f>
        <v>0.73007733943787334</v>
      </c>
      <c r="P65" s="34"/>
    </row>
    <row r="66" spans="3:16"/>
    <row r="67" spans="3:16"/>
    <row r="68" spans="3:16"/>
  </sheetData>
  <hyperlinks>
    <hyperlink ref="A2" location="'Table of Contents'!A1" display="'Return to Table of Contents'" xr:uid="{8434FA48-7419-4B10-9BD0-AB73AA0FC0E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2D01-125D-4E96-A996-2567005DA370}">
  <sheetPr>
    <tabColor rgb="FFFFC000"/>
  </sheetPr>
  <dimension ref="A1"/>
  <sheetViews>
    <sheetView zoomScaleNormal="100" workbookViewId="0"/>
  </sheetViews>
  <sheetFormatPr defaultRowHeight="15.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69561-E26F-4BFF-A20D-0CC5E96B1315}">
  <sheetPr>
    <tabColor theme="7" tint="0.39997558519241921"/>
  </sheetPr>
  <dimension ref="A1:AG37"/>
  <sheetViews>
    <sheetView zoomScaleNormal="100" workbookViewId="0">
      <selection activeCell="F10" sqref="F10"/>
    </sheetView>
  </sheetViews>
  <sheetFormatPr defaultColWidth="0" defaultRowHeight="15.5" zeroHeight="1"/>
  <cols>
    <col min="1" max="1" width="9" customWidth="1"/>
    <col min="2" max="2" width="31.58203125" bestFit="1" customWidth="1"/>
    <col min="3" max="13" width="9" customWidth="1"/>
    <col min="14" max="14" width="1.9140625" style="273" customWidth="1"/>
    <col min="15" max="15" width="32.4140625" bestFit="1" customWidth="1"/>
    <col min="16" max="26" width="9" customWidth="1"/>
    <col min="27" max="33" width="0" hidden="1" customWidth="1"/>
    <col min="34" max="16384" width="9" hidden="1"/>
  </cols>
  <sheetData>
    <row r="1" spans="1:33" ht="20" thickBot="1">
      <c r="A1" s="240" t="str" cm="1">
        <f t="array" aca="1" ref="A1" ca="1">RIGHT(CELL("filename",A3),LEN(CELL("filename",A3))-FIND("]", CELL("filename",A3)))</f>
        <v>Connex from Volumes</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row>
    <row r="2" spans="1:33"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row>
    <row r="3" spans="1:33" ht="16" thickTop="1"/>
    <row r="4" spans="1:33" ht="16" thickBot="1">
      <c r="A4" s="28"/>
      <c r="B4" s="28" t="s">
        <v>152</v>
      </c>
      <c r="C4" s="28">
        <v>2022</v>
      </c>
      <c r="D4" s="28">
        <v>2023</v>
      </c>
      <c r="E4" s="28">
        <v>2024</v>
      </c>
      <c r="F4" s="28">
        <v>2025</v>
      </c>
      <c r="G4" s="28">
        <v>2026</v>
      </c>
      <c r="H4" s="28">
        <v>2027</v>
      </c>
      <c r="I4" s="28">
        <v>2028</v>
      </c>
      <c r="J4" s="28">
        <v>2029</v>
      </c>
      <c r="K4" s="28">
        <v>2030</v>
      </c>
      <c r="L4" s="28">
        <v>2031</v>
      </c>
      <c r="O4" s="28" t="s">
        <v>152</v>
      </c>
      <c r="P4" s="28">
        <v>2022</v>
      </c>
      <c r="Q4" s="28">
        <v>2023</v>
      </c>
      <c r="R4" s="28">
        <v>2024</v>
      </c>
      <c r="S4" s="28">
        <v>2025</v>
      </c>
      <c r="T4" s="28">
        <v>2026</v>
      </c>
      <c r="U4" s="28">
        <v>2027</v>
      </c>
      <c r="V4" s="28">
        <v>2028</v>
      </c>
      <c r="W4" s="28">
        <v>2029</v>
      </c>
      <c r="X4" s="28">
        <v>2030</v>
      </c>
      <c r="Y4" s="28">
        <v>2031</v>
      </c>
    </row>
    <row r="5" spans="1:33" ht="16" thickTop="1">
      <c r="B5" s="214" t="s">
        <v>112</v>
      </c>
      <c r="C5">
        <f t="shared" ref="C5:D8" si="0">C11*$E$29/C$29</f>
        <v>498.31052614627487</v>
      </c>
      <c r="D5">
        <f t="shared" si="0"/>
        <v>503.54381919384724</v>
      </c>
      <c r="E5">
        <f>E11</f>
        <v>514.67023741056698</v>
      </c>
      <c r="F5">
        <f t="shared" ref="F5:L8" si="1">F11*$E$29/F$29</f>
        <v>516.25236331018061</v>
      </c>
      <c r="G5">
        <f t="shared" si="1"/>
        <v>524.36924001317948</v>
      </c>
      <c r="H5">
        <f t="shared" si="1"/>
        <v>529.96592036214031</v>
      </c>
      <c r="I5">
        <f t="shared" si="1"/>
        <v>536.10279221171083</v>
      </c>
      <c r="J5">
        <f t="shared" si="1"/>
        <v>542.43527230617792</v>
      </c>
      <c r="K5">
        <f t="shared" si="1"/>
        <v>542.97372835410772</v>
      </c>
      <c r="L5">
        <f t="shared" si="1"/>
        <v>546.80953675358398</v>
      </c>
      <c r="O5" s="214" t="s">
        <v>112</v>
      </c>
      <c r="P5">
        <f>'Nominal Energex'!E17*$E$29/P$29</f>
        <v>318.91873673361596</v>
      </c>
      <c r="Q5">
        <f>Q11*$E$29/Q$29</f>
        <v>322.26804428406223</v>
      </c>
      <c r="R5">
        <f>R11</f>
        <v>329.38895194276284</v>
      </c>
      <c r="S5">
        <f>S11*$E$29/S$29</f>
        <v>330.40151251851557</v>
      </c>
      <c r="T5">
        <f t="shared" ref="T5:Y5" si="2">T11*$E$29/T$29</f>
        <v>335.59631360843474</v>
      </c>
      <c r="U5">
        <f t="shared" si="2"/>
        <v>339.17818903177027</v>
      </c>
      <c r="V5">
        <f t="shared" si="2"/>
        <v>343.10578701549497</v>
      </c>
      <c r="W5">
        <f t="shared" si="2"/>
        <v>347.15857427595375</v>
      </c>
      <c r="X5">
        <f t="shared" si="2"/>
        <v>347.50318614662882</v>
      </c>
      <c r="Y5">
        <f t="shared" si="2"/>
        <v>349.95810352229364</v>
      </c>
    </row>
    <row r="6" spans="1:33">
      <c r="B6" s="214" t="s">
        <v>118</v>
      </c>
      <c r="C6">
        <f t="shared" si="0"/>
        <v>8278.8493801354289</v>
      </c>
      <c r="D6">
        <f t="shared" si="0"/>
        <v>8365.7944527952914</v>
      </c>
      <c r="E6">
        <f>E12</f>
        <v>8550.6469407990844</v>
      </c>
      <c r="F6">
        <f t="shared" si="1"/>
        <v>8576.9321210954113</v>
      </c>
      <c r="G6">
        <f t="shared" si="1"/>
        <v>8711.7845798241906</v>
      </c>
      <c r="H6">
        <f t="shared" si="1"/>
        <v>8804.7669095296023</v>
      </c>
      <c r="I6">
        <f t="shared" si="1"/>
        <v>8906.7238922582292</v>
      </c>
      <c r="J6">
        <f t="shared" si="1"/>
        <v>9011.9306782963158</v>
      </c>
      <c r="K6">
        <f t="shared" si="1"/>
        <v>9020.8764987932427</v>
      </c>
      <c r="L6">
        <f t="shared" si="1"/>
        <v>9084.6039906363512</v>
      </c>
      <c r="O6" s="214" t="s">
        <v>118</v>
      </c>
      <c r="P6">
        <f>'Nominal Energex'!E18*$E$29/P$29</f>
        <v>6623.0795041083447</v>
      </c>
      <c r="Q6">
        <f>Q12*$E$29/Q$29</f>
        <v>6692.6355622362344</v>
      </c>
      <c r="R6">
        <f>R12</f>
        <v>6840.5175526392677</v>
      </c>
      <c r="S6">
        <f>S12*$E$29/S$29</f>
        <v>6861.5456968763292</v>
      </c>
      <c r="T6">
        <f t="shared" ref="T6:Y8" si="3">T12*$E$29/T$29</f>
        <v>6969.4276638593537</v>
      </c>
      <c r="U6">
        <f t="shared" si="3"/>
        <v>7043.8135276236944</v>
      </c>
      <c r="V6">
        <f t="shared" si="3"/>
        <v>7125.3791138065844</v>
      </c>
      <c r="W6">
        <f t="shared" si="3"/>
        <v>7209.5445426370543</v>
      </c>
      <c r="X6">
        <f t="shared" si="3"/>
        <v>7216.7011990345954</v>
      </c>
      <c r="Y6">
        <f t="shared" si="3"/>
        <v>7267.6831925090837</v>
      </c>
    </row>
    <row r="7" spans="1:33">
      <c r="B7" s="214" t="s">
        <v>122</v>
      </c>
      <c r="C7">
        <f t="shared" si="0"/>
        <v>6654.5674147662803</v>
      </c>
      <c r="D7">
        <f t="shared" si="0"/>
        <v>6724.4541612005223</v>
      </c>
      <c r="E7">
        <f>E13</f>
        <v>6873.0392225690839</v>
      </c>
      <c r="F7">
        <f t="shared" si="1"/>
        <v>6894.1673402892702</v>
      </c>
      <c r="G7">
        <f t="shared" si="1"/>
        <v>7002.5622073115974</v>
      </c>
      <c r="H7">
        <f t="shared" si="1"/>
        <v>7077.3017215841192</v>
      </c>
      <c r="I7">
        <f t="shared" si="1"/>
        <v>7159.255092616786</v>
      </c>
      <c r="J7">
        <f t="shared" si="1"/>
        <v>7243.8206666518927</v>
      </c>
      <c r="K7">
        <f t="shared" si="1"/>
        <v>7251.0113477289078</v>
      </c>
      <c r="L7">
        <f t="shared" si="1"/>
        <v>7302.2357233844787</v>
      </c>
      <c r="O7" s="214" t="s">
        <v>122</v>
      </c>
      <c r="P7">
        <f>'Nominal Energex'!E19*$E$29/P$29</f>
        <v>4658.1971903363956</v>
      </c>
      <c r="Q7">
        <f>Q13*$E$29/Q$29</f>
        <v>4707.1179128403655</v>
      </c>
      <c r="R7">
        <f>R13</f>
        <v>4811.1274557983597</v>
      </c>
      <c r="S7">
        <f>S13*$E$29/S$29</f>
        <v>4825.9171382024897</v>
      </c>
      <c r="T7">
        <f t="shared" si="3"/>
        <v>4901.7935451181183</v>
      </c>
      <c r="U7">
        <f t="shared" si="3"/>
        <v>4954.1112051088921</v>
      </c>
      <c r="V7">
        <f t="shared" si="3"/>
        <v>5011.4785648317511</v>
      </c>
      <c r="W7">
        <f t="shared" si="3"/>
        <v>5070.6744666563263</v>
      </c>
      <c r="X7">
        <f t="shared" si="3"/>
        <v>5075.707943410237</v>
      </c>
      <c r="Y7">
        <f t="shared" si="3"/>
        <v>5111.5650063691346</v>
      </c>
    </row>
    <row r="8" spans="1:33">
      <c r="B8" s="214" t="s">
        <v>124</v>
      </c>
      <c r="C8">
        <f t="shared" si="0"/>
        <v>40134.341777861453</v>
      </c>
      <c r="D8">
        <f t="shared" si="0"/>
        <v>40555.835526788047</v>
      </c>
      <c r="E8">
        <f>E14</f>
        <v>41451.966449260617</v>
      </c>
      <c r="F8">
        <f t="shared" si="1"/>
        <v>41579.39217731369</v>
      </c>
      <c r="G8">
        <f t="shared" si="1"/>
        <v>42233.132137988912</v>
      </c>
      <c r="H8">
        <f t="shared" si="1"/>
        <v>42683.89340061714</v>
      </c>
      <c r="I8">
        <f t="shared" si="1"/>
        <v>43178.16213333363</v>
      </c>
      <c r="J8">
        <f t="shared" si="1"/>
        <v>43688.185315822535</v>
      </c>
      <c r="K8">
        <f t="shared" si="1"/>
        <v>43731.553011117066</v>
      </c>
      <c r="L8">
        <f t="shared" si="1"/>
        <v>44040.492191048783</v>
      </c>
      <c r="O8" s="214" t="s">
        <v>124</v>
      </c>
      <c r="P8">
        <f>'Nominal Energex'!E20*$E$29/P$29</f>
        <v>28896.726080060242</v>
      </c>
      <c r="Q8">
        <f>Q14*$E$29/Q$29</f>
        <v>29200.201579287394</v>
      </c>
      <c r="R8">
        <f>R14</f>
        <v>29845.415843467643</v>
      </c>
      <c r="S8">
        <f>S14*$E$29/S$29</f>
        <v>29937.162367665853</v>
      </c>
      <c r="T8">
        <f t="shared" si="3"/>
        <v>30407.855139352014</v>
      </c>
      <c r="U8">
        <f t="shared" si="3"/>
        <v>30732.403248444396</v>
      </c>
      <c r="V8">
        <f t="shared" si="3"/>
        <v>31088.276736000214</v>
      </c>
      <c r="W8">
        <f t="shared" si="3"/>
        <v>31455.493427392226</v>
      </c>
      <c r="X8">
        <f t="shared" si="3"/>
        <v>31486.718168004289</v>
      </c>
      <c r="Y8">
        <f t="shared" si="3"/>
        <v>31709.154377555122</v>
      </c>
    </row>
    <row r="9" spans="1:33"/>
    <row r="10" spans="1:33" ht="16" thickBot="1">
      <c r="A10" s="28"/>
      <c r="B10" s="28" t="s">
        <v>153</v>
      </c>
      <c r="C10" s="28">
        <v>2022</v>
      </c>
      <c r="D10" s="28">
        <v>2023</v>
      </c>
      <c r="E10" s="28">
        <v>2024</v>
      </c>
      <c r="F10" s="28">
        <v>2025</v>
      </c>
      <c r="G10" s="28">
        <v>2026</v>
      </c>
      <c r="H10" s="28">
        <v>2027</v>
      </c>
      <c r="I10" s="28">
        <v>2028</v>
      </c>
      <c r="J10" s="28">
        <v>2029</v>
      </c>
      <c r="K10" s="28">
        <v>2030</v>
      </c>
      <c r="L10" s="28">
        <v>2031</v>
      </c>
      <c r="O10" s="28" t="s">
        <v>153</v>
      </c>
      <c r="P10" s="28">
        <v>2022</v>
      </c>
      <c r="Q10" s="28">
        <v>2023</v>
      </c>
      <c r="R10" s="28">
        <v>2024</v>
      </c>
      <c r="S10" s="28">
        <v>2025</v>
      </c>
      <c r="T10" s="28">
        <v>2026</v>
      </c>
      <c r="U10" s="28">
        <v>2027</v>
      </c>
      <c r="V10" s="28">
        <v>2028</v>
      </c>
      <c r="W10" s="28">
        <v>2029</v>
      </c>
      <c r="X10" s="28">
        <v>2030</v>
      </c>
      <c r="Y10" s="28">
        <v>2031</v>
      </c>
    </row>
    <row r="11" spans="1:33" ht="16" thickTop="1">
      <c r="A11" t="s">
        <v>110</v>
      </c>
      <c r="B11" s="214" t="s">
        <v>112</v>
      </c>
      <c r="C11">
        <f>'Nominal Energex'!C17</f>
        <v>491.76934968393545</v>
      </c>
      <c r="D11">
        <f t="shared" ref="D11:L11" si="4">C11*AVERAGE(D$30/C$30,D$31/C$31)</f>
        <v>502.82474514992271</v>
      </c>
      <c r="E11">
        <f t="shared" si="4"/>
        <v>514.67023741056698</v>
      </c>
      <c r="F11">
        <f t="shared" si="4"/>
        <v>529.65638175479614</v>
      </c>
      <c r="G11">
        <f t="shared" si="4"/>
        <v>544.77483705382349</v>
      </c>
      <c r="H11">
        <f t="shared" si="4"/>
        <v>557.10140118927052</v>
      </c>
      <c r="I11">
        <f t="shared" si="4"/>
        <v>572.46459740951866</v>
      </c>
      <c r="J11">
        <f t="shared" si="4"/>
        <v>589.17793448225302</v>
      </c>
      <c r="K11">
        <f t="shared" si="4"/>
        <v>601.00162358318119</v>
      </c>
      <c r="L11">
        <f t="shared" si="4"/>
        <v>614.73154433808054</v>
      </c>
      <c r="O11" s="214" t="s">
        <v>112</v>
      </c>
      <c r="P11">
        <f>'Nominal Energex'!E17</f>
        <v>314.73238379771868</v>
      </c>
      <c r="Q11">
        <f t="shared" ref="Q11:Y11" si="5">P11*AVERAGE(Q$30/P$30,Q$31/P$31)</f>
        <v>321.80783689595052</v>
      </c>
      <c r="R11">
        <f t="shared" si="5"/>
        <v>329.38895194276284</v>
      </c>
      <c r="S11">
        <f t="shared" si="5"/>
        <v>338.98008432306949</v>
      </c>
      <c r="T11">
        <f t="shared" si="5"/>
        <v>348.65589571444696</v>
      </c>
      <c r="U11">
        <f t="shared" si="5"/>
        <v>356.54489676113366</v>
      </c>
      <c r="V11">
        <f t="shared" si="5"/>
        <v>366.37734234209188</v>
      </c>
      <c r="W11">
        <f t="shared" si="5"/>
        <v>377.07387806864187</v>
      </c>
      <c r="X11">
        <f t="shared" si="5"/>
        <v>384.64103909323586</v>
      </c>
      <c r="Y11">
        <f t="shared" si="5"/>
        <v>393.42818837637139</v>
      </c>
    </row>
    <row r="12" spans="1:33">
      <c r="A12" t="s">
        <v>110</v>
      </c>
      <c r="B12" s="214" t="s">
        <v>118</v>
      </c>
      <c r="C12">
        <f>'Nominal Energex'!C18</f>
        <v>8170.1753468586394</v>
      </c>
      <c r="D12">
        <f t="shared" ref="D12:L12" si="6">C12*AVERAGE(D$30/C$30,D$31/C$31)</f>
        <v>8353.8478745264056</v>
      </c>
      <c r="E12">
        <f t="shared" si="6"/>
        <v>8550.6469407990844</v>
      </c>
      <c r="F12">
        <f t="shared" si="6"/>
        <v>8799.6242858580608</v>
      </c>
      <c r="G12">
        <f t="shared" si="6"/>
        <v>9050.7998234268107</v>
      </c>
      <c r="H12">
        <f t="shared" si="6"/>
        <v>9255.5913389525922</v>
      </c>
      <c r="I12">
        <f t="shared" si="6"/>
        <v>9510.832962059636</v>
      </c>
      <c r="J12">
        <f t="shared" si="6"/>
        <v>9788.5056039254923</v>
      </c>
      <c r="K12">
        <f t="shared" si="6"/>
        <v>9984.9424360774174</v>
      </c>
      <c r="L12">
        <f t="shared" si="6"/>
        <v>10213.049088389314</v>
      </c>
      <c r="O12" s="214" t="s">
        <v>118</v>
      </c>
      <c r="P12">
        <f>'Nominal Energex'!E18</f>
        <v>6536.1402774869121</v>
      </c>
      <c r="Q12">
        <f t="shared" ref="Q12:Y12" si="7">P12*AVERAGE(Q$30/P$30,Q$31/P$31)</f>
        <v>6683.0782996211246</v>
      </c>
      <c r="R12">
        <f t="shared" si="7"/>
        <v>6840.5175526392677</v>
      </c>
      <c r="S12">
        <f t="shared" si="7"/>
        <v>7039.6994286864492</v>
      </c>
      <c r="T12">
        <f t="shared" si="7"/>
        <v>7240.6398587414496</v>
      </c>
      <c r="U12">
        <f t="shared" si="7"/>
        <v>7404.4730711620869</v>
      </c>
      <c r="V12">
        <f t="shared" si="7"/>
        <v>7608.6663696477099</v>
      </c>
      <c r="W12">
        <f t="shared" si="7"/>
        <v>7830.8044831403959</v>
      </c>
      <c r="X12">
        <f t="shared" si="7"/>
        <v>7987.9539488619357</v>
      </c>
      <c r="Y12">
        <f t="shared" si="7"/>
        <v>8170.439270711453</v>
      </c>
    </row>
    <row r="13" spans="1:33">
      <c r="A13" t="s">
        <v>154</v>
      </c>
      <c r="B13" s="214" t="s">
        <v>122</v>
      </c>
      <c r="C13">
        <f>'Nominal Energex'!C19</f>
        <v>6567.214855555555</v>
      </c>
      <c r="D13">
        <f t="shared" ref="D13:L13" si="8">C13*AVERAGE(D$30/C$30,D$31/C$31)</f>
        <v>6714.8514607749239</v>
      </c>
      <c r="E13">
        <f t="shared" si="8"/>
        <v>6873.0392225690839</v>
      </c>
      <c r="F13">
        <f t="shared" si="8"/>
        <v>7073.1680631082008</v>
      </c>
      <c r="G13">
        <f t="shared" si="8"/>
        <v>7275.063818296353</v>
      </c>
      <c r="H13">
        <f t="shared" si="8"/>
        <v>7439.6759381047423</v>
      </c>
      <c r="I13">
        <f t="shared" si="8"/>
        <v>7644.8400267395336</v>
      </c>
      <c r="J13">
        <f t="shared" si="8"/>
        <v>7868.0342448836946</v>
      </c>
      <c r="K13">
        <f t="shared" si="8"/>
        <v>8025.9308416540935</v>
      </c>
      <c r="L13">
        <f t="shared" si="8"/>
        <v>8209.2837480626094</v>
      </c>
      <c r="O13" s="214" t="s">
        <v>122</v>
      </c>
      <c r="P13">
        <f>'Nominal Energex'!E19</f>
        <v>4597.0503988888886</v>
      </c>
      <c r="Q13">
        <f t="shared" ref="Q13:Y13" si="9">P13*AVERAGE(Q$30/P$30,Q$31/P$31)</f>
        <v>4700.3960225424471</v>
      </c>
      <c r="R13">
        <f t="shared" si="9"/>
        <v>4811.1274557983597</v>
      </c>
      <c r="S13">
        <f t="shared" si="9"/>
        <v>4951.217644175741</v>
      </c>
      <c r="T13">
        <f t="shared" si="9"/>
        <v>5092.5446728074476</v>
      </c>
      <c r="U13">
        <f t="shared" si="9"/>
        <v>5207.7731566733291</v>
      </c>
      <c r="V13">
        <f t="shared" si="9"/>
        <v>5351.3880187176746</v>
      </c>
      <c r="W13">
        <f t="shared" si="9"/>
        <v>5507.6239714185876</v>
      </c>
      <c r="X13">
        <f t="shared" si="9"/>
        <v>5618.1515891578665</v>
      </c>
      <c r="Y13">
        <f t="shared" si="9"/>
        <v>5746.4986236438272</v>
      </c>
    </row>
    <row r="14" spans="1:33">
      <c r="A14" t="s">
        <v>154</v>
      </c>
      <c r="B14" s="214" t="s">
        <v>124</v>
      </c>
      <c r="C14">
        <f>'Nominal Energex'!C20</f>
        <v>39607.510017354412</v>
      </c>
      <c r="D14">
        <f t="shared" ref="D14:L14" si="10">C14*AVERAGE(D$30/C$30,D$31/C$31)</f>
        <v>40497.920708761536</v>
      </c>
      <c r="E14">
        <f t="shared" si="10"/>
        <v>41451.966449260617</v>
      </c>
      <c r="F14">
        <f t="shared" si="10"/>
        <v>42658.962905255816</v>
      </c>
      <c r="G14">
        <f t="shared" si="10"/>
        <v>43876.615794944868</v>
      </c>
      <c r="H14">
        <f t="shared" si="10"/>
        <v>44869.407461989722</v>
      </c>
      <c r="I14">
        <f t="shared" si="10"/>
        <v>46106.771987825152</v>
      </c>
      <c r="J14">
        <f t="shared" si="10"/>
        <v>47452.87797421329</v>
      </c>
      <c r="K14">
        <f t="shared" si="10"/>
        <v>48405.167670202027</v>
      </c>
      <c r="L14">
        <f t="shared" si="10"/>
        <v>49510.98683966972</v>
      </c>
      <c r="O14" s="214" t="s">
        <v>124</v>
      </c>
      <c r="P14">
        <f>'Nominal Energex'!E20</f>
        <v>28517.407212495174</v>
      </c>
      <c r="Q14">
        <f t="shared" ref="Q14:Y14" si="11">P14*AVERAGE(Q$30/P$30,Q$31/P$31)</f>
        <v>29158.502910308303</v>
      </c>
      <c r="R14">
        <f t="shared" si="11"/>
        <v>29845.415843467643</v>
      </c>
      <c r="S14">
        <f t="shared" si="11"/>
        <v>30714.453291784186</v>
      </c>
      <c r="T14">
        <f t="shared" si="11"/>
        <v>31591.163372360301</v>
      </c>
      <c r="U14">
        <f t="shared" si="11"/>
        <v>32305.973372632652</v>
      </c>
      <c r="V14">
        <f t="shared" si="11"/>
        <v>33196.875831234109</v>
      </c>
      <c r="W14">
        <f t="shared" si="11"/>
        <v>34166.072141433571</v>
      </c>
      <c r="X14">
        <f t="shared" si="11"/>
        <v>34851.720722545462</v>
      </c>
      <c r="Y14">
        <f t="shared" si="11"/>
        <v>35647.910524562198</v>
      </c>
    </row>
    <row r="15" spans="1:33">
      <c r="B15" s="214"/>
      <c r="O15" s="214"/>
    </row>
    <row r="16" spans="1:33" ht="16" thickBot="1">
      <c r="A16" s="28"/>
      <c r="B16" s="28" t="s">
        <v>152</v>
      </c>
      <c r="C16" s="28">
        <v>2022</v>
      </c>
      <c r="D16" s="28">
        <v>2023</v>
      </c>
      <c r="E16" s="28">
        <v>2024</v>
      </c>
      <c r="F16" s="28">
        <v>2025</v>
      </c>
      <c r="G16" s="28">
        <v>2026</v>
      </c>
      <c r="H16" s="28">
        <v>2027</v>
      </c>
      <c r="I16" s="28">
        <v>2028</v>
      </c>
      <c r="J16" s="28">
        <v>2029</v>
      </c>
      <c r="K16" s="28">
        <v>2030</v>
      </c>
      <c r="L16" s="28">
        <v>2031</v>
      </c>
      <c r="O16" s="28" t="s">
        <v>152</v>
      </c>
      <c r="P16" s="28">
        <v>2022</v>
      </c>
      <c r="Q16" s="28">
        <v>2023</v>
      </c>
      <c r="R16" s="28">
        <v>2024</v>
      </c>
      <c r="S16" s="28">
        <v>2025</v>
      </c>
      <c r="T16" s="28">
        <v>2026</v>
      </c>
      <c r="U16" s="28">
        <v>2027</v>
      </c>
      <c r="V16" s="28">
        <v>2028</v>
      </c>
      <c r="W16" s="28">
        <v>2029</v>
      </c>
      <c r="X16" s="28">
        <v>2030</v>
      </c>
      <c r="Y16" s="28">
        <v>2031</v>
      </c>
    </row>
    <row r="17" spans="1:25" ht="16" thickTop="1">
      <c r="B17" s="214" t="s">
        <v>155</v>
      </c>
      <c r="C17">
        <f>'Nominal Ergon'!C17*$E$29/C$29</f>
        <v>1215.9615717405979</v>
      </c>
      <c r="D17">
        <f>D23*$E$29/D$29</f>
        <v>1245.0754285941941</v>
      </c>
      <c r="E17">
        <f>E23</f>
        <v>1272.5868971136149</v>
      </c>
      <c r="F17">
        <f>F23*$E$29/F$29</f>
        <v>1276.4989023998778</v>
      </c>
      <c r="G17">
        <f t="shared" ref="G17:L17" si="12">G23*$E$29/G$29</f>
        <v>1296.5689009871146</v>
      </c>
      <c r="H17">
        <f t="shared" si="12"/>
        <v>1310.4073970992167</v>
      </c>
      <c r="I17">
        <f t="shared" si="12"/>
        <v>1325.5815846417518</v>
      </c>
      <c r="J17">
        <f t="shared" si="12"/>
        <v>1341.2394381733577</v>
      </c>
      <c r="K17">
        <f t="shared" si="12"/>
        <v>1342.5708384787545</v>
      </c>
      <c r="L17">
        <f t="shared" si="12"/>
        <v>1352.0553572136464</v>
      </c>
      <c r="O17" s="214" t="s">
        <v>155</v>
      </c>
      <c r="P17">
        <f>'Nominal Ergon'!E17*$E$29/P$29</f>
        <v>919.61486479941084</v>
      </c>
      <c r="Q17">
        <f>Q23*$E$29/Q$29</f>
        <v>941.6332707724581</v>
      </c>
      <c r="R17">
        <f>R23</f>
        <v>962.43981268208836</v>
      </c>
      <c r="S17">
        <f>S23*$E$29/S$29</f>
        <v>965.3984079995962</v>
      </c>
      <c r="T17">
        <f t="shared" ref="T17:Y17" si="13">T23*$E$29/T$29</f>
        <v>980.57706945261111</v>
      </c>
      <c r="U17">
        <f t="shared" si="13"/>
        <v>991.04293204804083</v>
      </c>
      <c r="V17">
        <f t="shared" si="13"/>
        <v>1002.5189595391006</v>
      </c>
      <c r="W17">
        <f t="shared" si="13"/>
        <v>1014.360776906655</v>
      </c>
      <c r="X17">
        <f t="shared" si="13"/>
        <v>1015.3676964839644</v>
      </c>
      <c r="Y17">
        <f t="shared" si="13"/>
        <v>1022.5407064020244</v>
      </c>
    </row>
    <row r="18" spans="1:25">
      <c r="B18" s="214" t="s">
        <v>130</v>
      </c>
      <c r="C18">
        <f>'Nominal Ergon'!C18*$E$29/C$29</f>
        <v>19252.7248858928</v>
      </c>
      <c r="D18">
        <f>D24*$E$29/D$29</f>
        <v>19713.694286074737</v>
      </c>
      <c r="E18">
        <f>E24</f>
        <v>20149.292537632238</v>
      </c>
      <c r="F18">
        <f>F24*$E$29/F$29</f>
        <v>20211.232621331401</v>
      </c>
      <c r="G18">
        <f t="shared" ref="G18:L20" si="14">G24*$E$29/G$29</f>
        <v>20529.007598962653</v>
      </c>
      <c r="H18">
        <f t="shared" si="14"/>
        <v>20748.117120737603</v>
      </c>
      <c r="I18">
        <f t="shared" si="14"/>
        <v>20988.375090161077</v>
      </c>
      <c r="J18">
        <f t="shared" si="14"/>
        <v>21236.291104411503</v>
      </c>
      <c r="K18">
        <f t="shared" si="14"/>
        <v>21257.371609246951</v>
      </c>
      <c r="L18">
        <f t="shared" si="14"/>
        <v>21407.54315588274</v>
      </c>
      <c r="O18" s="214" t="s">
        <v>130</v>
      </c>
      <c r="P18">
        <f>'Nominal Ergon'!E18*$E$29/P$29</f>
        <v>13329.547328313725</v>
      </c>
      <c r="Q18">
        <f>Q24*$E$29/Q$29</f>
        <v>13648.697654984202</v>
      </c>
      <c r="R18">
        <f>R24</f>
        <v>13950.282368040635</v>
      </c>
      <c r="S18">
        <f>S24*$E$29/S$29</f>
        <v>13993.166338080257</v>
      </c>
      <c r="T18">
        <f t="shared" ref="T18:Y20" si="15">T24*$E$29/T$29</f>
        <v>14213.176577108465</v>
      </c>
      <c r="U18">
        <f t="shared" si="15"/>
        <v>14364.87618108109</v>
      </c>
      <c r="V18">
        <f t="shared" si="15"/>
        <v>14531.217828479836</v>
      </c>
      <c r="W18">
        <f t="shared" si="15"/>
        <v>14702.861492687563</v>
      </c>
      <c r="X18">
        <f t="shared" si="15"/>
        <v>14717.456496177942</v>
      </c>
      <c r="Y18">
        <f t="shared" si="15"/>
        <v>14821.427167867876</v>
      </c>
    </row>
    <row r="19" spans="1:25">
      <c r="B19" s="214" t="s">
        <v>131</v>
      </c>
      <c r="C19">
        <f>'Nominal Ergon'!C19*$E$29/C$29</f>
        <v>2663.6687199569806</v>
      </c>
      <c r="D19">
        <f>D25*$E$29/D$29</f>
        <v>2727.445134952744</v>
      </c>
      <c r="E19">
        <f>E25</f>
        <v>2787.7113800696548</v>
      </c>
      <c r="F19">
        <f>F25*$E$29/F$29</f>
        <v>2796.2809651252155</v>
      </c>
      <c r="G19">
        <f t="shared" si="14"/>
        <v>2840.2460284042131</v>
      </c>
      <c r="H19">
        <f t="shared" si="14"/>
        <v>2870.5604479399285</v>
      </c>
      <c r="I19">
        <f t="shared" si="14"/>
        <v>2903.8008147797732</v>
      </c>
      <c r="J19">
        <f t="shared" si="14"/>
        <v>2938.1006936929725</v>
      </c>
      <c r="K19">
        <f t="shared" si="14"/>
        <v>2941.0172409175289</v>
      </c>
      <c r="L19">
        <f t="shared" si="14"/>
        <v>2961.7938974049648</v>
      </c>
      <c r="O19" s="214" t="s">
        <v>131</v>
      </c>
      <c r="P19">
        <f>'Nominal Ergon'!E19*$E$29/P$29</f>
        <v>2030.0720940452825</v>
      </c>
      <c r="Q19">
        <f>Q25*$E$29/Q$29</f>
        <v>2078.6782586824679</v>
      </c>
      <c r="R19">
        <f>R25</f>
        <v>2124.6092040391827</v>
      </c>
      <c r="S19">
        <f>S25*$E$29/S$29</f>
        <v>2131.1403748820503</v>
      </c>
      <c r="T19">
        <f t="shared" si="15"/>
        <v>2164.64763778112</v>
      </c>
      <c r="U19">
        <f t="shared" si="15"/>
        <v>2187.7512830225755</v>
      </c>
      <c r="V19">
        <f t="shared" si="15"/>
        <v>2213.084891744938</v>
      </c>
      <c r="W19">
        <f t="shared" si="15"/>
        <v>2239.2259904818497</v>
      </c>
      <c r="X19">
        <f t="shared" si="15"/>
        <v>2241.4487898439379</v>
      </c>
      <c r="Y19">
        <f t="shared" si="15"/>
        <v>2257.283383022399</v>
      </c>
    </row>
    <row r="20" spans="1:25">
      <c r="B20" s="214" t="s">
        <v>132</v>
      </c>
      <c r="C20">
        <f>'Nominal Ergon'!C20*$E$29/C$29</f>
        <v>46881.106410011234</v>
      </c>
      <c r="D20">
        <f>D26*$E$29/D$29</f>
        <v>48003.584169900874</v>
      </c>
      <c r="E20">
        <f>E26</f>
        <v>49064.282232347374</v>
      </c>
      <c r="F20">
        <f>F26*$E$29/F$29</f>
        <v>49215.10865677071</v>
      </c>
      <c r="G20">
        <f t="shared" si="14"/>
        <v>49988.902632899561</v>
      </c>
      <c r="H20">
        <f t="shared" si="14"/>
        <v>50522.442527468185</v>
      </c>
      <c r="I20">
        <f t="shared" si="14"/>
        <v>51107.479684398029</v>
      </c>
      <c r="J20">
        <f t="shared" si="14"/>
        <v>51711.16446739393</v>
      </c>
      <c r="K20">
        <f t="shared" si="14"/>
        <v>51762.496286459784</v>
      </c>
      <c r="L20">
        <f t="shared" si="14"/>
        <v>52128.169628769218</v>
      </c>
      <c r="O20" s="214" t="s">
        <v>132</v>
      </c>
      <c r="P20">
        <f>'Nominal Ergon'!E20*$E$29/P$29</f>
        <v>34037.166926672668</v>
      </c>
      <c r="Q20">
        <f>Q26*$E$29/Q$29</f>
        <v>34852.121304043816</v>
      </c>
      <c r="R20">
        <f>R26</f>
        <v>35622.221665894067</v>
      </c>
      <c r="S20">
        <f>S26*$E$29/S$29</f>
        <v>35731.72642331494</v>
      </c>
      <c r="T20">
        <f t="shared" si="15"/>
        <v>36293.525338681982</v>
      </c>
      <c r="U20">
        <f t="shared" si="15"/>
        <v>36680.89218737898</v>
      </c>
      <c r="V20">
        <f t="shared" si="15"/>
        <v>37105.647678313202</v>
      </c>
      <c r="W20">
        <f t="shared" si="15"/>
        <v>37543.941935923474</v>
      </c>
      <c r="X20">
        <f t="shared" si="15"/>
        <v>37581.210461092523</v>
      </c>
      <c r="Y20">
        <f t="shared" si="15"/>
        <v>37846.70088028114</v>
      </c>
    </row>
    <row r="21" spans="1:25"/>
    <row r="22" spans="1:25" ht="16" thickBot="1">
      <c r="A22" s="28"/>
      <c r="B22" s="28" t="s">
        <v>153</v>
      </c>
      <c r="C22" s="28">
        <v>2022</v>
      </c>
      <c r="D22" s="28">
        <v>2023</v>
      </c>
      <c r="E22" s="28">
        <v>2024</v>
      </c>
      <c r="F22" s="28">
        <v>2025</v>
      </c>
      <c r="G22" s="28">
        <v>2026</v>
      </c>
      <c r="H22" s="28">
        <v>2027</v>
      </c>
      <c r="I22" s="28">
        <v>2028</v>
      </c>
      <c r="J22" s="28">
        <v>2029</v>
      </c>
      <c r="K22" s="28">
        <v>2030</v>
      </c>
      <c r="L22" s="28">
        <v>2031</v>
      </c>
      <c r="O22" s="28" t="s">
        <v>153</v>
      </c>
      <c r="P22" s="28">
        <v>2022</v>
      </c>
      <c r="Q22" s="28">
        <v>2023</v>
      </c>
      <c r="R22" s="28">
        <v>2024</v>
      </c>
      <c r="S22" s="28">
        <v>2025</v>
      </c>
      <c r="T22" s="28">
        <v>2026</v>
      </c>
      <c r="U22" s="28">
        <v>2027</v>
      </c>
      <c r="V22" s="28">
        <v>2028</v>
      </c>
      <c r="W22" s="28">
        <v>2029</v>
      </c>
      <c r="X22" s="28">
        <v>2030</v>
      </c>
      <c r="Y22" s="28">
        <v>2031</v>
      </c>
    </row>
    <row r="23" spans="1:25" ht="16" thickTop="1">
      <c r="A23" t="s">
        <v>110</v>
      </c>
      <c r="B23" s="214" t="s">
        <v>155</v>
      </c>
      <c r="C23">
        <f>C17</f>
        <v>1215.9615717405979</v>
      </c>
      <c r="D23">
        <f t="shared" ref="D23:L23" si="16">C23*AVERAGE(D$30/C$30,D$31/C$31)</f>
        <v>1243.297427575606</v>
      </c>
      <c r="E23">
        <f t="shared" si="16"/>
        <v>1272.5868971136149</v>
      </c>
      <c r="F23">
        <f t="shared" si="16"/>
        <v>1309.6420239588567</v>
      </c>
      <c r="G23">
        <f t="shared" si="16"/>
        <v>1347.0243062818815</v>
      </c>
      <c r="H23">
        <f t="shared" si="16"/>
        <v>1377.503286539461</v>
      </c>
      <c r="I23">
        <f t="shared" si="16"/>
        <v>1415.4907215736669</v>
      </c>
      <c r="J23">
        <f t="shared" si="16"/>
        <v>1456.816549686082</v>
      </c>
      <c r="K23">
        <f t="shared" si="16"/>
        <v>1486.0521081692959</v>
      </c>
      <c r="L23">
        <f t="shared" si="16"/>
        <v>1520.0010641823767</v>
      </c>
      <c r="O23" s="214" t="s">
        <v>155</v>
      </c>
      <c r="P23">
        <f>P17</f>
        <v>919.61486479941084</v>
      </c>
      <c r="Q23">
        <f t="shared" ref="Q23:Y23" si="17">P23*AVERAGE(Q$30/P$30,Q$31/P$31)</f>
        <v>940.28859327250927</v>
      </c>
      <c r="R23">
        <f t="shared" si="17"/>
        <v>962.43981268208836</v>
      </c>
      <c r="S23">
        <f t="shared" si="17"/>
        <v>990.4640909618148</v>
      </c>
      <c r="T23">
        <f t="shared" si="17"/>
        <v>1018.7357923899876</v>
      </c>
      <c r="U23">
        <f t="shared" si="17"/>
        <v>1041.7866222518869</v>
      </c>
      <c r="V23">
        <f t="shared" si="17"/>
        <v>1070.5159922788107</v>
      </c>
      <c r="W23">
        <f t="shared" si="17"/>
        <v>1101.7701426693707</v>
      </c>
      <c r="X23">
        <f t="shared" si="17"/>
        <v>1123.8805898962437</v>
      </c>
      <c r="Y23">
        <f t="shared" si="17"/>
        <v>1149.5557142748539</v>
      </c>
    </row>
    <row r="24" spans="1:25">
      <c r="A24" t="s">
        <v>110</v>
      </c>
      <c r="B24" s="214" t="s">
        <v>130</v>
      </c>
      <c r="C24">
        <f>C18</f>
        <v>19252.7248858928</v>
      </c>
      <c r="D24">
        <f t="shared" ref="D24:L24" si="18">C24*AVERAGE(D$30/C$30,D$31/C$31)</f>
        <v>19685.542603280428</v>
      </c>
      <c r="E24">
        <f t="shared" si="18"/>
        <v>20149.292537632238</v>
      </c>
      <c r="F24">
        <f t="shared" si="18"/>
        <v>20735.9987126819</v>
      </c>
      <c r="G24">
        <f t="shared" si="18"/>
        <v>21327.884849463127</v>
      </c>
      <c r="H24">
        <f t="shared" si="18"/>
        <v>21810.468703541472</v>
      </c>
      <c r="I24">
        <f t="shared" si="18"/>
        <v>22411.936424916399</v>
      </c>
      <c r="J24">
        <f t="shared" si="18"/>
        <v>23066.262036696306</v>
      </c>
      <c r="K24">
        <f t="shared" si="18"/>
        <v>23529.158379347191</v>
      </c>
      <c r="L24">
        <f t="shared" si="18"/>
        <v>24066.683516220968</v>
      </c>
      <c r="O24" s="214" t="s">
        <v>130</v>
      </c>
      <c r="P24">
        <f>P18</f>
        <v>13329.547328313725</v>
      </c>
      <c r="Q24">
        <f t="shared" ref="Q24:Y24" si="19">P24*AVERAGE(Q$30/P$30,Q$31/P$31)</f>
        <v>13629.206949621588</v>
      </c>
      <c r="R24">
        <f t="shared" si="19"/>
        <v>13950.282368040635</v>
      </c>
      <c r="S24">
        <f t="shared" si="19"/>
        <v>14356.486049570867</v>
      </c>
      <c r="T24">
        <f>S24*AVERAGE(T$30/S$30,T$31/S$31)</f>
        <v>14766.276056957257</v>
      </c>
      <c r="U24">
        <f t="shared" si="19"/>
        <v>15100.391064622028</v>
      </c>
      <c r="V24">
        <f t="shared" si="19"/>
        <v>15516.814843907119</v>
      </c>
      <c r="W24">
        <f t="shared" si="19"/>
        <v>15969.834572908645</v>
      </c>
      <c r="X24">
        <f t="shared" si="19"/>
        <v>16290.319010516199</v>
      </c>
      <c r="Y24">
        <f t="shared" si="19"/>
        <v>16662.472396313933</v>
      </c>
    </row>
    <row r="25" spans="1:25">
      <c r="A25" t="s">
        <v>154</v>
      </c>
      <c r="B25" s="214" t="s">
        <v>131</v>
      </c>
      <c r="C25">
        <f>C19</f>
        <v>2663.6687199569806</v>
      </c>
      <c r="D25">
        <f t="shared" ref="D25:L25" si="20">C25*AVERAGE(D$30/C$30,D$31/C$31)</f>
        <v>2723.5502703391485</v>
      </c>
      <c r="E25">
        <f t="shared" si="20"/>
        <v>2787.7113800696548</v>
      </c>
      <c r="F25">
        <f t="shared" si="20"/>
        <v>2868.8838320497121</v>
      </c>
      <c r="G25">
        <f t="shared" si="20"/>
        <v>2950.772946326495</v>
      </c>
      <c r="H25">
        <f t="shared" si="20"/>
        <v>3017.5397819034506</v>
      </c>
      <c r="I25">
        <f t="shared" si="20"/>
        <v>3100.7545353986361</v>
      </c>
      <c r="J25">
        <f t="shared" si="20"/>
        <v>3191.2823269239771</v>
      </c>
      <c r="K25">
        <f t="shared" si="20"/>
        <v>3255.325339838223</v>
      </c>
      <c r="L25">
        <f t="shared" si="20"/>
        <v>3329.6934566511527</v>
      </c>
      <c r="M25" s="10"/>
      <c r="N25" s="276"/>
      <c r="O25" s="214" t="s">
        <v>131</v>
      </c>
      <c r="P25">
        <f>P19</f>
        <v>2030.0720940452825</v>
      </c>
      <c r="Q25">
        <f t="shared" ref="Q25:Y25" si="21">P25*AVERAGE(Q$30/P$30,Q$31/P$31)</f>
        <v>2075.7098505231111</v>
      </c>
      <c r="R25">
        <f t="shared" si="21"/>
        <v>2124.6092040391827</v>
      </c>
      <c r="S25">
        <f t="shared" si="21"/>
        <v>2186.473477300839</v>
      </c>
      <c r="T25">
        <f t="shared" si="21"/>
        <v>2248.8839431571437</v>
      </c>
      <c r="U25">
        <f t="shared" si="21"/>
        <v>2299.7692085420549</v>
      </c>
      <c r="V25">
        <f t="shared" si="21"/>
        <v>2363.1899889182837</v>
      </c>
      <c r="W25">
        <f t="shared" si="21"/>
        <v>2432.1842831164422</v>
      </c>
      <c r="X25">
        <f t="shared" si="21"/>
        <v>2480.9936310513804</v>
      </c>
      <c r="Y25">
        <f t="shared" si="21"/>
        <v>2537.6720901621165</v>
      </c>
    </row>
    <row r="26" spans="1:25">
      <c r="A26" t="s">
        <v>154</v>
      </c>
      <c r="B26" s="214" t="s">
        <v>132</v>
      </c>
      <c r="C26">
        <f>C20</f>
        <v>46881.106410011234</v>
      </c>
      <c r="D26">
        <f t="shared" ref="D26:L26" si="22">C26*AVERAGE(D$30/C$30,D$31/C$31)</f>
        <v>47935.033767580011</v>
      </c>
      <c r="E26">
        <f t="shared" si="22"/>
        <v>49064.282232347374</v>
      </c>
      <c r="F26">
        <f t="shared" si="22"/>
        <v>50492.933749830394</v>
      </c>
      <c r="G26">
        <f t="shared" si="22"/>
        <v>51934.198668199606</v>
      </c>
      <c r="H26">
        <f t="shared" si="22"/>
        <v>53109.308433123202</v>
      </c>
      <c r="I26">
        <f t="shared" si="22"/>
        <v>54573.904868956881</v>
      </c>
      <c r="J26">
        <f t="shared" si="22"/>
        <v>56167.212248273696</v>
      </c>
      <c r="K26">
        <f t="shared" si="22"/>
        <v>57294.382185269074</v>
      </c>
      <c r="L26">
        <f t="shared" si="22"/>
        <v>58603.276032201888</v>
      </c>
      <c r="O26" s="214" t="s">
        <v>132</v>
      </c>
      <c r="P26">
        <f>P20</f>
        <v>34037.166926672668</v>
      </c>
      <c r="Q26">
        <f t="shared" ref="Q26:Y26" si="23">P26*AVERAGE(Q$30/P$30,Q$31/P$31)</f>
        <v>34802.351542505348</v>
      </c>
      <c r="R26">
        <f t="shared" si="23"/>
        <v>35622.221665894067</v>
      </c>
      <c r="S26">
        <f t="shared" si="23"/>
        <v>36659.467880932832</v>
      </c>
      <c r="T26">
        <f t="shared" si="23"/>
        <v>37705.871824198439</v>
      </c>
      <c r="U26">
        <f t="shared" si="23"/>
        <v>38559.038702899263</v>
      </c>
      <c r="V26">
        <f t="shared" si="23"/>
        <v>39622.382066229788</v>
      </c>
      <c r="W26">
        <f t="shared" si="23"/>
        <v>40779.17364791748</v>
      </c>
      <c r="X26">
        <f t="shared" si="23"/>
        <v>41597.534694363392</v>
      </c>
      <c r="Y26">
        <f t="shared" si="23"/>
        <v>42547.833050543682</v>
      </c>
    </row>
    <row r="27" spans="1:25">
      <c r="B27" s="214"/>
      <c r="O27" s="214"/>
    </row>
    <row r="28" spans="1:25" ht="16" thickBot="1">
      <c r="A28" s="28"/>
      <c r="B28" s="28" t="s">
        <v>337</v>
      </c>
      <c r="C28" s="28">
        <v>2022</v>
      </c>
      <c r="D28" s="28">
        <v>2023</v>
      </c>
      <c r="E28" s="28">
        <v>2024</v>
      </c>
      <c r="F28" s="28">
        <v>2025</v>
      </c>
      <c r="G28" s="28">
        <v>2026</v>
      </c>
      <c r="H28" s="28">
        <v>2027</v>
      </c>
      <c r="I28" s="28">
        <v>2028</v>
      </c>
      <c r="J28" s="28">
        <v>2029</v>
      </c>
      <c r="K28" s="28">
        <v>2030</v>
      </c>
      <c r="L28" s="28">
        <v>2031</v>
      </c>
      <c r="O28" s="28" t="s">
        <v>337</v>
      </c>
      <c r="P28" s="28">
        <v>2022</v>
      </c>
      <c r="Q28" s="28">
        <v>2023</v>
      </c>
      <c r="R28" s="28">
        <v>2024</v>
      </c>
      <c r="S28" s="28">
        <v>2025</v>
      </c>
      <c r="T28" s="28">
        <v>2026</v>
      </c>
      <c r="U28" s="28">
        <v>2027</v>
      </c>
      <c r="V28" s="28">
        <v>2028</v>
      </c>
      <c r="W28" s="28">
        <v>2029</v>
      </c>
      <c r="X28" s="28">
        <v>2030</v>
      </c>
      <c r="Y28" s="28">
        <v>2031</v>
      </c>
    </row>
    <row r="29" spans="1:25" ht="16" thickTop="1">
      <c r="B29" s="214" t="s">
        <v>156</v>
      </c>
      <c r="C29">
        <v>131.6749725</v>
      </c>
      <c r="D29">
        <v>133.23588559999999</v>
      </c>
      <c r="E29">
        <v>133.4264221</v>
      </c>
      <c r="F29">
        <v>136.89071659999999</v>
      </c>
      <c r="G29">
        <v>138.61865230000001</v>
      </c>
      <c r="H29">
        <v>140.25816349999999</v>
      </c>
      <c r="I29">
        <v>142.47622680000001</v>
      </c>
      <c r="J29">
        <v>144.9240265</v>
      </c>
      <c r="K29">
        <v>147.68577579999999</v>
      </c>
      <c r="L29">
        <v>150</v>
      </c>
      <c r="O29" s="214" t="s">
        <v>156</v>
      </c>
      <c r="P29">
        <v>131.6749725</v>
      </c>
      <c r="Q29">
        <v>133.23588559999999</v>
      </c>
      <c r="R29">
        <v>133.4264221</v>
      </c>
      <c r="S29">
        <v>136.89071659999999</v>
      </c>
      <c r="T29">
        <v>138.61865230000001</v>
      </c>
      <c r="U29">
        <v>140.25816349999999</v>
      </c>
      <c r="V29">
        <v>142.47622680000001</v>
      </c>
      <c r="W29">
        <v>144.9240265</v>
      </c>
      <c r="X29">
        <v>147.68577579999999</v>
      </c>
      <c r="Y29">
        <v>150</v>
      </c>
    </row>
    <row r="30" spans="1:25">
      <c r="B30" s="214" t="s">
        <v>157</v>
      </c>
      <c r="C30">
        <v>1.1115200000000001</v>
      </c>
      <c r="D30">
        <v>1.1148119999999999</v>
      </c>
      <c r="E30">
        <v>1.1183970000000001</v>
      </c>
      <c r="F30">
        <v>1.1332</v>
      </c>
      <c r="G30">
        <v>1.145878</v>
      </c>
      <c r="H30">
        <v>1.14445</v>
      </c>
      <c r="I30">
        <v>1.1535530000000001</v>
      </c>
      <c r="J30">
        <v>1.165424</v>
      </c>
      <c r="K30">
        <v>1.1772370000000001</v>
      </c>
      <c r="L30">
        <v>1.195708</v>
      </c>
      <c r="O30" s="214" t="s">
        <v>157</v>
      </c>
      <c r="P30">
        <v>1.1115200000000001</v>
      </c>
      <c r="Q30">
        <v>1.1148119999999999</v>
      </c>
      <c r="R30">
        <v>1.1183970000000001</v>
      </c>
      <c r="S30">
        <v>1.1332</v>
      </c>
      <c r="T30">
        <v>1.145878</v>
      </c>
      <c r="U30">
        <v>1.14445</v>
      </c>
      <c r="V30">
        <v>1.1535530000000001</v>
      </c>
      <c r="W30">
        <v>1.165424</v>
      </c>
      <c r="X30">
        <v>1.1772370000000001</v>
      </c>
      <c r="Y30">
        <v>1.195708</v>
      </c>
    </row>
    <row r="31" spans="1:25">
      <c r="B31" s="214" t="s">
        <v>158</v>
      </c>
      <c r="C31">
        <v>107.76493600000001</v>
      </c>
      <c r="D31">
        <v>112.29106331200001</v>
      </c>
      <c r="E31">
        <v>117.22064099139681</v>
      </c>
      <c r="F31">
        <v>122.49556983600965</v>
      </c>
      <c r="G31">
        <v>128.11811649148251</v>
      </c>
      <c r="H31">
        <v>134.07560890833599</v>
      </c>
      <c r="I31">
        <v>140.40397764880993</v>
      </c>
      <c r="J31">
        <v>147.15740897371768</v>
      </c>
      <c r="K31">
        <v>151.5721312429292</v>
      </c>
      <c r="L31">
        <v>156.11929518021708</v>
      </c>
      <c r="N31" s="276"/>
      <c r="O31" s="214" t="s">
        <v>158</v>
      </c>
      <c r="P31">
        <v>107.76493600000001</v>
      </c>
      <c r="Q31">
        <v>112.29106331200001</v>
      </c>
      <c r="R31">
        <v>117.22064099139681</v>
      </c>
      <c r="S31">
        <v>122.49556983600965</v>
      </c>
      <c r="T31">
        <v>128.11811649148251</v>
      </c>
      <c r="U31">
        <v>134.07560890833645</v>
      </c>
      <c r="V31">
        <v>140.40397764880993</v>
      </c>
      <c r="W31">
        <v>147.15740897371768</v>
      </c>
      <c r="X31">
        <v>151.5721312429292</v>
      </c>
      <c r="Y31">
        <v>156.11929518021708</v>
      </c>
    </row>
    <row r="32" spans="1:25">
      <c r="B32" s="277" t="s">
        <v>362</v>
      </c>
      <c r="D32">
        <f>(D31/C31*0.5+D30/C30*0.5)/(D29/C29)</f>
        <v>1.0105020720474129</v>
      </c>
      <c r="E32">
        <f t="shared" ref="E32:L32" si="24">(E31/D31*0.5+E30/D30*0.5)/(E29/D29)</f>
        <v>1.0220962263711879</v>
      </c>
      <c r="F32">
        <f t="shared" si="24"/>
        <v>1.0030740574927621</v>
      </c>
      <c r="G32">
        <f t="shared" si="24"/>
        <v>1.0157226916133686</v>
      </c>
      <c r="H32">
        <f t="shared" si="24"/>
        <v>1.0106731667723685</v>
      </c>
      <c r="I32">
        <f t="shared" si="24"/>
        <v>1.0115797480814939</v>
      </c>
      <c r="J32">
        <f t="shared" si="24"/>
        <v>1.0118120632581338</v>
      </c>
      <c r="K32">
        <f t="shared" si="24"/>
        <v>1.0009926641489233</v>
      </c>
      <c r="L32">
        <f t="shared" si="24"/>
        <v>1.0070644456613096</v>
      </c>
      <c r="O32" s="277" t="s">
        <v>362</v>
      </c>
      <c r="Q32">
        <f>(Q31/P31*0.5+Q30/P30*0.5)/(Q29/P29)</f>
        <v>1.0105020720474129</v>
      </c>
      <c r="R32">
        <f t="shared" ref="R32" si="25">(R31/Q31*0.5+R30/Q30*0.5)/(R29/Q29)</f>
        <v>1.0220962263711879</v>
      </c>
      <c r="S32">
        <f t="shared" ref="S32" si="26">(S31/R31*0.5+S30/R30*0.5)/(S29/R29)</f>
        <v>1.0030740574927621</v>
      </c>
      <c r="T32">
        <f t="shared" ref="T32" si="27">(T31/S31*0.5+T30/S30*0.5)/(T29/S29)</f>
        <v>1.0157226916133686</v>
      </c>
      <c r="U32">
        <f t="shared" ref="U32" si="28">(U31/T31*0.5+U30/T30*0.5)/(U29/T29)</f>
        <v>1.0106731667723703</v>
      </c>
      <c r="V32">
        <f t="shared" ref="V32" si="29">(V31/U31*0.5+V30/U30*0.5)/(V29/U29)</f>
        <v>1.0115797480814921</v>
      </c>
      <c r="W32">
        <f t="shared" ref="W32" si="30">(W31/V31*0.5+W30/V30*0.5)/(W29/V29)</f>
        <v>1.0118120632581338</v>
      </c>
      <c r="X32">
        <f t="shared" ref="X32" si="31">(X31/W31*0.5+X30/W30*0.5)/(X29/W29)</f>
        <v>1.0009926641489233</v>
      </c>
      <c r="Y32">
        <f t="shared" ref="Y32" si="32">(Y31/X31*0.5+Y30/X30*0.5)/(Y29/X29)</f>
        <v>1.0070644456613096</v>
      </c>
    </row>
    <row r="33" spans="2:25"/>
    <row r="34" spans="2:25">
      <c r="B34" s="277" t="s">
        <v>359</v>
      </c>
      <c r="C34">
        <f t="shared" ref="C34:D36" si="33">C29/D29</f>
        <v>0.98828458944847519</v>
      </c>
      <c r="D34">
        <f t="shared" si="33"/>
        <v>0.99857197324936731</v>
      </c>
      <c r="E34">
        <v>1</v>
      </c>
      <c r="F34">
        <f>F29/E29</f>
        <v>1.0259640815175541</v>
      </c>
      <c r="G34">
        <f t="shared" ref="G34:L34" si="34">G29/F29</f>
        <v>1.0126227383632531</v>
      </c>
      <c r="H34">
        <f t="shared" si="34"/>
        <v>1.0118274934346623</v>
      </c>
      <c r="I34">
        <f t="shared" si="34"/>
        <v>1.0158141476021822</v>
      </c>
      <c r="J34">
        <f t="shared" si="34"/>
        <v>1.0171804079528024</v>
      </c>
      <c r="K34">
        <f t="shared" si="34"/>
        <v>1.0190565316648859</v>
      </c>
      <c r="L34">
        <f t="shared" si="34"/>
        <v>1.0156699193775709</v>
      </c>
      <c r="O34" s="277" t="s">
        <v>359</v>
      </c>
      <c r="P34">
        <f>P29/Q29</f>
        <v>0.98828458944847519</v>
      </c>
      <c r="Q34">
        <f t="shared" ref="Q34:Q36" si="35">Q29/R29</f>
        <v>0.99857197324936731</v>
      </c>
      <c r="R34">
        <v>1</v>
      </c>
      <c r="S34">
        <f>S29/R29</f>
        <v>1.0259640815175541</v>
      </c>
      <c r="T34">
        <f t="shared" ref="T34:T36" si="36">T29/S29</f>
        <v>1.0126227383632531</v>
      </c>
      <c r="U34">
        <f t="shared" ref="U34:U36" si="37">U29/T29</f>
        <v>1.0118274934346623</v>
      </c>
      <c r="V34">
        <f t="shared" ref="V34:V36" si="38">V29/U29</f>
        <v>1.0158141476021822</v>
      </c>
      <c r="W34">
        <f t="shared" ref="W34:W36" si="39">W29/V29</f>
        <v>1.0171804079528024</v>
      </c>
      <c r="X34">
        <f t="shared" ref="X34:X36" si="40">X29/W29</f>
        <v>1.0190565316648859</v>
      </c>
      <c r="Y34">
        <f t="shared" ref="Y34:Y36" si="41">Y29/X29</f>
        <v>1.0156699193775709</v>
      </c>
    </row>
    <row r="35" spans="2:25">
      <c r="B35" s="277" t="s">
        <v>360</v>
      </c>
      <c r="C35">
        <f t="shared" si="33"/>
        <v>0.99704703573337938</v>
      </c>
      <c r="D35">
        <f t="shared" si="33"/>
        <v>0.99679451929860308</v>
      </c>
      <c r="E35">
        <v>1</v>
      </c>
      <c r="F35">
        <f t="shared" ref="F35:L36" si="42">F30/E30</f>
        <v>1.0132359081792959</v>
      </c>
      <c r="G35">
        <f t="shared" si="42"/>
        <v>1.0111877867984469</v>
      </c>
      <c r="H35">
        <f t="shared" si="42"/>
        <v>0.99875379403391984</v>
      </c>
      <c r="I35">
        <f t="shared" si="42"/>
        <v>1.0079540390580628</v>
      </c>
      <c r="J35">
        <f t="shared" si="42"/>
        <v>1.0102908145529508</v>
      </c>
      <c r="K35">
        <f t="shared" si="42"/>
        <v>1.0101362250991914</v>
      </c>
      <c r="L35">
        <f t="shared" si="42"/>
        <v>1.0156901286656808</v>
      </c>
      <c r="O35" s="277" t="s">
        <v>360</v>
      </c>
      <c r="P35">
        <f t="shared" ref="P35:P36" si="43">P30/Q30</f>
        <v>0.99704703573337938</v>
      </c>
      <c r="Q35">
        <f t="shared" si="35"/>
        <v>0.99679451929860308</v>
      </c>
      <c r="R35">
        <v>1</v>
      </c>
      <c r="S35">
        <f t="shared" ref="S35:S36" si="44">S30/R30</f>
        <v>1.0132359081792959</v>
      </c>
      <c r="T35">
        <f t="shared" si="36"/>
        <v>1.0111877867984469</v>
      </c>
      <c r="U35">
        <f t="shared" si="37"/>
        <v>0.99875379403391984</v>
      </c>
      <c r="V35">
        <f t="shared" si="38"/>
        <v>1.0079540390580628</v>
      </c>
      <c r="W35">
        <f t="shared" si="39"/>
        <v>1.0102908145529508</v>
      </c>
      <c r="X35">
        <f t="shared" si="40"/>
        <v>1.0101362250991914</v>
      </c>
      <c r="Y35">
        <f t="shared" si="41"/>
        <v>1.0156901286656808</v>
      </c>
    </row>
    <row r="36" spans="2:25">
      <c r="B36" s="277" t="s">
        <v>361</v>
      </c>
      <c r="C36">
        <f t="shared" si="33"/>
        <v>0.95969289827255277</v>
      </c>
      <c r="D36">
        <f t="shared" si="33"/>
        <v>0.95794616342561545</v>
      </c>
      <c r="E36">
        <v>1</v>
      </c>
      <c r="F36">
        <f t="shared" si="42"/>
        <v>1.0449999999999999</v>
      </c>
      <c r="G36">
        <f t="shared" si="42"/>
        <v>1.0459000000000001</v>
      </c>
      <c r="H36">
        <f t="shared" si="42"/>
        <v>1.0464999999999964</v>
      </c>
      <c r="I36">
        <f t="shared" si="42"/>
        <v>1.0472000000000035</v>
      </c>
      <c r="J36">
        <f t="shared" si="42"/>
        <v>1.0481</v>
      </c>
      <c r="K36">
        <f t="shared" si="42"/>
        <v>1.03</v>
      </c>
      <c r="L36">
        <f t="shared" si="42"/>
        <v>1.03</v>
      </c>
      <c r="O36" s="277" t="s">
        <v>361</v>
      </c>
      <c r="P36">
        <f t="shared" si="43"/>
        <v>0.95969289827255277</v>
      </c>
      <c r="Q36">
        <f t="shared" si="35"/>
        <v>0.95794616342561545</v>
      </c>
      <c r="R36">
        <v>1</v>
      </c>
      <c r="S36">
        <f t="shared" si="44"/>
        <v>1.0449999999999999</v>
      </c>
      <c r="T36">
        <f t="shared" si="36"/>
        <v>1.0459000000000001</v>
      </c>
      <c r="U36">
        <f t="shared" si="37"/>
        <v>1.0465</v>
      </c>
      <c r="V36">
        <f t="shared" si="38"/>
        <v>1.0471999999999999</v>
      </c>
      <c r="W36">
        <f t="shared" si="39"/>
        <v>1.0481</v>
      </c>
      <c r="X36">
        <f t="shared" si="40"/>
        <v>1.03</v>
      </c>
      <c r="Y36">
        <f t="shared" si="41"/>
        <v>1.03</v>
      </c>
    </row>
    <row r="37" spans="2:25"/>
  </sheetData>
  <hyperlinks>
    <hyperlink ref="A2" location="'Table of Contents'!A1" display="'Return to Table of Contents'" xr:uid="{46107421-3059-4987-A6C6-39C881DDEA3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DC6D-FADC-4173-8FB8-D2FBA45BD3B8}">
  <sheetPr>
    <tabColor theme="0"/>
  </sheetPr>
  <dimension ref="A1:H25"/>
  <sheetViews>
    <sheetView showGridLines="0" workbookViewId="0"/>
  </sheetViews>
  <sheetFormatPr defaultColWidth="0" defaultRowHeight="0" customHeight="1" zeroHeight="1"/>
  <cols>
    <col min="1" max="1" width="3.08203125" style="233" customWidth="1"/>
    <col min="2" max="2" width="80.9140625" customWidth="1"/>
    <col min="3" max="3" width="3.08203125" style="233" customWidth="1"/>
    <col min="4" max="8" width="0" style="233" hidden="1" customWidth="1"/>
    <col min="9" max="16384" width="7.1640625" style="233" hidden="1"/>
  </cols>
  <sheetData>
    <row r="1" spans="1:2" ht="13">
      <c r="B1" s="233"/>
    </row>
    <row r="2" spans="1:2" ht="13">
      <c r="B2" s="233"/>
    </row>
    <row r="3" spans="1:2" ht="13">
      <c r="B3" s="233"/>
    </row>
    <row r="4" spans="1:2" ht="13">
      <c r="B4" s="233"/>
    </row>
    <row r="5" spans="1:2" ht="13">
      <c r="B5" s="233"/>
    </row>
    <row r="6" spans="1:2" ht="13">
      <c r="A6" s="234"/>
      <c r="B6" s="233"/>
    </row>
    <row r="7" spans="1:2" ht="13">
      <c r="B7" s="233"/>
    </row>
    <row r="8" spans="1:2" ht="28.5" customHeight="1">
      <c r="B8" s="235" t="s">
        <v>340</v>
      </c>
    </row>
    <row r="9" spans="1:2" ht="48.75" customHeight="1">
      <c r="B9" s="235" t="s">
        <v>341</v>
      </c>
    </row>
    <row r="10" spans="1:2" ht="78">
      <c r="B10" s="235" t="s">
        <v>326</v>
      </c>
    </row>
    <row r="11" spans="1:2" ht="122.25" customHeight="1">
      <c r="B11" s="235" t="s">
        <v>327</v>
      </c>
    </row>
    <row r="12" spans="1:2" ht="69" customHeight="1">
      <c r="B12" s="235" t="s">
        <v>328</v>
      </c>
    </row>
    <row r="13" spans="1:2" ht="43.5" customHeight="1">
      <c r="B13" s="235" t="s">
        <v>329</v>
      </c>
    </row>
    <row r="14" spans="1:2" ht="81.75" customHeight="1">
      <c r="B14" s="235" t="s">
        <v>330</v>
      </c>
    </row>
    <row r="15" spans="1:2" ht="30" customHeight="1">
      <c r="B15" s="235" t="s">
        <v>331</v>
      </c>
    </row>
    <row r="16" spans="1:2" ht="30" customHeight="1">
      <c r="B16" s="235" t="s">
        <v>332</v>
      </c>
    </row>
    <row r="17" spans="2:2" ht="30" customHeight="1">
      <c r="B17" s="235" t="s">
        <v>333</v>
      </c>
    </row>
    <row r="18" spans="2:2" ht="30" customHeight="1">
      <c r="B18" s="235" t="s">
        <v>334</v>
      </c>
    </row>
    <row r="19" spans="2:2" ht="44.25" customHeight="1">
      <c r="B19" s="235" t="s">
        <v>335</v>
      </c>
    </row>
    <row r="20" spans="2:2" ht="13">
      <c r="B20" s="236" t="str">
        <f ca="1">"©" &amp; YEAR(TODAY())&amp;" FTI Consulting (Australia) Pty Ltd.  All rights reserved."</f>
        <v>©2023 FTI Consulting (Australia) Pty Ltd.  All rights reserved.</v>
      </c>
    </row>
    <row r="21" spans="2:2" ht="12.9" customHeight="1">
      <c r="B21" s="233"/>
    </row>
    <row r="22" spans="2:2" ht="12.9" customHeight="1"/>
    <row r="23" spans="2:2" ht="12.9" customHeight="1"/>
    <row r="24" spans="2:2" ht="12.9" customHeight="1"/>
    <row r="25" spans="2:2" ht="12.9" hidden="1" customHeight="1"/>
  </sheetData>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D2292-ECD7-4B63-839B-0415629A4796}">
  <sheetPr>
    <tabColor rgb="FF00B050"/>
  </sheetPr>
  <dimension ref="A1"/>
  <sheetViews>
    <sheetView zoomScaleNormal="100" workbookViewId="0">
      <selection activeCell="F10" sqref="F10"/>
    </sheetView>
  </sheetViews>
  <sheetFormatPr defaultRowHeight="15.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0D37-5FB6-4058-9983-8B091503B21E}">
  <sheetPr>
    <tabColor rgb="FF00B050"/>
  </sheetPr>
  <dimension ref="A1:AP51"/>
  <sheetViews>
    <sheetView zoomScaleNormal="100" workbookViewId="0">
      <selection activeCell="F10" sqref="F10"/>
    </sheetView>
  </sheetViews>
  <sheetFormatPr defaultColWidth="0" defaultRowHeight="14.5" zeroHeight="1"/>
  <cols>
    <col min="1" max="1" width="8.58203125" style="173" customWidth="1"/>
    <col min="2" max="2" width="44.5" style="173" customWidth="1"/>
    <col min="3" max="4" width="12.1640625" style="173" bestFit="1" customWidth="1"/>
    <col min="5" max="5" width="13.4140625" style="173" bestFit="1" customWidth="1"/>
    <col min="6" max="6" width="12.1640625" style="173" bestFit="1" customWidth="1"/>
    <col min="7" max="7" width="9" style="173" bestFit="1" customWidth="1"/>
    <col min="8" max="10" width="10.9140625" style="173" bestFit="1" customWidth="1"/>
    <col min="11" max="11" width="8.58203125" style="173" customWidth="1"/>
    <col min="12" max="12" width="2.4140625" style="296" customWidth="1"/>
    <col min="13" max="20" width="8.58203125" style="173" customWidth="1"/>
    <col min="21" max="21" width="15.9140625" style="173" bestFit="1" customWidth="1"/>
    <col min="22" max="22" width="2.4140625" style="296" customWidth="1"/>
    <col min="23" max="23" width="12.6640625" style="173" bestFit="1" customWidth="1"/>
    <col min="24" max="31" width="8.58203125" style="173" customWidth="1"/>
    <col min="32" max="32" width="2.4140625" style="296" customWidth="1"/>
    <col min="33" max="42" width="8.58203125" style="173" customWidth="1"/>
    <col min="43" max="16384" width="8.58203125" style="173" hidden="1"/>
  </cols>
  <sheetData>
    <row r="1" spans="1:42" ht="20" thickBot="1">
      <c r="A1" s="240" t="str" cm="1">
        <f t="array" aca="1" ref="A1" ca="1">RIGHT(CELL("filename",A3),LEN(CELL("filename",A3))-FIND("]", CELL("filename",A3)))</f>
        <v>Nominal Ergon</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row>
    <row r="2" spans="1:42"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row>
    <row r="3" spans="1:42" ht="15" thickTop="1"/>
    <row r="4" spans="1:42" ht="15" thickBot="1">
      <c r="J4" s="209"/>
    </row>
    <row r="5" spans="1:42" ht="15" customHeight="1" thickBot="1">
      <c r="B5" s="314" t="s">
        <v>159</v>
      </c>
      <c r="C5" s="390" t="s">
        <v>99</v>
      </c>
      <c r="D5" s="390"/>
      <c r="E5" s="390"/>
      <c r="F5" s="390"/>
      <c r="G5" s="390" t="s">
        <v>100</v>
      </c>
      <c r="H5" s="390"/>
      <c r="I5" s="390"/>
      <c r="J5" s="391"/>
    </row>
    <row r="6" spans="1:42" ht="15" customHeight="1" thickBot="1">
      <c r="B6" s="315"/>
      <c r="C6" s="322" t="s">
        <v>19</v>
      </c>
      <c r="D6" s="322" t="s">
        <v>23</v>
      </c>
      <c r="E6" s="322" t="s">
        <v>24</v>
      </c>
      <c r="F6" s="322" t="s">
        <v>22</v>
      </c>
      <c r="G6" s="322" t="s">
        <v>19</v>
      </c>
      <c r="H6" s="322" t="s">
        <v>23</v>
      </c>
      <c r="I6" s="322" t="s">
        <v>24</v>
      </c>
      <c r="J6" s="323" t="s">
        <v>22</v>
      </c>
    </row>
    <row r="7" spans="1:42">
      <c r="B7" s="331" t="s">
        <v>366</v>
      </c>
      <c r="C7" s="324">
        <v>22126150</v>
      </c>
      <c r="D7" s="324">
        <v>26321141</v>
      </c>
      <c r="E7" s="324">
        <v>32892320</v>
      </c>
      <c r="F7" s="324">
        <v>31202456</v>
      </c>
      <c r="G7" s="325">
        <v>407</v>
      </c>
      <c r="H7" s="325">
        <v>531</v>
      </c>
      <c r="I7" s="325">
        <v>556</v>
      </c>
      <c r="J7" s="326">
        <v>678</v>
      </c>
      <c r="U7" s="207"/>
      <c r="V7" s="297"/>
    </row>
    <row r="8" spans="1:42">
      <c r="B8" s="332" t="s">
        <v>367</v>
      </c>
      <c r="C8" s="304">
        <v>3932579</v>
      </c>
      <c r="D8" s="304">
        <v>3662130</v>
      </c>
      <c r="E8" s="304">
        <v>5549488</v>
      </c>
      <c r="F8" s="304">
        <v>5791478</v>
      </c>
      <c r="G8" s="303">
        <v>1747</v>
      </c>
      <c r="H8" s="303">
        <v>1374</v>
      </c>
      <c r="I8" s="303">
        <v>1875</v>
      </c>
      <c r="J8" s="308">
        <v>6221</v>
      </c>
    </row>
    <row r="9" spans="1:42">
      <c r="B9" s="332" t="s">
        <v>368</v>
      </c>
      <c r="C9" s="304">
        <v>505963</v>
      </c>
      <c r="D9" s="304">
        <v>2356887</v>
      </c>
      <c r="E9" s="304">
        <v>2581422</v>
      </c>
      <c r="F9" s="304">
        <v>2344188</v>
      </c>
      <c r="G9" s="303">
        <v>332</v>
      </c>
      <c r="H9" s="303">
        <v>153</v>
      </c>
      <c r="I9" s="303">
        <v>145</v>
      </c>
      <c r="J9" s="308">
        <v>360</v>
      </c>
    </row>
    <row r="10" spans="1:42">
      <c r="B10" s="332" t="s">
        <v>369</v>
      </c>
      <c r="C10" s="304">
        <v>17517675</v>
      </c>
      <c r="D10" s="304">
        <v>10068359</v>
      </c>
      <c r="E10" s="304">
        <v>4882995</v>
      </c>
      <c r="F10" s="304">
        <v>4316582</v>
      </c>
      <c r="G10" s="303">
        <v>25</v>
      </c>
      <c r="H10" s="303">
        <v>33</v>
      </c>
      <c r="I10" s="303">
        <v>13</v>
      </c>
      <c r="J10" s="308">
        <v>10</v>
      </c>
    </row>
    <row r="11" spans="1:42">
      <c r="B11" s="332" t="s">
        <v>370</v>
      </c>
      <c r="C11" s="304">
        <v>331597</v>
      </c>
      <c r="D11" s="304">
        <v>0</v>
      </c>
      <c r="E11" s="304">
        <v>0</v>
      </c>
      <c r="F11" s="304">
        <v>285630</v>
      </c>
      <c r="G11" s="303">
        <v>1355</v>
      </c>
      <c r="H11" s="303">
        <v>1</v>
      </c>
      <c r="I11" s="303">
        <v>1</v>
      </c>
      <c r="J11" s="308">
        <v>854</v>
      </c>
    </row>
    <row r="12" spans="1:42">
      <c r="B12" s="332" t="s">
        <v>371</v>
      </c>
      <c r="C12" s="304">
        <v>614139</v>
      </c>
      <c r="D12" s="304">
        <v>2058559</v>
      </c>
      <c r="E12" s="304">
        <v>3037422</v>
      </c>
      <c r="F12" s="304">
        <v>6930098</v>
      </c>
      <c r="G12" s="303">
        <v>61</v>
      </c>
      <c r="H12" s="303">
        <v>210</v>
      </c>
      <c r="I12" s="303">
        <v>292</v>
      </c>
      <c r="J12" s="308">
        <v>631</v>
      </c>
    </row>
    <row r="13" spans="1:42">
      <c r="B13" s="332" t="s">
        <v>372</v>
      </c>
      <c r="C13" s="304">
        <v>8013052</v>
      </c>
      <c r="D13" s="304">
        <v>4571187</v>
      </c>
      <c r="E13" s="304">
        <v>5653722</v>
      </c>
      <c r="F13" s="304">
        <v>1045114</v>
      </c>
      <c r="G13" s="303">
        <v>12934</v>
      </c>
      <c r="H13" s="303">
        <v>5282</v>
      </c>
      <c r="I13" s="303">
        <v>8417</v>
      </c>
      <c r="J13" s="308">
        <v>14555</v>
      </c>
    </row>
    <row r="14" spans="1:42">
      <c r="B14" s="332" t="s">
        <v>373</v>
      </c>
      <c r="C14" s="304">
        <v>9352344</v>
      </c>
      <c r="D14" s="304">
        <v>12483257</v>
      </c>
      <c r="E14" s="304">
        <v>15134552</v>
      </c>
      <c r="F14" s="304">
        <v>17421725</v>
      </c>
      <c r="G14" s="303">
        <v>656</v>
      </c>
      <c r="H14" s="303">
        <v>716</v>
      </c>
      <c r="I14" s="303">
        <v>949</v>
      </c>
      <c r="J14" s="308">
        <v>1486</v>
      </c>
    </row>
    <row r="15" spans="1:42" ht="15" thickBot="1">
      <c r="B15" s="333" t="s">
        <v>374</v>
      </c>
      <c r="C15" s="327">
        <v>4442858</v>
      </c>
      <c r="D15" s="327">
        <v>5015501</v>
      </c>
      <c r="E15" s="327">
        <v>5380274</v>
      </c>
      <c r="F15" s="327">
        <v>7145108</v>
      </c>
      <c r="G15" s="312">
        <v>356</v>
      </c>
      <c r="H15" s="312">
        <v>334</v>
      </c>
      <c r="I15" s="312">
        <v>454</v>
      </c>
      <c r="J15" s="313">
        <v>615</v>
      </c>
      <c r="U15" s="208"/>
      <c r="V15" s="298"/>
      <c r="W15" s="208"/>
      <c r="X15" s="208"/>
      <c r="Y15" s="208"/>
      <c r="Z15" s="208"/>
    </row>
    <row r="16" spans="1:42">
      <c r="B16" s="307"/>
      <c r="C16" s="328" t="s">
        <v>163</v>
      </c>
      <c r="D16" s="303"/>
      <c r="E16" s="303"/>
      <c r="F16" s="303"/>
      <c r="G16" s="305">
        <v>30625.32205683356</v>
      </c>
      <c r="H16" s="305">
        <v>41926.941520467837</v>
      </c>
      <c r="I16" s="305">
        <v>50604.482168330956</v>
      </c>
      <c r="J16" s="309">
        <v>32318.539499036608</v>
      </c>
    </row>
    <row r="17" spans="1:29">
      <c r="B17" s="329" t="s">
        <v>112</v>
      </c>
      <c r="C17" s="305">
        <v>1200</v>
      </c>
      <c r="D17" s="306">
        <v>0.75628612463716327</v>
      </c>
      <c r="E17" s="305">
        <v>907.54334956459593</v>
      </c>
      <c r="F17" s="305"/>
      <c r="G17" s="305">
        <v>619.53394154940463</v>
      </c>
      <c r="H17" s="305">
        <v>865.42730026505114</v>
      </c>
      <c r="I17" s="305">
        <v>671.70274444576455</v>
      </c>
      <c r="J17" s="309"/>
    </row>
    <row r="18" spans="1:29">
      <c r="B18" s="329" t="s">
        <v>118</v>
      </c>
      <c r="C18" s="305">
        <v>19000</v>
      </c>
      <c r="D18" s="306">
        <v>0.69234601373651738</v>
      </c>
      <c r="E18" s="305">
        <v>13154.57426099383</v>
      </c>
      <c r="F18" s="303">
        <v>0.87302063339731284</v>
      </c>
      <c r="G18" s="305"/>
      <c r="H18" s="305"/>
      <c r="I18" s="305"/>
      <c r="J18" s="309"/>
    </row>
    <row r="19" spans="1:29">
      <c r="B19" s="329" t="s">
        <v>122</v>
      </c>
      <c r="C19" s="305">
        <v>2628.7035201061999</v>
      </c>
      <c r="D19" s="306">
        <v>0.76213384901635617</v>
      </c>
      <c r="E19" s="305">
        <v>2003.4239317013805</v>
      </c>
      <c r="F19" s="303"/>
      <c r="G19" s="303">
        <v>0.29726468222043445</v>
      </c>
      <c r="H19" s="303">
        <v>0.33236151603498543</v>
      </c>
      <c r="I19" s="303">
        <v>0.27212732919254656</v>
      </c>
      <c r="J19" s="308">
        <v>0.14299490287918445</v>
      </c>
    </row>
    <row r="20" spans="1:29" ht="15" thickBot="1">
      <c r="B20" s="330" t="s">
        <v>124</v>
      </c>
      <c r="C20" s="310">
        <v>46265.711844399397</v>
      </c>
      <c r="D20" s="311">
        <v>0.72603164756803162</v>
      </c>
      <c r="E20" s="310">
        <v>33590.37099629709</v>
      </c>
      <c r="F20" s="312"/>
      <c r="G20" s="312"/>
      <c r="H20" s="312"/>
      <c r="I20" s="312"/>
      <c r="J20" s="313"/>
      <c r="U20" s="208"/>
      <c r="V20" s="298"/>
      <c r="W20" s="208"/>
      <c r="X20" s="208"/>
      <c r="Y20" s="208"/>
      <c r="Z20" s="208"/>
      <c r="AA20" s="208"/>
      <c r="AB20" s="208"/>
      <c r="AC20" s="208"/>
    </row>
    <row r="21" spans="1:29">
      <c r="I21" s="173">
        <v>3.2122539815007998</v>
      </c>
    </row>
    <row r="22" spans="1:29"/>
    <row r="23" spans="1:29"/>
    <row r="24" spans="1:29" ht="15.5">
      <c r="E24" s="118"/>
    </row>
    <row r="25" spans="1:29" ht="16" thickBot="1">
      <c r="B25"/>
      <c r="C25"/>
      <c r="D25"/>
      <c r="E25"/>
      <c r="F25"/>
    </row>
    <row r="26" spans="1:29" ht="16" thickBot="1">
      <c r="B26" s="315"/>
      <c r="C26" s="322" t="s">
        <v>19</v>
      </c>
      <c r="D26" s="322" t="s">
        <v>23</v>
      </c>
      <c r="E26" s="322" t="s">
        <v>24</v>
      </c>
      <c r="F26" s="323" t="s">
        <v>22</v>
      </c>
    </row>
    <row r="27" spans="1:29">
      <c r="B27" s="316" t="s">
        <v>160</v>
      </c>
      <c r="C27" s="317">
        <v>0.25</v>
      </c>
      <c r="D27" s="317">
        <v>0.25</v>
      </c>
      <c r="E27" s="317">
        <v>0.25</v>
      </c>
      <c r="F27" s="318">
        <v>0.25</v>
      </c>
    </row>
    <row r="28" spans="1:29" ht="15" thickBot="1">
      <c r="B28" s="319" t="s">
        <v>161</v>
      </c>
      <c r="C28" s="320">
        <v>0.33</v>
      </c>
      <c r="D28" s="320">
        <v>0.33</v>
      </c>
      <c r="E28" s="320">
        <v>0.34</v>
      </c>
      <c r="F28" s="321">
        <v>0</v>
      </c>
    </row>
    <row r="29" spans="1:29" ht="15" thickBot="1">
      <c r="B29" s="319"/>
      <c r="C29" s="320">
        <v>0</v>
      </c>
      <c r="D29" s="320">
        <v>0.5</v>
      </c>
      <c r="E29" s="320">
        <v>0.5</v>
      </c>
      <c r="F29" s="321">
        <v>0</v>
      </c>
    </row>
    <row r="30" spans="1:29">
      <c r="A30" s="303"/>
      <c r="B30" s="303"/>
      <c r="C30" s="304"/>
      <c r="D30" s="304"/>
      <c r="E30" s="304"/>
      <c r="F30" s="304"/>
    </row>
    <row r="31" spans="1:29">
      <c r="A31" s="303"/>
      <c r="B31" s="303"/>
      <c r="C31" s="304"/>
      <c r="D31" s="304"/>
      <c r="E31" s="304"/>
      <c r="F31" s="304"/>
    </row>
    <row r="32" spans="1:29"/>
    <row r="33"/>
    <row r="34"/>
    <row r="35"/>
    <row r="36"/>
    <row r="37"/>
    <row r="38"/>
    <row r="39"/>
    <row r="40"/>
    <row r="41"/>
    <row r="42"/>
    <row r="43"/>
    <row r="44"/>
    <row r="45"/>
    <row r="46"/>
    <row r="47"/>
    <row r="48"/>
    <row r="49"/>
    <row r="50"/>
    <row r="51"/>
  </sheetData>
  <mergeCells count="2">
    <mergeCell ref="C5:F5"/>
    <mergeCell ref="G5:J5"/>
  </mergeCells>
  <hyperlinks>
    <hyperlink ref="A2" location="'Table of Contents'!A1" display="'Return to Table of Contents'" xr:uid="{09B79799-635D-44BB-8BC0-C01D8F152481}"/>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74DE-A286-4355-9452-ECDADB3D0980}">
  <sheetPr>
    <tabColor rgb="FF00B050"/>
  </sheetPr>
  <dimension ref="A1:AP51"/>
  <sheetViews>
    <sheetView zoomScaleNormal="100" workbookViewId="0">
      <selection activeCell="F10" sqref="F10"/>
    </sheetView>
  </sheetViews>
  <sheetFormatPr defaultColWidth="0" defaultRowHeight="14.5" zeroHeight="1"/>
  <cols>
    <col min="1" max="1" width="8.58203125" style="173" customWidth="1"/>
    <col min="2" max="2" width="44.5" style="173" customWidth="1"/>
    <col min="3" max="4" width="12.1640625" style="173" bestFit="1" customWidth="1"/>
    <col min="5" max="5" width="13.4140625" style="173" bestFit="1" customWidth="1"/>
    <col min="6" max="6" width="12.1640625" style="173" bestFit="1" customWidth="1"/>
    <col min="7" max="10" width="9" style="173" bestFit="1" customWidth="1"/>
    <col min="11" max="11" width="8.58203125" style="173" customWidth="1"/>
    <col min="12" max="12" width="1.9140625" style="296" customWidth="1"/>
    <col min="13" max="20" width="8.58203125" style="173" customWidth="1"/>
    <col min="21" max="21" width="15.9140625" style="173" bestFit="1" customWidth="1"/>
    <col min="22" max="22" width="1.9140625" style="296" customWidth="1"/>
    <col min="23" max="23" width="12.6640625" style="173" bestFit="1" customWidth="1"/>
    <col min="24" max="31" width="8.58203125" style="173" customWidth="1"/>
    <col min="32" max="32" width="1.9140625" style="296" customWidth="1"/>
    <col min="33" max="42" width="8.58203125" style="173" customWidth="1"/>
    <col min="43" max="16384" width="8.58203125" style="173" hidden="1"/>
  </cols>
  <sheetData>
    <row r="1" spans="1:42" ht="20" thickBot="1">
      <c r="A1" s="240" t="str" cm="1">
        <f t="array" aca="1" ref="A1" ca="1">RIGHT(CELL("filename",A3),LEN(CELL("filename",A3))-FIND("]", CELL("filename",A3)))</f>
        <v>Nominal Energex</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row>
    <row r="2" spans="1:42"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row>
    <row r="3" spans="1:42" ht="15" thickTop="1"/>
    <row r="4" spans="1:42" ht="15" thickBot="1"/>
    <row r="5" spans="1:42" ht="15" customHeight="1" thickBot="1">
      <c r="B5" s="314" t="s">
        <v>162</v>
      </c>
      <c r="C5" s="390" t="s">
        <v>99</v>
      </c>
      <c r="D5" s="390"/>
      <c r="E5" s="390"/>
      <c r="F5" s="390"/>
      <c r="G5" s="390" t="s">
        <v>100</v>
      </c>
      <c r="H5" s="390"/>
      <c r="I5" s="390"/>
      <c r="J5" s="391"/>
    </row>
    <row r="6" spans="1:42" ht="15" customHeight="1" thickBot="1">
      <c r="B6" s="315"/>
      <c r="C6" s="322" t="s">
        <v>19</v>
      </c>
      <c r="D6" s="322" t="s">
        <v>23</v>
      </c>
      <c r="E6" s="322" t="s">
        <v>24</v>
      </c>
      <c r="F6" s="322" t="s">
        <v>22</v>
      </c>
      <c r="G6" s="322" t="s">
        <v>19</v>
      </c>
      <c r="H6" s="322" t="s">
        <v>23</v>
      </c>
      <c r="I6" s="322" t="s">
        <v>24</v>
      </c>
      <c r="J6" s="323" t="s">
        <v>22</v>
      </c>
    </row>
    <row r="7" spans="1:42">
      <c r="B7" s="331" t="s">
        <v>366</v>
      </c>
      <c r="C7" s="324">
        <v>57118503.549999997</v>
      </c>
      <c r="D7" s="324">
        <v>49944753.489999995</v>
      </c>
      <c r="E7" s="324">
        <v>45285745.590000004</v>
      </c>
      <c r="F7" s="324">
        <v>53055544.32</v>
      </c>
      <c r="G7" s="325">
        <v>804</v>
      </c>
      <c r="H7" s="325">
        <v>1325</v>
      </c>
      <c r="I7" s="325">
        <v>1550</v>
      </c>
      <c r="J7" s="326">
        <v>1507</v>
      </c>
      <c r="U7" s="207"/>
      <c r="V7" s="297"/>
    </row>
    <row r="8" spans="1:42">
      <c r="B8" s="332" t="s">
        <v>367</v>
      </c>
      <c r="C8" s="304">
        <v>4497540.32</v>
      </c>
      <c r="D8" s="304">
        <v>5039984.83</v>
      </c>
      <c r="E8" s="304">
        <v>3700975.07</v>
      </c>
      <c r="F8" s="304">
        <v>4492979.8899999997</v>
      </c>
      <c r="G8" s="303">
        <v>1575</v>
      </c>
      <c r="H8" s="303">
        <v>287</v>
      </c>
      <c r="I8" s="303">
        <v>311</v>
      </c>
      <c r="J8" s="308">
        <v>527</v>
      </c>
    </row>
    <row r="9" spans="1:42">
      <c r="B9" s="332" t="s">
        <v>368</v>
      </c>
      <c r="C9" s="304">
        <v>0</v>
      </c>
      <c r="D9" s="304">
        <v>0</v>
      </c>
      <c r="E9" s="304">
        <v>2290871.56</v>
      </c>
      <c r="F9" s="304">
        <v>2503484.19</v>
      </c>
      <c r="G9" s="303">
        <v>0</v>
      </c>
      <c r="H9" s="303">
        <v>0</v>
      </c>
      <c r="I9" s="303">
        <v>0</v>
      </c>
      <c r="J9" s="308">
        <v>0</v>
      </c>
    </row>
    <row r="10" spans="1:42">
      <c r="B10" s="332" t="s">
        <v>369</v>
      </c>
      <c r="C10" s="304">
        <v>0</v>
      </c>
      <c r="D10" s="304">
        <v>0</v>
      </c>
      <c r="E10" s="304">
        <v>0</v>
      </c>
      <c r="F10" s="304">
        <v>294903</v>
      </c>
      <c r="G10" s="303">
        <v>5</v>
      </c>
      <c r="H10" s="303">
        <v>6</v>
      </c>
      <c r="I10" s="303">
        <v>6</v>
      </c>
      <c r="J10" s="308">
        <v>21</v>
      </c>
    </row>
    <row r="11" spans="1:42">
      <c r="B11" s="332" t="s">
        <v>370</v>
      </c>
      <c r="C11" s="304">
        <v>0</v>
      </c>
      <c r="D11" s="304">
        <v>0</v>
      </c>
      <c r="E11" s="304">
        <v>0</v>
      </c>
      <c r="F11" s="304">
        <v>0</v>
      </c>
      <c r="G11" s="303">
        <v>35582</v>
      </c>
      <c r="H11" s="303">
        <v>45123</v>
      </c>
      <c r="I11" s="303">
        <v>51933</v>
      </c>
      <c r="J11" s="308">
        <v>37787</v>
      </c>
    </row>
    <row r="12" spans="1:42">
      <c r="B12" s="332" t="s">
        <v>371</v>
      </c>
      <c r="C12" s="304">
        <v>541744.02</v>
      </c>
      <c r="D12" s="304">
        <v>740732.05</v>
      </c>
      <c r="E12" s="304">
        <v>791194.09</v>
      </c>
      <c r="F12" s="304">
        <v>475274.17</v>
      </c>
      <c r="G12" s="303">
        <v>209</v>
      </c>
      <c r="H12" s="303">
        <v>174</v>
      </c>
      <c r="I12" s="303">
        <v>224</v>
      </c>
      <c r="J12" s="308">
        <v>248</v>
      </c>
    </row>
    <row r="13" spans="1:42">
      <c r="B13" s="332" t="s">
        <v>372</v>
      </c>
      <c r="C13" s="304">
        <v>8662580.4499999993</v>
      </c>
      <c r="D13" s="304">
        <v>11366636.25</v>
      </c>
      <c r="E13" s="304">
        <v>13813529.130000001</v>
      </c>
      <c r="F13" s="304">
        <v>14037336.220000001</v>
      </c>
      <c r="G13" s="303">
        <v>30793</v>
      </c>
      <c r="H13" s="303">
        <v>28066</v>
      </c>
      <c r="I13" s="303">
        <v>29506</v>
      </c>
      <c r="J13" s="308">
        <v>27128</v>
      </c>
    </row>
    <row r="14" spans="1:42">
      <c r="B14" s="332" t="s">
        <v>373</v>
      </c>
      <c r="C14" s="304">
        <v>1867307.73</v>
      </c>
      <c r="D14" s="304">
        <v>1972780.96</v>
      </c>
      <c r="E14" s="304">
        <v>2920204.74</v>
      </c>
      <c r="F14" s="304">
        <v>3174790.17</v>
      </c>
      <c r="G14" s="303">
        <v>156</v>
      </c>
      <c r="H14" s="303">
        <v>129</v>
      </c>
      <c r="I14" s="303">
        <v>182</v>
      </c>
      <c r="J14" s="308">
        <v>206</v>
      </c>
    </row>
    <row r="15" spans="1:42" ht="15" thickBot="1">
      <c r="B15" s="333" t="s">
        <v>374</v>
      </c>
      <c r="C15" s="327">
        <v>3212959.89</v>
      </c>
      <c r="D15" s="327">
        <v>3410546.5</v>
      </c>
      <c r="E15" s="327">
        <v>2858677.0500000003</v>
      </c>
      <c r="F15" s="327">
        <v>2663129.62</v>
      </c>
      <c r="G15" s="312">
        <v>16223</v>
      </c>
      <c r="H15" s="312">
        <v>11674</v>
      </c>
      <c r="I15" s="312">
        <v>12196</v>
      </c>
      <c r="J15" s="313">
        <v>12842</v>
      </c>
      <c r="U15" s="208"/>
      <c r="V15" s="298"/>
      <c r="W15" s="208"/>
      <c r="X15" s="208"/>
      <c r="Y15" s="208"/>
      <c r="Z15" s="208"/>
    </row>
    <row r="16" spans="1:42">
      <c r="B16" s="307"/>
      <c r="C16" s="328" t="s">
        <v>163</v>
      </c>
      <c r="D16" s="303"/>
      <c r="E16" s="303"/>
      <c r="F16" s="303"/>
      <c r="G16" s="305"/>
      <c r="H16" s="305"/>
      <c r="I16" s="305"/>
      <c r="J16" s="309"/>
    </row>
    <row r="17" spans="2:29">
      <c r="B17" s="329" t="s">
        <v>112</v>
      </c>
      <c r="C17" s="305">
        <v>491.76934968393545</v>
      </c>
      <c r="D17" s="306">
        <v>0.64</v>
      </c>
      <c r="E17" s="305">
        <v>314.73238379771868</v>
      </c>
      <c r="F17" s="305"/>
      <c r="G17" s="305">
        <v>2855.5811555555556</v>
      </c>
      <c r="H17" s="305">
        <v>17560.922752613242</v>
      </c>
      <c r="I17" s="305">
        <v>11900.241382636656</v>
      </c>
      <c r="J17" s="309">
        <v>8525.57853889943</v>
      </c>
    </row>
    <row r="18" spans="2:29">
      <c r="B18" s="329" t="s">
        <v>118</v>
      </c>
      <c r="C18" s="305">
        <v>8170.1753468586394</v>
      </c>
      <c r="D18" s="306">
        <v>0.8</v>
      </c>
      <c r="E18" s="305">
        <v>6536.1402774869121</v>
      </c>
      <c r="F18" s="303"/>
      <c r="G18" s="305">
        <v>71042.91486318408</v>
      </c>
      <c r="H18" s="305">
        <v>37694.153577358484</v>
      </c>
      <c r="I18" s="305">
        <v>29216.610058064518</v>
      </c>
      <c r="J18" s="309">
        <v>35206.06789648308</v>
      </c>
    </row>
    <row r="19" spans="2:29">
      <c r="B19" s="329" t="s">
        <v>122</v>
      </c>
      <c r="C19" s="305">
        <v>6567.214855555555</v>
      </c>
      <c r="D19" s="306">
        <v>0.7</v>
      </c>
      <c r="E19" s="305">
        <v>4597.0503988888886</v>
      </c>
      <c r="F19" s="303"/>
      <c r="G19" s="303"/>
      <c r="H19" s="303"/>
      <c r="I19" s="303"/>
      <c r="J19" s="308"/>
    </row>
    <row r="20" spans="2:29" ht="15" thickBot="1">
      <c r="B20" s="330" t="s">
        <v>124</v>
      </c>
      <c r="C20" s="310">
        <v>39607.510017354412</v>
      </c>
      <c r="D20" s="311">
        <v>0.72</v>
      </c>
      <c r="E20" s="310">
        <v>28517.407212495174</v>
      </c>
      <c r="F20" s="312"/>
      <c r="G20" s="312"/>
      <c r="H20" s="312"/>
      <c r="I20" s="312"/>
      <c r="J20" s="313"/>
      <c r="U20" s="208"/>
      <c r="V20" s="298"/>
      <c r="W20" s="208"/>
      <c r="X20" s="208"/>
      <c r="Y20" s="208"/>
      <c r="Z20" s="208"/>
      <c r="AA20" s="208"/>
      <c r="AB20" s="208"/>
      <c r="AC20" s="208"/>
    </row>
    <row r="21" spans="2:29"/>
    <row r="22" spans="2:29"/>
    <row r="23" spans="2:29"/>
    <row r="24" spans="2:29" ht="15.5">
      <c r="E24" s="118"/>
    </row>
    <row r="25" spans="2:29" ht="16" thickBot="1">
      <c r="B25"/>
      <c r="C25"/>
      <c r="D25"/>
      <c r="E25"/>
      <c r="F25"/>
    </row>
    <row r="26" spans="2:29" ht="16" thickBot="1">
      <c r="B26" s="315"/>
      <c r="C26" s="322" t="s">
        <v>19</v>
      </c>
      <c r="D26" s="322" t="s">
        <v>23</v>
      </c>
      <c r="E26" s="322" t="s">
        <v>24</v>
      </c>
      <c r="F26" s="323" t="s">
        <v>22</v>
      </c>
    </row>
    <row r="27" spans="2:29" ht="15" thickBot="1">
      <c r="B27" s="334" t="s">
        <v>164</v>
      </c>
      <c r="C27" s="335">
        <v>0.1</v>
      </c>
      <c r="D27" s="335">
        <v>0.2</v>
      </c>
      <c r="E27" s="335">
        <v>0.3</v>
      </c>
      <c r="F27" s="336">
        <v>0.4</v>
      </c>
    </row>
    <row r="28" spans="2:29"/>
    <row r="29" spans="2:29"/>
    <row r="30" spans="2:29"/>
    <row r="31" spans="2:29"/>
    <row r="32" spans="2:29"/>
    <row r="33"/>
    <row r="34"/>
    <row r="35"/>
    <row r="36"/>
    <row r="37"/>
    <row r="38"/>
    <row r="39"/>
    <row r="40"/>
    <row r="41"/>
    <row r="42"/>
    <row r="43"/>
    <row r="44"/>
    <row r="45"/>
    <row r="46"/>
    <row r="47"/>
    <row r="48"/>
    <row r="49"/>
    <row r="50"/>
    <row r="51"/>
  </sheetData>
  <mergeCells count="2">
    <mergeCell ref="C5:F5"/>
    <mergeCell ref="G5:J5"/>
  </mergeCells>
  <hyperlinks>
    <hyperlink ref="A2" location="'Table of Contents'!A1" display="'Return to Table of Contents'" xr:uid="{A85038F0-0D3B-46E2-8891-F1EADECB7696}"/>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15DB-9018-46E4-A610-6BEC6FEC200E}">
  <sheetPr>
    <tabColor rgb="FF00B050"/>
  </sheetPr>
  <dimension ref="A1:AK36"/>
  <sheetViews>
    <sheetView zoomScaleNormal="100" workbookViewId="0">
      <pane xSplit="2" ySplit="7" topLeftCell="C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4.5" zeroHeight="1"/>
  <cols>
    <col min="1" max="1" width="19.5" style="60" customWidth="1"/>
    <col min="2" max="2" width="63.5" style="60" customWidth="1"/>
    <col min="3" max="3" width="9.58203125" style="60" bestFit="1" customWidth="1"/>
    <col min="4" max="16" width="9.4140625" style="60" bestFit="1" customWidth="1"/>
    <col min="17" max="26" width="8.58203125" style="60" customWidth="1"/>
    <col min="27" max="37" width="0" style="60" hidden="1" customWidth="1"/>
    <col min="38" max="16384" width="8.58203125" style="60" hidden="1"/>
  </cols>
  <sheetData>
    <row r="1" spans="1:37" ht="20" thickBot="1">
      <c r="A1" s="240" t="str" cm="1">
        <f t="array" aca="1" ref="A1" ca="1">RIGHT(CELL("filename",A3),LEN(CELL("filename",A3))-FIND("]", CELL("filename",A3)))</f>
        <v>EGX historical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row>
    <row r="2" spans="1:37"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row>
    <row r="3" spans="1:37" ht="15" thickTop="1"/>
    <row r="4" spans="1:37" ht="20" thickBot="1">
      <c r="A4" s="240" t="s">
        <v>251</v>
      </c>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37" ht="16.25" customHeight="1" thickTop="1" thickBot="1">
      <c r="A5" s="28" t="s">
        <v>252</v>
      </c>
      <c r="B5" s="28"/>
      <c r="C5" s="28">
        <v>2009</v>
      </c>
      <c r="D5" s="28">
        <f>C5+1</f>
        <v>2010</v>
      </c>
      <c r="E5" s="28">
        <f>D5+1</f>
        <v>2011</v>
      </c>
      <c r="F5" s="28">
        <f>E5+1</f>
        <v>2012</v>
      </c>
      <c r="G5" s="28">
        <f>F5+1</f>
        <v>2013</v>
      </c>
      <c r="H5" s="28">
        <f>G5+1</f>
        <v>2014</v>
      </c>
      <c r="I5" s="28">
        <f t="shared" ref="I5:Y5" si="0">H5+1</f>
        <v>2015</v>
      </c>
      <c r="J5" s="28">
        <f t="shared" si="0"/>
        <v>2016</v>
      </c>
      <c r="K5" s="28">
        <f t="shared" si="0"/>
        <v>2017</v>
      </c>
      <c r="L5" s="28">
        <f t="shared" si="0"/>
        <v>2018</v>
      </c>
      <c r="M5" s="28">
        <f t="shared" si="0"/>
        <v>2019</v>
      </c>
      <c r="N5" s="28">
        <f t="shared" si="0"/>
        <v>2020</v>
      </c>
      <c r="O5" s="28">
        <f t="shared" si="0"/>
        <v>2021</v>
      </c>
      <c r="P5" s="28">
        <f t="shared" si="0"/>
        <v>2022</v>
      </c>
      <c r="Q5" s="28">
        <f t="shared" si="0"/>
        <v>2023</v>
      </c>
      <c r="R5" s="28">
        <f t="shared" si="0"/>
        <v>2024</v>
      </c>
      <c r="S5" s="28">
        <f t="shared" si="0"/>
        <v>2025</v>
      </c>
      <c r="T5" s="28">
        <f t="shared" si="0"/>
        <v>2026</v>
      </c>
      <c r="U5" s="28">
        <f t="shared" si="0"/>
        <v>2027</v>
      </c>
      <c r="V5" s="28">
        <f t="shared" si="0"/>
        <v>2028</v>
      </c>
      <c r="W5" s="28">
        <f t="shared" si="0"/>
        <v>2029</v>
      </c>
      <c r="X5" s="28">
        <f t="shared" si="0"/>
        <v>2030</v>
      </c>
      <c r="Y5" s="28">
        <f t="shared" si="0"/>
        <v>2031</v>
      </c>
      <c r="Z5" s="71"/>
    </row>
    <row r="6" spans="1:37" ht="16.5" thickTop="1" thickBot="1">
      <c r="A6" s="28"/>
      <c r="B6" s="28" t="s">
        <v>18</v>
      </c>
      <c r="C6" s="28" t="s">
        <v>25</v>
      </c>
      <c r="D6" s="28" t="s">
        <v>26</v>
      </c>
      <c r="E6" s="28" t="s">
        <v>27</v>
      </c>
      <c r="F6" s="28" t="s">
        <v>28</v>
      </c>
      <c r="G6" s="28" t="s">
        <v>29</v>
      </c>
      <c r="H6" s="28" t="s">
        <v>30</v>
      </c>
      <c r="I6" s="28" t="s">
        <v>31</v>
      </c>
      <c r="J6" s="28" t="s">
        <v>32</v>
      </c>
      <c r="K6" s="28" t="s">
        <v>33</v>
      </c>
      <c r="L6" s="28" t="s">
        <v>34</v>
      </c>
      <c r="M6" s="28" t="s">
        <v>19</v>
      </c>
      <c r="N6" s="28" t="s">
        <v>20</v>
      </c>
      <c r="O6" s="28" t="s">
        <v>21</v>
      </c>
      <c r="P6" s="28" t="s">
        <v>22</v>
      </c>
      <c r="Q6" s="28"/>
      <c r="R6" s="28"/>
      <c r="S6" s="28"/>
      <c r="T6" s="28"/>
      <c r="U6" s="28"/>
      <c r="V6" s="28"/>
      <c r="W6" s="28"/>
      <c r="X6" s="28"/>
      <c r="Y6" s="28"/>
      <c r="Z6" s="71"/>
    </row>
    <row r="7" spans="1:37" ht="16.5" thickTop="1" thickBot="1">
      <c r="A7" s="28" t="s">
        <v>36</v>
      </c>
      <c r="B7" s="28" t="s">
        <v>37</v>
      </c>
      <c r="C7" s="28" t="s">
        <v>39</v>
      </c>
      <c r="D7" s="28" t="s">
        <v>38</v>
      </c>
      <c r="E7" s="28" t="s">
        <v>38</v>
      </c>
      <c r="F7" s="28" t="s">
        <v>38</v>
      </c>
      <c r="G7" s="28" t="s">
        <v>38</v>
      </c>
      <c r="H7" s="28" t="s">
        <v>38</v>
      </c>
      <c r="I7" s="28" t="s">
        <v>38</v>
      </c>
      <c r="J7" s="28" t="s">
        <v>38</v>
      </c>
      <c r="K7" s="28" t="s">
        <v>38</v>
      </c>
      <c r="L7" s="28" t="s">
        <v>38</v>
      </c>
      <c r="M7" s="28" t="s">
        <v>38</v>
      </c>
      <c r="N7" s="28" t="s">
        <v>38</v>
      </c>
      <c r="O7" s="28" t="s">
        <v>38</v>
      </c>
      <c r="P7" s="28" t="s">
        <v>38</v>
      </c>
      <c r="Q7" s="28"/>
      <c r="R7" s="28"/>
      <c r="S7" s="28"/>
      <c r="T7" s="28"/>
      <c r="U7" s="28"/>
      <c r="V7" s="28"/>
      <c r="W7" s="28"/>
      <c r="X7" s="28"/>
      <c r="Y7" s="28"/>
      <c r="Z7" s="71"/>
    </row>
    <row r="8" spans="1:37" ht="16" thickTop="1">
      <c r="A8" s="288" t="s">
        <v>41</v>
      </c>
      <c r="B8" s="288" t="s">
        <v>42</v>
      </c>
      <c r="C8" s="289">
        <v>3</v>
      </c>
      <c r="D8" s="289">
        <v>3</v>
      </c>
      <c r="E8" s="289">
        <v>5</v>
      </c>
      <c r="F8" s="289">
        <v>10</v>
      </c>
      <c r="G8" s="289">
        <v>11</v>
      </c>
      <c r="H8" s="289">
        <v>6</v>
      </c>
      <c r="I8" s="289">
        <v>9</v>
      </c>
      <c r="J8" s="289">
        <v>5</v>
      </c>
      <c r="K8" s="289">
        <v>0</v>
      </c>
      <c r="L8" s="289">
        <v>8</v>
      </c>
      <c r="M8" s="289">
        <v>0</v>
      </c>
      <c r="N8" s="289">
        <v>0</v>
      </c>
      <c r="O8" s="289">
        <v>43</v>
      </c>
      <c r="P8" s="289">
        <v>57</v>
      </c>
      <c r="Q8" s="71"/>
      <c r="R8" s="71"/>
      <c r="S8" s="71"/>
      <c r="T8" s="71"/>
      <c r="U8" s="71"/>
      <c r="V8" s="71"/>
      <c r="W8" s="71"/>
      <c r="X8" s="71"/>
      <c r="Y8" s="71"/>
      <c r="Z8" s="71"/>
    </row>
    <row r="9" spans="1:37" ht="15.5">
      <c r="A9" s="288" t="s">
        <v>41</v>
      </c>
      <c r="B9" s="288" t="s">
        <v>44</v>
      </c>
      <c r="C9" s="289">
        <v>1510</v>
      </c>
      <c r="D9" s="289">
        <v>1250</v>
      </c>
      <c r="E9" s="289">
        <v>1489</v>
      </c>
      <c r="F9" s="289">
        <v>1372</v>
      </c>
      <c r="G9" s="289">
        <v>1021</v>
      </c>
      <c r="H9" s="289">
        <v>1237</v>
      </c>
      <c r="I9" s="289">
        <v>1169</v>
      </c>
      <c r="J9" s="289">
        <v>1655</v>
      </c>
      <c r="K9" s="289">
        <v>1167</v>
      </c>
      <c r="L9" s="289">
        <v>2259</v>
      </c>
      <c r="M9" s="289">
        <v>581</v>
      </c>
      <c r="N9" s="289">
        <v>1117</v>
      </c>
      <c r="O9" s="289">
        <v>1408</v>
      </c>
      <c r="P9" s="289">
        <v>1343</v>
      </c>
      <c r="Q9" s="71"/>
      <c r="R9" s="71"/>
      <c r="S9" s="71"/>
      <c r="T9" s="71"/>
      <c r="U9" s="71"/>
      <c r="V9" s="71"/>
      <c r="W9" s="71"/>
      <c r="X9" s="71"/>
      <c r="Y9" s="71"/>
      <c r="Z9" s="71"/>
    </row>
    <row r="10" spans="1:37" ht="15.5">
      <c r="A10" s="288" t="s">
        <v>41</v>
      </c>
      <c r="B10" s="288" t="s">
        <v>46</v>
      </c>
      <c r="C10" s="289">
        <v>46</v>
      </c>
      <c r="D10" s="289">
        <v>52</v>
      </c>
      <c r="E10" s="289">
        <v>45</v>
      </c>
      <c r="F10" s="289">
        <v>46</v>
      </c>
      <c r="G10" s="289">
        <v>38</v>
      </c>
      <c r="H10" s="289">
        <v>46</v>
      </c>
      <c r="I10" s="289">
        <v>42</v>
      </c>
      <c r="J10" s="289">
        <v>140</v>
      </c>
      <c r="K10" s="289">
        <v>44</v>
      </c>
      <c r="L10" s="289">
        <v>269</v>
      </c>
      <c r="M10" s="289">
        <v>223</v>
      </c>
      <c r="N10" s="289">
        <v>208</v>
      </c>
      <c r="O10" s="289">
        <v>142</v>
      </c>
      <c r="P10" s="289">
        <v>164</v>
      </c>
      <c r="Q10" s="71"/>
      <c r="R10" s="71"/>
      <c r="S10" s="71"/>
      <c r="T10" s="71"/>
      <c r="U10" s="71"/>
      <c r="V10" s="71"/>
      <c r="W10" s="71"/>
      <c r="X10" s="71"/>
      <c r="Y10" s="71"/>
      <c r="Z10" s="71"/>
    </row>
    <row r="11" spans="1:37" ht="15.5">
      <c r="A11" s="288" t="s">
        <v>41</v>
      </c>
      <c r="B11" s="288" t="s">
        <v>48</v>
      </c>
      <c r="C11" s="289">
        <v>23</v>
      </c>
      <c r="D11" s="289">
        <v>23</v>
      </c>
      <c r="E11" s="289">
        <v>15</v>
      </c>
      <c r="F11" s="289">
        <v>16</v>
      </c>
      <c r="G11" s="289">
        <v>12</v>
      </c>
      <c r="H11" s="289">
        <v>4</v>
      </c>
      <c r="I11" s="289">
        <v>7</v>
      </c>
      <c r="J11" s="289">
        <v>10</v>
      </c>
      <c r="K11" s="289">
        <v>1</v>
      </c>
      <c r="L11" s="289">
        <v>14</v>
      </c>
      <c r="M11" s="289">
        <v>0</v>
      </c>
      <c r="N11" s="289">
        <v>0</v>
      </c>
      <c r="O11" s="289"/>
      <c r="P11" s="289"/>
      <c r="Q11" s="71"/>
      <c r="R11" s="71"/>
      <c r="S11" s="71"/>
      <c r="T11" s="71"/>
      <c r="U11" s="71"/>
      <c r="V11" s="71"/>
      <c r="W11" s="71"/>
      <c r="X11" s="71"/>
      <c r="Y11" s="71"/>
      <c r="Z11" s="71"/>
    </row>
    <row r="12" spans="1:37" ht="15.5">
      <c r="A12" s="288" t="s">
        <v>41</v>
      </c>
      <c r="B12" s="288" t="s">
        <v>50</v>
      </c>
      <c r="C12" s="289">
        <v>2228</v>
      </c>
      <c r="D12" s="289">
        <v>3053</v>
      </c>
      <c r="E12" s="289">
        <v>3417</v>
      </c>
      <c r="F12" s="289">
        <v>3113</v>
      </c>
      <c r="G12" s="289">
        <v>3257</v>
      </c>
      <c r="H12" s="289">
        <v>1757</v>
      </c>
      <c r="I12" s="289">
        <v>2274</v>
      </c>
      <c r="J12" s="289">
        <v>3139</v>
      </c>
      <c r="K12" s="289">
        <v>13743</v>
      </c>
      <c r="L12" s="289">
        <v>387</v>
      </c>
      <c r="M12" s="289">
        <v>1575</v>
      </c>
      <c r="N12" s="289">
        <v>287</v>
      </c>
      <c r="O12" s="289">
        <v>311</v>
      </c>
      <c r="P12" s="289">
        <v>527</v>
      </c>
      <c r="Q12" s="71"/>
      <c r="R12" s="71"/>
      <c r="S12" s="71"/>
      <c r="T12" s="71"/>
      <c r="U12" s="71"/>
      <c r="V12" s="71"/>
      <c r="W12" s="71"/>
      <c r="X12" s="71"/>
      <c r="Y12" s="71"/>
      <c r="Z12" s="71"/>
    </row>
    <row r="13" spans="1:37" ht="15.5">
      <c r="A13" s="288" t="s">
        <v>52</v>
      </c>
      <c r="B13" s="288" t="s">
        <v>53</v>
      </c>
      <c r="C13" s="289">
        <v>0</v>
      </c>
      <c r="D13" s="289">
        <v>1</v>
      </c>
      <c r="E13" s="289">
        <v>0</v>
      </c>
      <c r="F13" s="289">
        <v>0</v>
      </c>
      <c r="G13" s="289">
        <v>0</v>
      </c>
      <c r="H13" s="289">
        <v>0</v>
      </c>
      <c r="I13" s="289">
        <v>1</v>
      </c>
      <c r="J13" s="289">
        <v>0</v>
      </c>
      <c r="K13" s="289">
        <v>4</v>
      </c>
      <c r="L13" s="289">
        <v>0</v>
      </c>
      <c r="M13" s="289">
        <v>0</v>
      </c>
      <c r="N13" s="289">
        <v>4</v>
      </c>
      <c r="O13" s="289">
        <v>6</v>
      </c>
      <c r="P13" s="289">
        <v>21</v>
      </c>
      <c r="Q13" s="71"/>
      <c r="R13" s="71"/>
      <c r="S13" s="71"/>
      <c r="T13" s="71"/>
      <c r="U13" s="71"/>
      <c r="V13" s="71"/>
      <c r="W13" s="71"/>
      <c r="X13" s="71"/>
      <c r="Y13" s="71"/>
      <c r="Z13" s="71"/>
    </row>
    <row r="14" spans="1:37" ht="15.5">
      <c r="A14" s="288" t="s">
        <v>52</v>
      </c>
      <c r="B14" s="288" t="s">
        <v>55</v>
      </c>
      <c r="C14" s="289">
        <v>6</v>
      </c>
      <c r="D14" s="289">
        <v>3</v>
      </c>
      <c r="E14" s="289">
        <v>5</v>
      </c>
      <c r="F14" s="289">
        <v>7</v>
      </c>
      <c r="G14" s="289">
        <v>5</v>
      </c>
      <c r="H14" s="289">
        <v>5</v>
      </c>
      <c r="I14" s="289">
        <v>1</v>
      </c>
      <c r="J14" s="289">
        <v>4</v>
      </c>
      <c r="K14" s="289">
        <v>4</v>
      </c>
      <c r="L14" s="289">
        <v>3</v>
      </c>
      <c r="M14" s="289">
        <v>5</v>
      </c>
      <c r="N14" s="289">
        <v>2</v>
      </c>
      <c r="O14" s="289">
        <v>0</v>
      </c>
      <c r="P14" s="289">
        <v>0</v>
      </c>
      <c r="Q14" s="71"/>
      <c r="R14" s="71"/>
      <c r="S14" s="71"/>
      <c r="T14" s="71"/>
      <c r="U14" s="71"/>
      <c r="V14" s="71"/>
      <c r="W14" s="71"/>
      <c r="X14" s="71"/>
      <c r="Y14" s="71"/>
      <c r="Z14" s="71"/>
    </row>
    <row r="15" spans="1:37" ht="15.5">
      <c r="A15" s="288" t="s">
        <v>52</v>
      </c>
      <c r="B15" s="288" t="s">
        <v>50</v>
      </c>
      <c r="C15" s="289">
        <v>1959</v>
      </c>
      <c r="D15" s="289">
        <v>19154</v>
      </c>
      <c r="E15" s="289">
        <v>51668</v>
      </c>
      <c r="F15" s="289">
        <v>72652</v>
      </c>
      <c r="G15" s="289">
        <v>74565</v>
      </c>
      <c r="H15" s="289">
        <v>38179</v>
      </c>
      <c r="I15" s="289">
        <v>28411</v>
      </c>
      <c r="J15" s="289">
        <v>19883</v>
      </c>
      <c r="K15" s="289">
        <v>22678</v>
      </c>
      <c r="L15" s="289">
        <v>10655</v>
      </c>
      <c r="M15" s="289">
        <v>35582</v>
      </c>
      <c r="N15" s="289">
        <v>45123</v>
      </c>
      <c r="O15" s="289">
        <v>51933</v>
      </c>
      <c r="P15" s="289">
        <v>37808</v>
      </c>
      <c r="Q15" s="71"/>
      <c r="R15" s="71"/>
      <c r="S15" s="71"/>
      <c r="T15" s="71"/>
      <c r="U15" s="71"/>
      <c r="V15" s="71"/>
      <c r="W15" s="71"/>
      <c r="X15" s="71"/>
      <c r="Y15" s="71"/>
      <c r="Z15" s="71"/>
    </row>
    <row r="16" spans="1:37" ht="15.5">
      <c r="A16" s="288" t="s">
        <v>58</v>
      </c>
      <c r="B16" s="288" t="s">
        <v>59</v>
      </c>
      <c r="C16" s="289">
        <v>656</v>
      </c>
      <c r="D16" s="289">
        <v>538</v>
      </c>
      <c r="E16" s="289">
        <v>568</v>
      </c>
      <c r="F16" s="289">
        <v>443</v>
      </c>
      <c r="G16" s="289">
        <v>312</v>
      </c>
      <c r="H16" s="289">
        <v>228</v>
      </c>
      <c r="I16" s="289">
        <v>28</v>
      </c>
      <c r="J16" s="289">
        <v>232</v>
      </c>
      <c r="K16" s="289">
        <v>347</v>
      </c>
      <c r="L16" s="289">
        <v>354</v>
      </c>
      <c r="M16" s="289">
        <v>156</v>
      </c>
      <c r="N16" s="289">
        <v>129</v>
      </c>
      <c r="O16" s="289">
        <v>182</v>
      </c>
      <c r="P16" s="289">
        <v>206</v>
      </c>
      <c r="Q16" s="71"/>
      <c r="R16" s="71"/>
      <c r="S16" s="71"/>
      <c r="T16" s="71"/>
      <c r="U16" s="71"/>
      <c r="V16" s="71"/>
      <c r="W16" s="71"/>
      <c r="X16" s="71"/>
      <c r="Y16" s="71"/>
      <c r="Z16" s="71"/>
    </row>
    <row r="17" spans="1:26" ht="15.5">
      <c r="A17" s="288" t="s">
        <v>58</v>
      </c>
      <c r="B17" s="288" t="s">
        <v>61</v>
      </c>
      <c r="C17" s="289">
        <v>217</v>
      </c>
      <c r="D17" s="289">
        <v>197</v>
      </c>
      <c r="E17" s="289">
        <v>187</v>
      </c>
      <c r="F17" s="289">
        <v>145</v>
      </c>
      <c r="G17" s="289">
        <v>89</v>
      </c>
      <c r="H17" s="289">
        <v>57</v>
      </c>
      <c r="I17" s="289">
        <v>285</v>
      </c>
      <c r="J17" s="289">
        <v>57</v>
      </c>
      <c r="K17" s="289">
        <v>70</v>
      </c>
      <c r="L17" s="289">
        <v>63</v>
      </c>
      <c r="M17" s="289">
        <v>53</v>
      </c>
      <c r="N17" s="289">
        <v>45</v>
      </c>
      <c r="O17" s="289">
        <v>42</v>
      </c>
      <c r="P17" s="289">
        <v>42</v>
      </c>
      <c r="Q17" s="71"/>
      <c r="R17" s="71"/>
      <c r="S17" s="71"/>
      <c r="T17" s="71"/>
      <c r="U17" s="71"/>
      <c r="V17" s="71"/>
      <c r="W17" s="71"/>
      <c r="X17" s="71"/>
      <c r="Y17" s="71"/>
      <c r="Z17" s="71"/>
    </row>
    <row r="18" spans="1:26" ht="15.5">
      <c r="A18" s="288" t="s">
        <v>58</v>
      </c>
      <c r="B18" s="288" t="s">
        <v>50</v>
      </c>
      <c r="C18" s="289">
        <v>39527</v>
      </c>
      <c r="D18" s="289">
        <v>37018</v>
      </c>
      <c r="E18" s="289">
        <v>35749</v>
      </c>
      <c r="F18" s="289">
        <v>36490</v>
      </c>
      <c r="G18" s="289">
        <v>32055</v>
      </c>
      <c r="H18" s="289">
        <v>33035</v>
      </c>
      <c r="I18" s="289">
        <v>39123</v>
      </c>
      <c r="J18" s="289">
        <v>39699</v>
      </c>
      <c r="K18" s="289">
        <v>36377</v>
      </c>
      <c r="L18" s="289">
        <v>36497</v>
      </c>
      <c r="M18" s="289">
        <v>30793</v>
      </c>
      <c r="N18" s="289">
        <v>28066</v>
      </c>
      <c r="O18" s="289">
        <v>29506</v>
      </c>
      <c r="P18" s="289">
        <v>27128</v>
      </c>
      <c r="Q18" s="71"/>
      <c r="R18" s="71"/>
      <c r="S18" s="71"/>
      <c r="T18" s="71"/>
      <c r="U18" s="71"/>
      <c r="V18" s="71"/>
      <c r="W18" s="71"/>
      <c r="X18" s="71"/>
      <c r="Y18" s="71"/>
      <c r="Z18" s="71"/>
    </row>
    <row r="19" spans="1:26" ht="15.5">
      <c r="A19" s="288" t="s">
        <v>64</v>
      </c>
      <c r="B19" s="288" t="s">
        <v>65</v>
      </c>
      <c r="C19" s="289">
        <v>14579.0613023106</v>
      </c>
      <c r="D19" s="289">
        <v>13196.7691716482</v>
      </c>
      <c r="E19" s="289">
        <v>12585.032405484</v>
      </c>
      <c r="F19" s="289">
        <v>12881.138382421699</v>
      </c>
      <c r="G19" s="289">
        <v>10133.172383847201</v>
      </c>
      <c r="H19" s="289">
        <v>10070</v>
      </c>
      <c r="I19" s="289">
        <v>15195</v>
      </c>
      <c r="J19" s="289">
        <v>19894</v>
      </c>
      <c r="K19" s="289">
        <v>17765</v>
      </c>
      <c r="L19" s="289">
        <v>18229</v>
      </c>
      <c r="M19" s="289">
        <v>16201</v>
      </c>
      <c r="N19" s="289">
        <v>11649</v>
      </c>
      <c r="O19" s="289">
        <v>12157</v>
      </c>
      <c r="P19" s="289">
        <v>12170</v>
      </c>
      <c r="Q19" s="71"/>
      <c r="R19" s="71"/>
      <c r="S19" s="71"/>
      <c r="T19" s="71"/>
      <c r="U19" s="71"/>
      <c r="V19" s="71"/>
      <c r="W19" s="71"/>
      <c r="X19" s="71"/>
      <c r="Y19" s="71"/>
      <c r="Z19" s="71"/>
    </row>
    <row r="20" spans="1:26" ht="15.5">
      <c r="A20" s="288" t="s">
        <v>64</v>
      </c>
      <c r="B20" s="288" t="s">
        <v>67</v>
      </c>
      <c r="C20" s="289">
        <v>132.65264178381</v>
      </c>
      <c r="D20" s="289">
        <v>7.6716481639619998</v>
      </c>
      <c r="E20" s="289">
        <v>104.65101786456199</v>
      </c>
      <c r="F20" s="289">
        <v>0</v>
      </c>
      <c r="G20" s="289">
        <v>41.154580981328998</v>
      </c>
      <c r="H20" s="289">
        <v>273</v>
      </c>
      <c r="I20" s="289">
        <v>3</v>
      </c>
      <c r="J20" s="289">
        <v>0</v>
      </c>
      <c r="K20" s="289">
        <v>0</v>
      </c>
      <c r="L20" s="289">
        <v>0</v>
      </c>
      <c r="M20" s="289">
        <v>0</v>
      </c>
      <c r="N20" s="289">
        <v>0</v>
      </c>
      <c r="O20" s="289"/>
      <c r="P20" s="289"/>
      <c r="Q20" s="71"/>
      <c r="R20" s="71"/>
      <c r="S20" s="71"/>
      <c r="T20" s="71"/>
      <c r="U20" s="71"/>
      <c r="V20" s="71"/>
      <c r="W20" s="71"/>
      <c r="X20" s="71"/>
      <c r="Y20" s="71"/>
      <c r="Z20" s="71"/>
    </row>
    <row r="21" spans="1:26" ht="16" thickBot="1">
      <c r="A21" s="290" t="s">
        <v>64</v>
      </c>
      <c r="B21" s="290" t="s">
        <v>61</v>
      </c>
      <c r="C21" s="291">
        <v>6020.2860559056398</v>
      </c>
      <c r="D21" s="291">
        <v>4762.55918018787</v>
      </c>
      <c r="E21" s="291">
        <v>1704.3165766514301</v>
      </c>
      <c r="F21" s="291">
        <v>133.861617578308</v>
      </c>
      <c r="G21" s="291">
        <v>356.67303517151498</v>
      </c>
      <c r="H21" s="291">
        <v>27</v>
      </c>
      <c r="I21" s="291">
        <v>9</v>
      </c>
      <c r="J21" s="291">
        <v>40</v>
      </c>
      <c r="K21" s="291">
        <v>31</v>
      </c>
      <c r="L21" s="291">
        <v>3</v>
      </c>
      <c r="M21" s="291">
        <v>22</v>
      </c>
      <c r="N21" s="291">
        <v>25</v>
      </c>
      <c r="O21" s="291">
        <v>39</v>
      </c>
      <c r="P21" s="291">
        <v>26</v>
      </c>
      <c r="Q21" s="71"/>
      <c r="R21" s="71"/>
      <c r="S21" s="71"/>
      <c r="T21" s="71"/>
      <c r="U21" s="71"/>
      <c r="V21" s="71"/>
      <c r="W21" s="71"/>
      <c r="X21" s="71"/>
      <c r="Y21" s="71"/>
      <c r="Z21" s="71"/>
    </row>
    <row r="22" spans="1:26" ht="16.5" thickTop="1" thickBot="1">
      <c r="A22" s="290"/>
      <c r="B22" s="292" t="s">
        <v>69</v>
      </c>
      <c r="C22" s="293">
        <f t="shared" ref="C22:P22" si="1">SUM(C8:C21)</f>
        <v>66907.000000000044</v>
      </c>
      <c r="D22" s="293">
        <f t="shared" si="1"/>
        <v>79259.000000000029</v>
      </c>
      <c r="E22" s="293">
        <f t="shared" si="1"/>
        <v>107541.99999999999</v>
      </c>
      <c r="F22" s="293">
        <f t="shared" si="1"/>
        <v>127309.00000000001</v>
      </c>
      <c r="G22" s="293">
        <f t="shared" si="1"/>
        <v>121896.00000000003</v>
      </c>
      <c r="H22" s="293">
        <f t="shared" si="1"/>
        <v>84924</v>
      </c>
      <c r="I22" s="293">
        <f t="shared" si="1"/>
        <v>86557</v>
      </c>
      <c r="J22" s="293">
        <f t="shared" si="1"/>
        <v>84758</v>
      </c>
      <c r="K22" s="293">
        <f t="shared" si="1"/>
        <v>92231</v>
      </c>
      <c r="L22" s="293">
        <f t="shared" si="1"/>
        <v>68741</v>
      </c>
      <c r="M22" s="293">
        <f t="shared" si="1"/>
        <v>85191</v>
      </c>
      <c r="N22" s="293">
        <f t="shared" si="1"/>
        <v>86655</v>
      </c>
      <c r="O22" s="293">
        <f t="shared" si="1"/>
        <v>95769</v>
      </c>
      <c r="P22" s="293">
        <f t="shared" si="1"/>
        <v>79492</v>
      </c>
      <c r="Q22" s="71"/>
      <c r="R22" s="71"/>
      <c r="S22" s="71"/>
      <c r="T22" s="71"/>
      <c r="U22" s="71"/>
      <c r="V22" s="71"/>
      <c r="W22" s="71"/>
      <c r="X22" s="71"/>
      <c r="Y22" s="71"/>
      <c r="Z22" s="71"/>
    </row>
    <row r="23" spans="1:26" ht="15" thickTop="1"/>
    <row r="24" spans="1:26">
      <c r="B24" s="60" t="s">
        <v>167</v>
      </c>
    </row>
    <row r="25" spans="1:26" ht="15.5">
      <c r="A25" s="78" t="s">
        <v>41</v>
      </c>
      <c r="B25" s="224" t="s">
        <v>124</v>
      </c>
      <c r="C25" s="79">
        <f t="shared" ref="C25:N25" si="2">SUM(C8:C10)</f>
        <v>1559</v>
      </c>
      <c r="D25" s="79">
        <f t="shared" si="2"/>
        <v>1305</v>
      </c>
      <c r="E25" s="79">
        <f t="shared" si="2"/>
        <v>1539</v>
      </c>
      <c r="F25" s="79">
        <f>SUM(F8:F10)</f>
        <v>1428</v>
      </c>
      <c r="G25" s="79">
        <f t="shared" si="2"/>
        <v>1070</v>
      </c>
      <c r="H25" s="79">
        <f t="shared" si="2"/>
        <v>1289</v>
      </c>
      <c r="I25" s="79">
        <f t="shared" si="2"/>
        <v>1220</v>
      </c>
      <c r="J25" s="79">
        <f t="shared" si="2"/>
        <v>1800</v>
      </c>
      <c r="K25" s="79">
        <f t="shared" si="2"/>
        <v>1211</v>
      </c>
      <c r="L25" s="79">
        <f t="shared" si="2"/>
        <v>2536</v>
      </c>
      <c r="M25" s="79">
        <f t="shared" si="2"/>
        <v>804</v>
      </c>
      <c r="N25" s="79">
        <f t="shared" si="2"/>
        <v>1325</v>
      </c>
      <c r="O25" s="210">
        <f>AVERAGE($C$25:$N$25)/((AVERAGE($C$25:$N$25)+AVERAGE($C$26:$N$26)))</f>
        <v>0.30887989008605099</v>
      </c>
      <c r="P25" s="210">
        <f>AVERAGE($C$25:$N$25)/((AVERAGE($C$25:$N$25)+AVERAGE($C$26:$N$26)))</f>
        <v>0.30887989008605099</v>
      </c>
      <c r="Q25" s="210">
        <f>AVERAGE($C$25:$N$25)/((AVERAGE($C$25:$N$25)+AVERAGE($C$26:$N$26)))</f>
        <v>0.30887989008605099</v>
      </c>
      <c r="R25" s="210">
        <f t="shared" ref="R25:Y25" si="3">AVERAGE($C$25:$N$25)/((AVERAGE($C$25:$N$25)+AVERAGE($C$26:$N$26)))</f>
        <v>0.30887989008605099</v>
      </c>
      <c r="S25" s="210">
        <f t="shared" si="3"/>
        <v>0.30887989008605099</v>
      </c>
      <c r="T25" s="210">
        <f t="shared" si="3"/>
        <v>0.30887989008605099</v>
      </c>
      <c r="U25" s="210">
        <f t="shared" si="3"/>
        <v>0.30887989008605099</v>
      </c>
      <c r="V25" s="210">
        <f t="shared" si="3"/>
        <v>0.30887989008605099</v>
      </c>
      <c r="W25" s="210">
        <f t="shared" si="3"/>
        <v>0.30887989008605099</v>
      </c>
      <c r="X25" s="210">
        <f t="shared" si="3"/>
        <v>0.30887989008605099</v>
      </c>
      <c r="Y25" s="210">
        <f t="shared" si="3"/>
        <v>0.30887989008605099</v>
      </c>
    </row>
    <row r="26" spans="1:26" ht="15.5">
      <c r="A26" s="78" t="s">
        <v>41</v>
      </c>
      <c r="B26" s="224" t="s">
        <v>122</v>
      </c>
      <c r="C26" s="79">
        <f t="shared" ref="C26:N26" si="4">C12</f>
        <v>2228</v>
      </c>
      <c r="D26" s="79">
        <f t="shared" si="4"/>
        <v>3053</v>
      </c>
      <c r="E26" s="79">
        <f t="shared" si="4"/>
        <v>3417</v>
      </c>
      <c r="F26" s="79">
        <f t="shared" si="4"/>
        <v>3113</v>
      </c>
      <c r="G26" s="79">
        <f t="shared" si="4"/>
        <v>3257</v>
      </c>
      <c r="H26" s="79">
        <f t="shared" si="4"/>
        <v>1757</v>
      </c>
      <c r="I26" s="79">
        <f t="shared" si="4"/>
        <v>2274</v>
      </c>
      <c r="J26" s="79">
        <f t="shared" si="4"/>
        <v>3139</v>
      </c>
      <c r="K26" s="79">
        <f t="shared" si="4"/>
        <v>13743</v>
      </c>
      <c r="L26" s="79">
        <f t="shared" si="4"/>
        <v>387</v>
      </c>
      <c r="M26" s="79">
        <f t="shared" si="4"/>
        <v>1575</v>
      </c>
      <c r="N26" s="79">
        <f t="shared" si="4"/>
        <v>287</v>
      </c>
      <c r="O26" s="210">
        <f>AVERAGE($C$26:$N$26)/(AVERAGE($C$26:$N$26)+AVERAGE($C$25:$N$25))</f>
        <v>0.6911201099139489</v>
      </c>
      <c r="P26" s="210">
        <f>AVERAGE($C$26:$N$26)/(AVERAGE($C$26:$N$26)+AVERAGE($C$25:$N$25))</f>
        <v>0.6911201099139489</v>
      </c>
      <c r="Q26" s="210">
        <f>AVERAGE($C$26:$N$26)/(AVERAGE($C$26:$N$26)+AVERAGE($C$25:$N$25))</f>
        <v>0.6911201099139489</v>
      </c>
      <c r="R26" s="210">
        <f t="shared" ref="R26:Y26" si="5">AVERAGE($C$26:$N$26)/(AVERAGE($C$26:$N$26)+AVERAGE($C$25:$N$25))</f>
        <v>0.6911201099139489</v>
      </c>
      <c r="S26" s="210">
        <f t="shared" si="5"/>
        <v>0.6911201099139489</v>
      </c>
      <c r="T26" s="210">
        <f t="shared" si="5"/>
        <v>0.6911201099139489</v>
      </c>
      <c r="U26" s="210">
        <f t="shared" si="5"/>
        <v>0.6911201099139489</v>
      </c>
      <c r="V26" s="210">
        <f t="shared" si="5"/>
        <v>0.6911201099139489</v>
      </c>
      <c r="W26" s="210">
        <f t="shared" si="5"/>
        <v>0.6911201099139489</v>
      </c>
      <c r="X26" s="210">
        <f t="shared" si="5"/>
        <v>0.6911201099139489</v>
      </c>
      <c r="Y26" s="210">
        <f t="shared" si="5"/>
        <v>0.6911201099139489</v>
      </c>
    </row>
    <row r="27" spans="1:26" ht="15.5">
      <c r="A27" s="63" t="s">
        <v>52</v>
      </c>
      <c r="B27" s="66" t="s">
        <v>79</v>
      </c>
      <c r="C27" s="65">
        <f t="shared" ref="C27:P27" si="6">SUM(C13:C14)</f>
        <v>6</v>
      </c>
      <c r="D27" s="65">
        <f t="shared" si="6"/>
        <v>4</v>
      </c>
      <c r="E27" s="65">
        <f t="shared" si="6"/>
        <v>5</v>
      </c>
      <c r="F27" s="65">
        <f t="shared" si="6"/>
        <v>7</v>
      </c>
      <c r="G27" s="65">
        <f t="shared" si="6"/>
        <v>5</v>
      </c>
      <c r="H27" s="65">
        <f t="shared" si="6"/>
        <v>5</v>
      </c>
      <c r="I27" s="65">
        <f t="shared" si="6"/>
        <v>2</v>
      </c>
      <c r="J27" s="65">
        <f t="shared" si="6"/>
        <v>4</v>
      </c>
      <c r="K27" s="65">
        <f t="shared" si="6"/>
        <v>8</v>
      </c>
      <c r="L27" s="65">
        <f t="shared" si="6"/>
        <v>3</v>
      </c>
      <c r="M27" s="65">
        <f t="shared" si="6"/>
        <v>5</v>
      </c>
      <c r="N27" s="65">
        <f t="shared" si="6"/>
        <v>6</v>
      </c>
      <c r="O27" s="65">
        <f t="shared" si="6"/>
        <v>6</v>
      </c>
      <c r="P27" s="65">
        <f t="shared" si="6"/>
        <v>21</v>
      </c>
    </row>
    <row r="28" spans="1:26" ht="15.5">
      <c r="A28" s="63" t="s">
        <v>52</v>
      </c>
      <c r="B28" s="63" t="s">
        <v>50</v>
      </c>
      <c r="C28" s="65">
        <f t="shared" ref="C28:P28" si="7">C15</f>
        <v>1959</v>
      </c>
      <c r="D28" s="65">
        <f t="shared" si="7"/>
        <v>19154</v>
      </c>
      <c r="E28" s="65">
        <f t="shared" si="7"/>
        <v>51668</v>
      </c>
      <c r="F28" s="65">
        <f t="shared" si="7"/>
        <v>72652</v>
      </c>
      <c r="G28" s="65">
        <f t="shared" si="7"/>
        <v>74565</v>
      </c>
      <c r="H28" s="65">
        <f t="shared" si="7"/>
        <v>38179</v>
      </c>
      <c r="I28" s="65">
        <f t="shared" si="7"/>
        <v>28411</v>
      </c>
      <c r="J28" s="65">
        <f t="shared" si="7"/>
        <v>19883</v>
      </c>
      <c r="K28" s="65">
        <f t="shared" si="7"/>
        <v>22678</v>
      </c>
      <c r="L28" s="65">
        <f t="shared" si="7"/>
        <v>10655</v>
      </c>
      <c r="M28" s="65">
        <f t="shared" si="7"/>
        <v>35582</v>
      </c>
      <c r="N28" s="65">
        <f t="shared" si="7"/>
        <v>45123</v>
      </c>
      <c r="O28" s="65">
        <f t="shared" si="7"/>
        <v>51933</v>
      </c>
      <c r="P28" s="65">
        <f t="shared" si="7"/>
        <v>37808</v>
      </c>
    </row>
    <row r="29" spans="1:26" ht="15.5">
      <c r="A29" s="76" t="s">
        <v>58</v>
      </c>
      <c r="B29" s="225" t="s">
        <v>118</v>
      </c>
      <c r="C29" s="77">
        <f t="shared" ref="C29:N29" si="8">SUM(C16:C17)</f>
        <v>873</v>
      </c>
      <c r="D29" s="77">
        <f t="shared" si="8"/>
        <v>735</v>
      </c>
      <c r="E29" s="77">
        <f t="shared" si="8"/>
        <v>755</v>
      </c>
      <c r="F29" s="77">
        <f t="shared" si="8"/>
        <v>588</v>
      </c>
      <c r="G29" s="77">
        <f t="shared" si="8"/>
        <v>401</v>
      </c>
      <c r="H29" s="77">
        <f t="shared" si="8"/>
        <v>285</v>
      </c>
      <c r="I29" s="77">
        <f t="shared" si="8"/>
        <v>313</v>
      </c>
      <c r="J29" s="77">
        <f t="shared" si="8"/>
        <v>289</v>
      </c>
      <c r="K29" s="77">
        <f t="shared" si="8"/>
        <v>417</v>
      </c>
      <c r="L29" s="77">
        <f t="shared" si="8"/>
        <v>417</v>
      </c>
      <c r="M29" s="77">
        <f t="shared" si="8"/>
        <v>209</v>
      </c>
      <c r="N29" s="77">
        <f t="shared" si="8"/>
        <v>174</v>
      </c>
      <c r="O29" s="210">
        <f>AVERAGE($C$29:$N$29)/((AVERAGE($C$30:$N$30)+AVERAGE($C$29:$N$29)))</f>
        <v>1.2691766402642567E-2</v>
      </c>
      <c r="P29" s="210">
        <f>AVERAGE($C$29:$N$29)/((AVERAGE($C$30:$N$30)+AVERAGE($C$29:$N$29)))</f>
        <v>1.2691766402642567E-2</v>
      </c>
      <c r="Q29" s="210">
        <f>AVERAGE($C$29:$N$29)/((AVERAGE($C$30:$N$30)+AVERAGE($C$29:$N$29)))</f>
        <v>1.2691766402642567E-2</v>
      </c>
      <c r="R29" s="210">
        <f t="shared" ref="R29:Y29" si="9">AVERAGE($C$29:$N$29)/((AVERAGE($C$30:$N$30)+AVERAGE($C$29:$N$29)))</f>
        <v>1.2691766402642567E-2</v>
      </c>
      <c r="S29" s="210">
        <f t="shared" si="9"/>
        <v>1.2691766402642567E-2</v>
      </c>
      <c r="T29" s="210">
        <f t="shared" si="9"/>
        <v>1.2691766402642567E-2</v>
      </c>
      <c r="U29" s="210">
        <f t="shared" si="9"/>
        <v>1.2691766402642567E-2</v>
      </c>
      <c r="V29" s="210">
        <f t="shared" si="9"/>
        <v>1.2691766402642567E-2</v>
      </c>
      <c r="W29" s="210">
        <f t="shared" si="9"/>
        <v>1.2691766402642567E-2</v>
      </c>
      <c r="X29" s="210">
        <f t="shared" si="9"/>
        <v>1.2691766402642567E-2</v>
      </c>
      <c r="Y29" s="210">
        <f t="shared" si="9"/>
        <v>1.2691766402642567E-2</v>
      </c>
    </row>
    <row r="30" spans="1:26" ht="15.5">
      <c r="A30" s="76" t="s">
        <v>58</v>
      </c>
      <c r="B30" s="225" t="s">
        <v>112</v>
      </c>
      <c r="C30" s="77">
        <f t="shared" ref="C30:N30" si="10">C18</f>
        <v>39527</v>
      </c>
      <c r="D30" s="77">
        <f t="shared" si="10"/>
        <v>37018</v>
      </c>
      <c r="E30" s="77">
        <f t="shared" si="10"/>
        <v>35749</v>
      </c>
      <c r="F30" s="77">
        <f t="shared" si="10"/>
        <v>36490</v>
      </c>
      <c r="G30" s="77">
        <f t="shared" si="10"/>
        <v>32055</v>
      </c>
      <c r="H30" s="77">
        <f t="shared" si="10"/>
        <v>33035</v>
      </c>
      <c r="I30" s="77">
        <f t="shared" si="10"/>
        <v>39123</v>
      </c>
      <c r="J30" s="77">
        <f t="shared" si="10"/>
        <v>39699</v>
      </c>
      <c r="K30" s="77">
        <f t="shared" si="10"/>
        <v>36377</v>
      </c>
      <c r="L30" s="77">
        <f t="shared" si="10"/>
        <v>36497</v>
      </c>
      <c r="M30" s="77">
        <f t="shared" si="10"/>
        <v>30793</v>
      </c>
      <c r="N30" s="77">
        <f t="shared" si="10"/>
        <v>28066</v>
      </c>
      <c r="O30" s="210">
        <f>AVERAGE($C$30:$N$30)/(AVERAGE($C$30:$N$30)+AVERAGE($C$29:$N$29))</f>
        <v>0.98730823359735753</v>
      </c>
      <c r="P30" s="210">
        <f>AVERAGE($C$30:$N$30)/(AVERAGE($C$30:$N$30)+AVERAGE($C$29:$N$29))</f>
        <v>0.98730823359735753</v>
      </c>
      <c r="Q30" s="210">
        <f>AVERAGE($C$30:$N$30)/(AVERAGE($C$30:$N$30)+AVERAGE($C$29:$N$29))</f>
        <v>0.98730823359735753</v>
      </c>
      <c r="R30" s="210">
        <f t="shared" ref="R30:Y30" si="11">AVERAGE($C$30:$N$30)/(AVERAGE($C$30:$N$30)+AVERAGE($C$29:$N$29))</f>
        <v>0.98730823359735753</v>
      </c>
      <c r="S30" s="210">
        <f t="shared" si="11"/>
        <v>0.98730823359735753</v>
      </c>
      <c r="T30" s="210">
        <f t="shared" si="11"/>
        <v>0.98730823359735753</v>
      </c>
      <c r="U30" s="210">
        <f t="shared" si="11"/>
        <v>0.98730823359735753</v>
      </c>
      <c r="V30" s="210">
        <f t="shared" si="11"/>
        <v>0.98730823359735753</v>
      </c>
      <c r="W30" s="210">
        <f t="shared" si="11"/>
        <v>0.98730823359735753</v>
      </c>
      <c r="X30" s="210">
        <f t="shared" si="11"/>
        <v>0.98730823359735753</v>
      </c>
      <c r="Y30" s="210">
        <f t="shared" si="11"/>
        <v>0.98730823359735753</v>
      </c>
    </row>
    <row r="31" spans="1:26" ht="16" thickBot="1">
      <c r="A31" s="63" t="s">
        <v>64</v>
      </c>
      <c r="B31" s="63" t="s">
        <v>80</v>
      </c>
      <c r="C31" s="67">
        <f t="shared" ref="C31:P31" si="12">SUM(C19:C21)</f>
        <v>20732.000000000051</v>
      </c>
      <c r="D31" s="68">
        <f t="shared" si="12"/>
        <v>17967.000000000033</v>
      </c>
      <c r="E31" s="68">
        <f t="shared" si="12"/>
        <v>14393.999999999993</v>
      </c>
      <c r="F31" s="68">
        <f t="shared" si="12"/>
        <v>13015.000000000007</v>
      </c>
      <c r="G31" s="68">
        <f t="shared" si="12"/>
        <v>10531.000000000044</v>
      </c>
      <c r="H31" s="68">
        <f t="shared" si="12"/>
        <v>10370</v>
      </c>
      <c r="I31" s="68">
        <f t="shared" si="12"/>
        <v>15207</v>
      </c>
      <c r="J31" s="68">
        <f t="shared" si="12"/>
        <v>19934</v>
      </c>
      <c r="K31" s="68">
        <f t="shared" si="12"/>
        <v>17796</v>
      </c>
      <c r="L31" s="68">
        <f t="shared" si="12"/>
        <v>18232</v>
      </c>
      <c r="M31" s="68">
        <f t="shared" si="12"/>
        <v>16223</v>
      </c>
      <c r="N31" s="68">
        <f t="shared" si="12"/>
        <v>11674</v>
      </c>
      <c r="O31" s="68">
        <f t="shared" si="12"/>
        <v>12196</v>
      </c>
      <c r="P31" s="68">
        <f t="shared" si="12"/>
        <v>12196</v>
      </c>
    </row>
    <row r="32" spans="1:26" ht="15" thickTop="1">
      <c r="B32" s="69" t="s">
        <v>69</v>
      </c>
      <c r="C32" s="64">
        <f t="shared" ref="C32:P32" si="13">SUM(C25:C31)</f>
        <v>66884.000000000058</v>
      </c>
      <c r="D32" s="64">
        <f t="shared" si="13"/>
        <v>79236.000000000029</v>
      </c>
      <c r="E32" s="64">
        <f t="shared" si="13"/>
        <v>107527</v>
      </c>
      <c r="F32" s="64">
        <f t="shared" si="13"/>
        <v>127293</v>
      </c>
      <c r="G32" s="64">
        <f t="shared" si="13"/>
        <v>121884.00000000004</v>
      </c>
      <c r="H32" s="64">
        <f t="shared" si="13"/>
        <v>84920</v>
      </c>
      <c r="I32" s="64">
        <f t="shared" si="13"/>
        <v>86550</v>
      </c>
      <c r="J32" s="64">
        <f t="shared" si="13"/>
        <v>84748</v>
      </c>
      <c r="K32" s="64">
        <f t="shared" si="13"/>
        <v>92230</v>
      </c>
      <c r="L32" s="64">
        <f t="shared" si="13"/>
        <v>68727</v>
      </c>
      <c r="M32" s="64">
        <f t="shared" si="13"/>
        <v>85191</v>
      </c>
      <c r="N32" s="64">
        <f t="shared" si="13"/>
        <v>86655</v>
      </c>
      <c r="O32" s="64">
        <f t="shared" si="13"/>
        <v>64137</v>
      </c>
      <c r="P32" s="64">
        <f t="shared" si="13"/>
        <v>50027</v>
      </c>
    </row>
    <row r="33" spans="2:16"/>
    <row r="34" spans="2:16">
      <c r="B34" s="66" t="s">
        <v>253</v>
      </c>
      <c r="C34" s="70">
        <f t="shared" ref="C34:P34" si="14">C22-C32</f>
        <v>22.999999999985448</v>
      </c>
      <c r="D34" s="70">
        <f t="shared" si="14"/>
        <v>23</v>
      </c>
      <c r="E34" s="70">
        <f t="shared" si="14"/>
        <v>14.999999999985448</v>
      </c>
      <c r="F34" s="70">
        <f t="shared" si="14"/>
        <v>16.000000000014552</v>
      </c>
      <c r="G34" s="70">
        <f t="shared" si="14"/>
        <v>11.999999999985448</v>
      </c>
      <c r="H34" s="70">
        <f t="shared" si="14"/>
        <v>4</v>
      </c>
      <c r="I34" s="70">
        <f t="shared" si="14"/>
        <v>7</v>
      </c>
      <c r="J34" s="70">
        <f t="shared" si="14"/>
        <v>10</v>
      </c>
      <c r="K34" s="70">
        <f t="shared" si="14"/>
        <v>1</v>
      </c>
      <c r="L34" s="70">
        <f t="shared" si="14"/>
        <v>14</v>
      </c>
      <c r="M34" s="70">
        <f t="shared" si="14"/>
        <v>0</v>
      </c>
      <c r="N34" s="70">
        <f t="shared" si="14"/>
        <v>0</v>
      </c>
      <c r="O34" s="70">
        <f t="shared" si="14"/>
        <v>31632</v>
      </c>
      <c r="P34" s="70">
        <f t="shared" si="14"/>
        <v>29465</v>
      </c>
    </row>
    <row r="35" spans="2:16">
      <c r="B35" s="66" t="s">
        <v>254</v>
      </c>
      <c r="C35" s="70">
        <f t="shared" ref="C35:P35" si="15">C11</f>
        <v>23</v>
      </c>
      <c r="D35" s="70">
        <f t="shared" si="15"/>
        <v>23</v>
      </c>
      <c r="E35" s="70">
        <f t="shared" si="15"/>
        <v>15</v>
      </c>
      <c r="F35" s="70">
        <f t="shared" si="15"/>
        <v>16</v>
      </c>
      <c r="G35" s="70">
        <f t="shared" si="15"/>
        <v>12</v>
      </c>
      <c r="H35" s="70">
        <f t="shared" si="15"/>
        <v>4</v>
      </c>
      <c r="I35" s="70">
        <f t="shared" si="15"/>
        <v>7</v>
      </c>
      <c r="J35" s="70">
        <f t="shared" si="15"/>
        <v>10</v>
      </c>
      <c r="K35" s="70">
        <f t="shared" si="15"/>
        <v>1</v>
      </c>
      <c r="L35" s="70">
        <f t="shared" si="15"/>
        <v>14</v>
      </c>
      <c r="M35" s="70">
        <f t="shared" si="15"/>
        <v>0</v>
      </c>
      <c r="N35" s="70">
        <f t="shared" si="15"/>
        <v>0</v>
      </c>
      <c r="O35" s="70">
        <f t="shared" si="15"/>
        <v>0</v>
      </c>
      <c r="P35" s="70">
        <f t="shared" si="15"/>
        <v>0</v>
      </c>
    </row>
    <row r="36" spans="2:16">
      <c r="C36" s="70">
        <f>C34-C35</f>
        <v>-1.4551915228366852E-11</v>
      </c>
      <c r="D36" s="70">
        <f t="shared" ref="D36:P36" si="16">D34-D35</f>
        <v>0</v>
      </c>
      <c r="E36" s="70">
        <f t="shared" si="16"/>
        <v>-1.4551915228366852E-11</v>
      </c>
      <c r="F36" s="70">
        <f t="shared" si="16"/>
        <v>1.4551915228366852E-11</v>
      </c>
      <c r="G36" s="70">
        <f t="shared" si="16"/>
        <v>-1.4551915228366852E-11</v>
      </c>
      <c r="H36" s="70">
        <f t="shared" si="16"/>
        <v>0</v>
      </c>
      <c r="I36" s="70">
        <f t="shared" si="16"/>
        <v>0</v>
      </c>
      <c r="J36" s="70">
        <f t="shared" si="16"/>
        <v>0</v>
      </c>
      <c r="K36" s="70">
        <f t="shared" si="16"/>
        <v>0</v>
      </c>
      <c r="L36" s="70">
        <f t="shared" si="16"/>
        <v>0</v>
      </c>
      <c r="M36" s="70">
        <f t="shared" si="16"/>
        <v>0</v>
      </c>
      <c r="N36" s="70">
        <f t="shared" si="16"/>
        <v>0</v>
      </c>
      <c r="O36" s="70">
        <f t="shared" si="16"/>
        <v>31632</v>
      </c>
      <c r="P36" s="70">
        <f t="shared" si="16"/>
        <v>29465</v>
      </c>
    </row>
  </sheetData>
  <hyperlinks>
    <hyperlink ref="A2" location="'Table of Contents'!A1" display="'Return to Table of Contents'" xr:uid="{9E7709D9-CBAA-47F7-BDDF-27DA0A50434D}"/>
  </hyperlink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BD9E-8B81-45A6-91BB-B45DB3274DA9}">
  <sheetPr>
    <tabColor rgb="FF00B050"/>
  </sheetPr>
  <dimension ref="A1:AK35"/>
  <sheetViews>
    <sheetView zoomScaleNormal="100" workbookViewId="0">
      <pane xSplit="1" ySplit="7" topLeftCell="B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4.5" zeroHeight="1"/>
  <cols>
    <col min="1" max="1" width="29.4140625" style="71" customWidth="1"/>
    <col min="2" max="2" width="29.1640625" style="71" customWidth="1"/>
    <col min="3" max="3" width="12.58203125" style="71" customWidth="1"/>
    <col min="4" max="4" width="9.9140625" style="71" customWidth="1"/>
    <col min="5" max="5" width="8.08203125" style="71" customWidth="1"/>
    <col min="6" max="6" width="9.4140625" style="71" customWidth="1"/>
    <col min="7" max="7" width="9.58203125" style="71" customWidth="1"/>
    <col min="8" max="8" width="9.08203125" style="71" customWidth="1"/>
    <col min="9" max="9" width="9.4140625" style="71" customWidth="1"/>
    <col min="10" max="10" width="8.5" style="71" customWidth="1"/>
    <col min="11" max="11" width="10.4140625" style="71" customWidth="1"/>
    <col min="12" max="12" width="9.4140625" style="71" customWidth="1"/>
    <col min="13" max="13" width="9.9140625" style="71" customWidth="1"/>
    <col min="14" max="14" width="8.5" style="71" customWidth="1"/>
    <col min="15" max="16" width="10.4140625" style="71" customWidth="1"/>
    <col min="17" max="26" width="8.58203125" style="71" customWidth="1"/>
    <col min="27" max="16384" width="0" style="71" hidden="1"/>
  </cols>
  <sheetData>
    <row r="1" spans="1:37" ht="20" thickBot="1">
      <c r="A1" s="240" t="str" cm="1">
        <f t="array" aca="1" ref="A1" ca="1">RIGHT(CELL("filename",A3),LEN(CELL("filename",A3))-FIND("]", CELL("filename",A3)))</f>
        <v>ERG historical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row>
    <row r="2" spans="1:37"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row>
    <row r="3" spans="1:37" ht="15" thickTop="1"/>
    <row r="4" spans="1:37" ht="20" thickBot="1">
      <c r="A4" s="240" t="s">
        <v>255</v>
      </c>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37" ht="16.5" thickTop="1" thickBot="1">
      <c r="A5" s="28"/>
      <c r="B5" s="28"/>
      <c r="C5" s="28">
        <v>2009</v>
      </c>
      <c r="D5" s="28">
        <f>C5+1</f>
        <v>2010</v>
      </c>
      <c r="E5" s="28">
        <f>D5+1</f>
        <v>2011</v>
      </c>
      <c r="F5" s="28">
        <f>E5+1</f>
        <v>2012</v>
      </c>
      <c r="G5" s="28">
        <f>F5+1</f>
        <v>2013</v>
      </c>
      <c r="H5" s="28">
        <f>G5+1</f>
        <v>2014</v>
      </c>
      <c r="I5" s="28">
        <f t="shared" ref="I5:Y5" si="0">H5+1</f>
        <v>2015</v>
      </c>
      <c r="J5" s="28">
        <f t="shared" si="0"/>
        <v>2016</v>
      </c>
      <c r="K5" s="28">
        <f t="shared" si="0"/>
        <v>2017</v>
      </c>
      <c r="L5" s="28">
        <f t="shared" si="0"/>
        <v>2018</v>
      </c>
      <c r="M5" s="28">
        <f t="shared" si="0"/>
        <v>2019</v>
      </c>
      <c r="N5" s="28">
        <f t="shared" si="0"/>
        <v>2020</v>
      </c>
      <c r="O5" s="28">
        <f t="shared" si="0"/>
        <v>2021</v>
      </c>
      <c r="P5" s="28">
        <f t="shared" si="0"/>
        <v>2022</v>
      </c>
      <c r="Q5" s="28">
        <f t="shared" si="0"/>
        <v>2023</v>
      </c>
      <c r="R5" s="28">
        <f t="shared" si="0"/>
        <v>2024</v>
      </c>
      <c r="S5" s="28">
        <f t="shared" si="0"/>
        <v>2025</v>
      </c>
      <c r="T5" s="28">
        <f t="shared" si="0"/>
        <v>2026</v>
      </c>
      <c r="U5" s="28">
        <f t="shared" si="0"/>
        <v>2027</v>
      </c>
      <c r="V5" s="28">
        <f t="shared" si="0"/>
        <v>2028</v>
      </c>
      <c r="W5" s="28">
        <f t="shared" si="0"/>
        <v>2029</v>
      </c>
      <c r="X5" s="28">
        <f t="shared" si="0"/>
        <v>2030</v>
      </c>
      <c r="Y5" s="28">
        <f t="shared" si="0"/>
        <v>2031</v>
      </c>
    </row>
    <row r="6" spans="1:37" ht="16.5" thickTop="1" thickBot="1">
      <c r="A6" s="28"/>
      <c r="B6" s="28" t="s">
        <v>18</v>
      </c>
      <c r="C6" s="28" t="s">
        <v>25</v>
      </c>
      <c r="D6" s="28" t="s">
        <v>26</v>
      </c>
      <c r="E6" s="28" t="s">
        <v>27</v>
      </c>
      <c r="F6" s="28" t="s">
        <v>28</v>
      </c>
      <c r="G6" s="28" t="s">
        <v>29</v>
      </c>
      <c r="H6" s="28" t="s">
        <v>30</v>
      </c>
      <c r="I6" s="28" t="s">
        <v>31</v>
      </c>
      <c r="J6" s="28" t="s">
        <v>32</v>
      </c>
      <c r="K6" s="28" t="s">
        <v>33</v>
      </c>
      <c r="L6" s="28" t="s">
        <v>34</v>
      </c>
      <c r="M6" s="28" t="s">
        <v>19</v>
      </c>
      <c r="N6" s="28" t="s">
        <v>20</v>
      </c>
      <c r="O6" s="28" t="s">
        <v>21</v>
      </c>
      <c r="P6" s="28" t="s">
        <v>22</v>
      </c>
      <c r="Q6" s="28"/>
      <c r="R6" s="28"/>
      <c r="S6" s="28"/>
      <c r="T6" s="28"/>
      <c r="U6" s="28"/>
      <c r="V6" s="28"/>
      <c r="W6" s="28"/>
      <c r="X6" s="28"/>
      <c r="Y6" s="28"/>
    </row>
    <row r="7" spans="1:37" ht="25.25" customHeight="1" thickTop="1" thickBot="1">
      <c r="A7" s="28" t="s">
        <v>36</v>
      </c>
      <c r="B7" s="28" t="s">
        <v>37</v>
      </c>
      <c r="C7" s="28" t="s">
        <v>39</v>
      </c>
      <c r="D7" s="28" t="s">
        <v>38</v>
      </c>
      <c r="E7" s="28" t="s">
        <v>38</v>
      </c>
      <c r="F7" s="28" t="s">
        <v>38</v>
      </c>
      <c r="G7" s="28" t="s">
        <v>38</v>
      </c>
      <c r="H7" s="28" t="s">
        <v>38</v>
      </c>
      <c r="I7" s="28" t="s">
        <v>38</v>
      </c>
      <c r="J7" s="28" t="s">
        <v>38</v>
      </c>
      <c r="K7" s="28" t="s">
        <v>38</v>
      </c>
      <c r="L7" s="28" t="s">
        <v>38</v>
      </c>
      <c r="M7" s="28" t="s">
        <v>38</v>
      </c>
      <c r="N7" s="28" t="s">
        <v>38</v>
      </c>
      <c r="O7" s="28" t="s">
        <v>38</v>
      </c>
      <c r="P7" s="28" t="s">
        <v>38</v>
      </c>
      <c r="Q7" s="28"/>
      <c r="R7" s="28"/>
      <c r="S7" s="28"/>
      <c r="T7" s="28"/>
      <c r="U7" s="28"/>
      <c r="V7" s="28"/>
      <c r="W7" s="28"/>
      <c r="X7" s="28"/>
      <c r="Y7" s="28"/>
    </row>
    <row r="8" spans="1:37" ht="16" thickTop="1">
      <c r="A8" s="288" t="s">
        <v>41</v>
      </c>
      <c r="B8" s="288" t="s">
        <v>42</v>
      </c>
      <c r="C8" s="289">
        <v>421</v>
      </c>
      <c r="D8" s="289">
        <v>363</v>
      </c>
      <c r="E8" s="289">
        <v>298</v>
      </c>
      <c r="F8" s="289">
        <v>271</v>
      </c>
      <c r="G8" s="289">
        <v>259</v>
      </c>
      <c r="H8" s="289">
        <v>456</v>
      </c>
      <c r="I8" s="289">
        <v>252</v>
      </c>
      <c r="J8" s="289">
        <v>198.71470039968699</v>
      </c>
      <c r="K8" s="289">
        <v>7</v>
      </c>
      <c r="L8" s="289">
        <v>7</v>
      </c>
      <c r="M8" s="289">
        <v>7</v>
      </c>
      <c r="N8" s="289">
        <v>6</v>
      </c>
      <c r="O8" s="289">
        <v>11</v>
      </c>
      <c r="P8" s="289">
        <v>21</v>
      </c>
    </row>
    <row r="9" spans="1:37" ht="15.5">
      <c r="A9" s="288" t="s">
        <v>41</v>
      </c>
      <c r="B9" s="288" t="s">
        <v>44</v>
      </c>
      <c r="C9" s="289">
        <v>606</v>
      </c>
      <c r="D9" s="289">
        <v>412</v>
      </c>
      <c r="E9" s="289">
        <v>484</v>
      </c>
      <c r="F9" s="289">
        <v>444</v>
      </c>
      <c r="G9" s="289">
        <v>436</v>
      </c>
      <c r="H9" s="289">
        <v>660</v>
      </c>
      <c r="I9" s="289">
        <v>309.18504642797802</v>
      </c>
      <c r="J9" s="289">
        <v>341.31379389039802</v>
      </c>
      <c r="K9" s="289">
        <v>668</v>
      </c>
      <c r="L9" s="289">
        <v>744</v>
      </c>
      <c r="M9" s="289">
        <v>378</v>
      </c>
      <c r="N9" s="289">
        <v>503</v>
      </c>
      <c r="O9" s="289">
        <v>531</v>
      </c>
      <c r="P9" s="289">
        <v>661</v>
      </c>
    </row>
    <row r="10" spans="1:37" ht="15.5">
      <c r="A10" s="288" t="s">
        <v>41</v>
      </c>
      <c r="B10" s="288" t="s">
        <v>46</v>
      </c>
      <c r="C10" s="289">
        <v>115</v>
      </c>
      <c r="D10" s="289">
        <v>78</v>
      </c>
      <c r="E10" s="289">
        <v>92</v>
      </c>
      <c r="F10" s="289">
        <v>85</v>
      </c>
      <c r="G10" s="289">
        <v>83</v>
      </c>
      <c r="H10" s="289">
        <v>126</v>
      </c>
      <c r="I10" s="289">
        <v>223.89261982715601</v>
      </c>
      <c r="J10" s="289">
        <v>111.95817674758101</v>
      </c>
      <c r="K10" s="289">
        <v>74</v>
      </c>
      <c r="L10" s="289">
        <v>89</v>
      </c>
      <c r="M10" s="289">
        <v>29</v>
      </c>
      <c r="N10" s="289">
        <v>28</v>
      </c>
      <c r="O10" s="289">
        <v>25</v>
      </c>
      <c r="P10" s="289">
        <v>16</v>
      </c>
    </row>
    <row r="11" spans="1:37" ht="15.5">
      <c r="A11" s="288" t="s">
        <v>41</v>
      </c>
      <c r="B11" s="288" t="s">
        <v>48</v>
      </c>
      <c r="C11" s="289">
        <v>0</v>
      </c>
      <c r="D11" s="289">
        <v>0</v>
      </c>
      <c r="E11" s="289">
        <v>0</v>
      </c>
      <c r="F11" s="289">
        <v>0</v>
      </c>
      <c r="G11" s="289">
        <v>0</v>
      </c>
      <c r="H11" s="289">
        <v>0</v>
      </c>
      <c r="I11" s="289">
        <v>0</v>
      </c>
      <c r="J11" s="289">
        <v>46.863658026065998</v>
      </c>
      <c r="K11" s="289">
        <v>2</v>
      </c>
      <c r="L11" s="289">
        <v>18</v>
      </c>
      <c r="M11" s="289">
        <v>325</v>
      </c>
      <c r="N11" s="289">
        <v>147</v>
      </c>
      <c r="O11" s="289">
        <v>134</v>
      </c>
      <c r="P11" s="289">
        <v>338</v>
      </c>
    </row>
    <row r="12" spans="1:37" ht="15.5">
      <c r="A12" s="288" t="s">
        <v>41</v>
      </c>
      <c r="B12" s="288" t="s">
        <v>50</v>
      </c>
      <c r="C12" s="289">
        <v>2674</v>
      </c>
      <c r="D12" s="289">
        <v>2454</v>
      </c>
      <c r="E12" s="289">
        <v>2357</v>
      </c>
      <c r="F12" s="289">
        <v>2348</v>
      </c>
      <c r="G12" s="289">
        <v>2348</v>
      </c>
      <c r="H12" s="289">
        <v>2764</v>
      </c>
      <c r="I12" s="289">
        <v>1599.43159203291</v>
      </c>
      <c r="J12" s="289">
        <v>2060</v>
      </c>
      <c r="K12" s="289">
        <v>2069</v>
      </c>
      <c r="L12" s="289">
        <v>2350</v>
      </c>
      <c r="M12" s="289">
        <v>1747</v>
      </c>
      <c r="N12" s="289">
        <v>1374</v>
      </c>
      <c r="O12" s="289">
        <v>1875</v>
      </c>
      <c r="P12" s="289">
        <v>6218</v>
      </c>
    </row>
    <row r="13" spans="1:37" ht="15.5">
      <c r="A13" s="288" t="s">
        <v>52</v>
      </c>
      <c r="B13" s="288" t="s">
        <v>53</v>
      </c>
      <c r="C13" s="289">
        <v>0</v>
      </c>
      <c r="D13" s="289">
        <v>0</v>
      </c>
      <c r="E13" s="289">
        <v>0</v>
      </c>
      <c r="F13" s="289">
        <v>0</v>
      </c>
      <c r="G13" s="289">
        <v>0</v>
      </c>
      <c r="H13" s="289">
        <v>0</v>
      </c>
      <c r="I13" s="289">
        <v>0</v>
      </c>
      <c r="J13" s="289"/>
      <c r="K13" s="289">
        <v>9</v>
      </c>
      <c r="L13" s="289">
        <v>26</v>
      </c>
      <c r="M13" s="289">
        <v>23</v>
      </c>
      <c r="N13" s="289">
        <v>17</v>
      </c>
      <c r="O13" s="289">
        <v>10</v>
      </c>
      <c r="P13" s="289">
        <v>4</v>
      </c>
    </row>
    <row r="14" spans="1:37" ht="15.5">
      <c r="A14" s="288" t="s">
        <v>52</v>
      </c>
      <c r="B14" s="288" t="s">
        <v>55</v>
      </c>
      <c r="C14" s="289">
        <v>1</v>
      </c>
      <c r="D14" s="289">
        <v>1</v>
      </c>
      <c r="E14" s="289">
        <v>1</v>
      </c>
      <c r="F14" s="289">
        <v>2</v>
      </c>
      <c r="G14" s="289">
        <v>0</v>
      </c>
      <c r="H14" s="289">
        <v>0</v>
      </c>
      <c r="I14" s="289">
        <v>0.59899999999999998</v>
      </c>
      <c r="J14" s="289">
        <v>6</v>
      </c>
      <c r="K14" s="289">
        <v>24</v>
      </c>
      <c r="L14" s="289">
        <v>1</v>
      </c>
      <c r="M14" s="289">
        <v>2</v>
      </c>
      <c r="N14" s="289">
        <v>16</v>
      </c>
      <c r="O14" s="289">
        <v>3</v>
      </c>
      <c r="P14" s="289">
        <v>0</v>
      </c>
    </row>
    <row r="15" spans="1:37" ht="15.5">
      <c r="A15" s="288" t="s">
        <v>52</v>
      </c>
      <c r="B15" s="288" t="s">
        <v>50</v>
      </c>
      <c r="C15" s="289">
        <v>0</v>
      </c>
      <c r="D15" s="289">
        <v>0</v>
      </c>
      <c r="E15" s="289">
        <v>1</v>
      </c>
      <c r="F15" s="289">
        <v>0</v>
      </c>
      <c r="G15" s="289">
        <v>0</v>
      </c>
      <c r="H15" s="289">
        <v>0</v>
      </c>
      <c r="I15" s="289">
        <v>0.94</v>
      </c>
      <c r="J15" s="289"/>
      <c r="K15" s="289">
        <v>12952</v>
      </c>
      <c r="L15" s="289">
        <v>10552</v>
      </c>
      <c r="M15" s="289">
        <v>1355</v>
      </c>
      <c r="N15" s="289">
        <v>1</v>
      </c>
      <c r="O15" s="289">
        <v>1</v>
      </c>
      <c r="P15" s="289">
        <v>854</v>
      </c>
    </row>
    <row r="16" spans="1:37" ht="15.5">
      <c r="A16" s="288" t="s">
        <v>58</v>
      </c>
      <c r="B16" s="288" t="s">
        <v>59</v>
      </c>
      <c r="C16" s="289">
        <v>426</v>
      </c>
      <c r="D16" s="289">
        <v>352</v>
      </c>
      <c r="E16" s="289">
        <v>263</v>
      </c>
      <c r="F16" s="289">
        <v>236</v>
      </c>
      <c r="G16" s="289">
        <v>253</v>
      </c>
      <c r="H16" s="289">
        <v>230</v>
      </c>
      <c r="I16" s="289">
        <v>241</v>
      </c>
      <c r="J16" s="289">
        <v>225.74827501459899</v>
      </c>
      <c r="K16" s="289">
        <v>859</v>
      </c>
      <c r="L16" s="289">
        <v>1039</v>
      </c>
      <c r="M16" s="289">
        <v>656</v>
      </c>
      <c r="N16" s="289">
        <v>716</v>
      </c>
      <c r="O16" s="289">
        <v>949</v>
      </c>
      <c r="P16" s="289">
        <v>1486</v>
      </c>
    </row>
    <row r="17" spans="1:25" ht="15.5">
      <c r="A17" s="288" t="s">
        <v>58</v>
      </c>
      <c r="B17" s="288" t="s">
        <v>61</v>
      </c>
      <c r="C17" s="289">
        <v>783</v>
      </c>
      <c r="D17" s="289">
        <v>586</v>
      </c>
      <c r="E17" s="289">
        <v>447</v>
      </c>
      <c r="F17" s="289">
        <v>395</v>
      </c>
      <c r="G17" s="289">
        <v>450</v>
      </c>
      <c r="H17" s="289">
        <v>467</v>
      </c>
      <c r="I17" s="289">
        <v>417</v>
      </c>
      <c r="J17" s="289">
        <v>460.03891903485902</v>
      </c>
      <c r="K17" s="289">
        <v>102</v>
      </c>
      <c r="L17" s="289">
        <v>157</v>
      </c>
      <c r="M17" s="289">
        <v>61</v>
      </c>
      <c r="N17" s="289">
        <v>210</v>
      </c>
      <c r="O17" s="289">
        <v>292</v>
      </c>
      <c r="P17" s="289">
        <v>630</v>
      </c>
    </row>
    <row r="18" spans="1:25" ht="15.5">
      <c r="A18" s="288" t="s">
        <v>58</v>
      </c>
      <c r="B18" s="288" t="s">
        <v>50</v>
      </c>
      <c r="C18" s="289">
        <v>10354</v>
      </c>
      <c r="D18" s="289">
        <v>9500</v>
      </c>
      <c r="E18" s="289">
        <v>9126</v>
      </c>
      <c r="F18" s="289">
        <v>9091</v>
      </c>
      <c r="G18" s="289">
        <v>9091</v>
      </c>
      <c r="H18" s="289">
        <v>10702</v>
      </c>
      <c r="I18" s="289">
        <v>9814.2760188259999</v>
      </c>
      <c r="J18" s="289">
        <v>7940</v>
      </c>
      <c r="K18" s="289">
        <v>10389</v>
      </c>
      <c r="L18" s="289">
        <v>9976</v>
      </c>
      <c r="M18" s="289">
        <v>12934</v>
      </c>
      <c r="N18" s="289">
        <v>5282</v>
      </c>
      <c r="O18" s="289">
        <v>8417</v>
      </c>
      <c r="P18" s="289">
        <v>14553</v>
      </c>
    </row>
    <row r="19" spans="1:25" ht="15.5">
      <c r="A19" s="288" t="s">
        <v>64</v>
      </c>
      <c r="B19" s="288" t="s">
        <v>65</v>
      </c>
      <c r="C19" s="289">
        <v>600</v>
      </c>
      <c r="D19" s="289">
        <v>414</v>
      </c>
      <c r="E19" s="289">
        <v>324</v>
      </c>
      <c r="F19" s="289">
        <v>189</v>
      </c>
      <c r="G19" s="289">
        <v>214</v>
      </c>
      <c r="H19" s="289">
        <v>272</v>
      </c>
      <c r="I19" s="289">
        <v>277.615866400367</v>
      </c>
      <c r="J19" s="289">
        <v>284.70363943716399</v>
      </c>
      <c r="K19" s="289">
        <v>59</v>
      </c>
      <c r="L19" s="289">
        <v>71</v>
      </c>
      <c r="M19" s="289">
        <v>43</v>
      </c>
      <c r="N19" s="289">
        <v>11</v>
      </c>
      <c r="O19" s="289">
        <v>12</v>
      </c>
      <c r="P19" s="289">
        <v>14</v>
      </c>
    </row>
    <row r="20" spans="1:25" ht="15.5">
      <c r="A20" s="288" t="s">
        <v>64</v>
      </c>
      <c r="B20" s="288" t="s">
        <v>67</v>
      </c>
      <c r="C20" s="289">
        <v>269</v>
      </c>
      <c r="D20" s="289">
        <v>186</v>
      </c>
      <c r="E20" s="289">
        <v>146</v>
      </c>
      <c r="F20" s="289">
        <v>85</v>
      </c>
      <c r="G20" s="289">
        <v>96</v>
      </c>
      <c r="H20" s="289">
        <v>35</v>
      </c>
      <c r="I20" s="289">
        <v>37.856709054596003</v>
      </c>
      <c r="J20" s="289">
        <v>14.354805349773001</v>
      </c>
      <c r="K20" s="289">
        <v>171</v>
      </c>
      <c r="L20" s="289">
        <v>139</v>
      </c>
      <c r="M20" s="289">
        <v>89</v>
      </c>
      <c r="N20" s="289">
        <v>98</v>
      </c>
      <c r="O20" s="289">
        <v>9</v>
      </c>
      <c r="P20" s="289">
        <v>29</v>
      </c>
    </row>
    <row r="21" spans="1:25" ht="16" thickBot="1">
      <c r="A21" s="290" t="s">
        <v>64</v>
      </c>
      <c r="B21" s="290" t="s">
        <v>61</v>
      </c>
      <c r="C21" s="291">
        <v>2619</v>
      </c>
      <c r="D21" s="291">
        <v>1365</v>
      </c>
      <c r="E21" s="291">
        <v>1261</v>
      </c>
      <c r="F21" s="291">
        <v>1115</v>
      </c>
      <c r="G21" s="291">
        <v>1076</v>
      </c>
      <c r="H21" s="291">
        <v>1504</v>
      </c>
      <c r="I21" s="291">
        <v>4722.9016168477501</v>
      </c>
      <c r="J21" s="291">
        <v>5747.2306601931996</v>
      </c>
      <c r="K21" s="291">
        <v>219</v>
      </c>
      <c r="L21" s="291">
        <v>227</v>
      </c>
      <c r="M21" s="291">
        <v>224</v>
      </c>
      <c r="N21" s="291">
        <v>225</v>
      </c>
      <c r="O21" s="291">
        <v>433</v>
      </c>
      <c r="P21" s="291">
        <v>571</v>
      </c>
    </row>
    <row r="22" spans="1:25" ht="16.5" thickTop="1" thickBot="1">
      <c r="A22" s="290"/>
      <c r="B22" s="292" t="s">
        <v>69</v>
      </c>
      <c r="C22" s="293">
        <f t="shared" ref="C22:P22" si="1">SUM(C8:C10)+SUM(C11:C17)+SUM(C18:C21)</f>
        <v>18868</v>
      </c>
      <c r="D22" s="293">
        <f t="shared" si="1"/>
        <v>15711</v>
      </c>
      <c r="E22" s="293">
        <f t="shared" si="1"/>
        <v>14800</v>
      </c>
      <c r="F22" s="293">
        <f t="shared" si="1"/>
        <v>14261</v>
      </c>
      <c r="G22" s="293">
        <f t="shared" si="1"/>
        <v>14306</v>
      </c>
      <c r="H22" s="293">
        <f t="shared" si="1"/>
        <v>17216</v>
      </c>
      <c r="I22" s="293">
        <f t="shared" si="1"/>
        <v>17896.698469416759</v>
      </c>
      <c r="J22" s="293">
        <f t="shared" si="1"/>
        <v>17436.926628093326</v>
      </c>
      <c r="K22" s="293">
        <f t="shared" si="1"/>
        <v>27604</v>
      </c>
      <c r="L22" s="293">
        <f t="shared" si="1"/>
        <v>25396</v>
      </c>
      <c r="M22" s="293">
        <f t="shared" si="1"/>
        <v>17873</v>
      </c>
      <c r="N22" s="293">
        <f t="shared" si="1"/>
        <v>8634</v>
      </c>
      <c r="O22" s="293">
        <f t="shared" si="1"/>
        <v>12702</v>
      </c>
      <c r="P22" s="293">
        <f t="shared" si="1"/>
        <v>25395</v>
      </c>
    </row>
    <row r="23" spans="1:25" ht="15" thickTop="1"/>
    <row r="24" spans="1:25" ht="15.5">
      <c r="A24" s="80" t="s">
        <v>41</v>
      </c>
      <c r="B24" s="80" t="s">
        <v>132</v>
      </c>
      <c r="C24" s="79">
        <f>SUM(C8:C10)</f>
        <v>1142</v>
      </c>
      <c r="D24" s="79">
        <f t="shared" ref="D24:N24" si="2">SUM(D8:D10)</f>
        <v>853</v>
      </c>
      <c r="E24" s="79">
        <f t="shared" si="2"/>
        <v>874</v>
      </c>
      <c r="F24" s="79">
        <f t="shared" si="2"/>
        <v>800</v>
      </c>
      <c r="G24" s="79">
        <f t="shared" si="2"/>
        <v>778</v>
      </c>
      <c r="H24" s="79">
        <f t="shared" si="2"/>
        <v>1242</v>
      </c>
      <c r="I24" s="79">
        <f t="shared" si="2"/>
        <v>785.07766625513409</v>
      </c>
      <c r="J24" s="79">
        <f t="shared" si="2"/>
        <v>651.98667103766604</v>
      </c>
      <c r="K24" s="79">
        <f t="shared" si="2"/>
        <v>749</v>
      </c>
      <c r="L24" s="79">
        <f t="shared" si="2"/>
        <v>840</v>
      </c>
      <c r="M24" s="79">
        <f t="shared" si="2"/>
        <v>414</v>
      </c>
      <c r="N24" s="79">
        <f t="shared" si="2"/>
        <v>537</v>
      </c>
      <c r="O24" s="210">
        <f>AVERAGE($C$24:$N$24)/((AVERAGE($C$25:$N$25)+AVERAGE($C$24:$N$24)))</f>
        <v>0.2699226605621266</v>
      </c>
      <c r="P24" s="210">
        <f>AVERAGE($C$24:$N$24)/((AVERAGE($C$25:$N$25)+AVERAGE($C$24:$N$24)))</f>
        <v>0.2699226605621266</v>
      </c>
      <c r="Q24" s="210">
        <f>AVERAGE($C$24:$N$24)/((AVERAGE($C$25:$N$25)+AVERAGE($C$24:$N$24)))</f>
        <v>0.2699226605621266</v>
      </c>
      <c r="R24" s="210">
        <f t="shared" ref="R24:Y24" si="3">AVERAGE($C$24:$N$24)/((AVERAGE($C$25:$N$25)+AVERAGE($C$24:$N$24)))</f>
        <v>0.2699226605621266</v>
      </c>
      <c r="S24" s="210">
        <f t="shared" si="3"/>
        <v>0.2699226605621266</v>
      </c>
      <c r="T24" s="210">
        <f t="shared" si="3"/>
        <v>0.2699226605621266</v>
      </c>
      <c r="U24" s="210">
        <f t="shared" si="3"/>
        <v>0.2699226605621266</v>
      </c>
      <c r="V24" s="210">
        <f t="shared" si="3"/>
        <v>0.2699226605621266</v>
      </c>
      <c r="W24" s="210">
        <f t="shared" si="3"/>
        <v>0.2699226605621266</v>
      </c>
      <c r="X24" s="210">
        <f t="shared" si="3"/>
        <v>0.2699226605621266</v>
      </c>
      <c r="Y24" s="210">
        <f t="shared" si="3"/>
        <v>0.2699226605621266</v>
      </c>
    </row>
    <row r="25" spans="1:25" ht="15.5">
      <c r="A25" s="80" t="s">
        <v>41</v>
      </c>
      <c r="B25" s="80" t="s">
        <v>131</v>
      </c>
      <c r="C25" s="79">
        <f>C12</f>
        <v>2674</v>
      </c>
      <c r="D25" s="79">
        <f t="shared" ref="D25:N25" si="4">D12</f>
        <v>2454</v>
      </c>
      <c r="E25" s="79">
        <f t="shared" si="4"/>
        <v>2357</v>
      </c>
      <c r="F25" s="79">
        <f t="shared" si="4"/>
        <v>2348</v>
      </c>
      <c r="G25" s="79">
        <f t="shared" si="4"/>
        <v>2348</v>
      </c>
      <c r="H25" s="79">
        <f t="shared" si="4"/>
        <v>2764</v>
      </c>
      <c r="I25" s="79">
        <f t="shared" si="4"/>
        <v>1599.43159203291</v>
      </c>
      <c r="J25" s="79">
        <f t="shared" si="4"/>
        <v>2060</v>
      </c>
      <c r="K25" s="79">
        <f t="shared" si="4"/>
        <v>2069</v>
      </c>
      <c r="L25" s="79">
        <f t="shared" si="4"/>
        <v>2350</v>
      </c>
      <c r="M25" s="79">
        <f t="shared" si="4"/>
        <v>1747</v>
      </c>
      <c r="N25" s="79">
        <f t="shared" si="4"/>
        <v>1374</v>
      </c>
      <c r="O25" s="210">
        <f>AVERAGE($C$25:$N$25)/(AVERAGE($C$25:$N$25)+AVERAGE($C$24:$N$24))</f>
        <v>0.73007733943787334</v>
      </c>
      <c r="P25" s="210">
        <f>AVERAGE($C$25:$N$25)/(AVERAGE($C$25:$N$25)+AVERAGE($C$24:$N$24))</f>
        <v>0.73007733943787334</v>
      </c>
      <c r="Q25" s="210">
        <f>AVERAGE($C$25:$N$25)/(AVERAGE($C$25:$N$25)+AVERAGE($C$24:$N$24))</f>
        <v>0.73007733943787334</v>
      </c>
      <c r="R25" s="210">
        <f t="shared" ref="R25:Y25" si="5">AVERAGE($C$25:$N$25)/(AVERAGE($C$25:$N$25)+AVERAGE($C$24:$N$24))</f>
        <v>0.73007733943787334</v>
      </c>
      <c r="S25" s="210">
        <f t="shared" si="5"/>
        <v>0.73007733943787334</v>
      </c>
      <c r="T25" s="210">
        <f t="shared" si="5"/>
        <v>0.73007733943787334</v>
      </c>
      <c r="U25" s="210">
        <f t="shared" si="5"/>
        <v>0.73007733943787334</v>
      </c>
      <c r="V25" s="210">
        <f t="shared" si="5"/>
        <v>0.73007733943787334</v>
      </c>
      <c r="W25" s="210">
        <f t="shared" si="5"/>
        <v>0.73007733943787334</v>
      </c>
      <c r="X25" s="210">
        <f t="shared" si="5"/>
        <v>0.73007733943787334</v>
      </c>
      <c r="Y25" s="210">
        <f t="shared" si="5"/>
        <v>0.73007733943787334</v>
      </c>
    </row>
    <row r="26" spans="1:25" ht="15.5">
      <c r="A26" s="73" t="s">
        <v>52</v>
      </c>
      <c r="B26" s="74" t="s">
        <v>79</v>
      </c>
      <c r="C26" s="65">
        <f>SUM(C13:C14)</f>
        <v>1</v>
      </c>
      <c r="D26" s="65">
        <f t="shared" ref="D26:P26" si="6">SUM(D13:D14)</f>
        <v>1</v>
      </c>
      <c r="E26" s="65">
        <f t="shared" si="6"/>
        <v>1</v>
      </c>
      <c r="F26" s="65">
        <f t="shared" si="6"/>
        <v>2</v>
      </c>
      <c r="G26" s="65">
        <f t="shared" si="6"/>
        <v>0</v>
      </c>
      <c r="H26" s="65">
        <f t="shared" si="6"/>
        <v>0</v>
      </c>
      <c r="I26" s="65">
        <f t="shared" si="6"/>
        <v>0.59899999999999998</v>
      </c>
      <c r="J26" s="65">
        <f t="shared" si="6"/>
        <v>6</v>
      </c>
      <c r="K26" s="65">
        <f t="shared" si="6"/>
        <v>33</v>
      </c>
      <c r="L26" s="65">
        <f t="shared" si="6"/>
        <v>27</v>
      </c>
      <c r="M26" s="65">
        <f t="shared" si="6"/>
        <v>25</v>
      </c>
      <c r="N26" s="65">
        <f t="shared" si="6"/>
        <v>33</v>
      </c>
      <c r="O26" s="65">
        <f t="shared" si="6"/>
        <v>13</v>
      </c>
      <c r="P26" s="65">
        <f t="shared" si="6"/>
        <v>4</v>
      </c>
    </row>
    <row r="27" spans="1:25" ht="15.5">
      <c r="A27" s="73" t="s">
        <v>52</v>
      </c>
      <c r="B27" s="73" t="s">
        <v>50</v>
      </c>
      <c r="C27" s="65">
        <f>C15</f>
        <v>0</v>
      </c>
      <c r="D27" s="65">
        <f t="shared" ref="D27:P27" si="7">D15</f>
        <v>0</v>
      </c>
      <c r="E27" s="65">
        <f t="shared" si="7"/>
        <v>1</v>
      </c>
      <c r="F27" s="65">
        <f t="shared" si="7"/>
        <v>0</v>
      </c>
      <c r="G27" s="65">
        <f t="shared" si="7"/>
        <v>0</v>
      </c>
      <c r="H27" s="65">
        <f t="shared" si="7"/>
        <v>0</v>
      </c>
      <c r="I27" s="65">
        <f t="shared" si="7"/>
        <v>0.94</v>
      </c>
      <c r="J27" s="65">
        <f t="shared" si="7"/>
        <v>0</v>
      </c>
      <c r="K27" s="65">
        <f t="shared" si="7"/>
        <v>12952</v>
      </c>
      <c r="L27" s="65">
        <f t="shared" si="7"/>
        <v>10552</v>
      </c>
      <c r="M27" s="65">
        <f t="shared" si="7"/>
        <v>1355</v>
      </c>
      <c r="N27" s="65">
        <f t="shared" si="7"/>
        <v>1</v>
      </c>
      <c r="O27" s="65">
        <f t="shared" si="7"/>
        <v>1</v>
      </c>
      <c r="P27" s="65">
        <f t="shared" si="7"/>
        <v>854</v>
      </c>
    </row>
    <row r="28" spans="1:25" ht="15.5">
      <c r="A28" s="76" t="s">
        <v>58</v>
      </c>
      <c r="B28" s="76" t="s">
        <v>130</v>
      </c>
      <c r="C28" s="77">
        <f>SUM(C16:C17)</f>
        <v>1209</v>
      </c>
      <c r="D28" s="77">
        <f t="shared" ref="D28:N28" si="8">SUM(D16:D17)</f>
        <v>938</v>
      </c>
      <c r="E28" s="77">
        <f t="shared" si="8"/>
        <v>710</v>
      </c>
      <c r="F28" s="77">
        <f t="shared" si="8"/>
        <v>631</v>
      </c>
      <c r="G28" s="77">
        <f t="shared" si="8"/>
        <v>703</v>
      </c>
      <c r="H28" s="77">
        <f t="shared" si="8"/>
        <v>697</v>
      </c>
      <c r="I28" s="77">
        <f t="shared" si="8"/>
        <v>658</v>
      </c>
      <c r="J28" s="77">
        <f t="shared" si="8"/>
        <v>685.78719404945798</v>
      </c>
      <c r="K28" s="77">
        <f t="shared" si="8"/>
        <v>961</v>
      </c>
      <c r="L28" s="77">
        <f t="shared" si="8"/>
        <v>1196</v>
      </c>
      <c r="M28" s="77">
        <f t="shared" si="8"/>
        <v>717</v>
      </c>
      <c r="N28" s="77">
        <f t="shared" si="8"/>
        <v>926</v>
      </c>
      <c r="O28" s="210">
        <f>AVERAGE($C$28:$N$28)/((AVERAGE($C$29:$N$29)+AVERAGE($C$28:$N$28)))</f>
        <v>8.0751037096571776E-2</v>
      </c>
      <c r="P28" s="210">
        <f>AVERAGE($C$28:$N$28)/((AVERAGE($C$29:$N$29)+AVERAGE($C$28:$N$28)))</f>
        <v>8.0751037096571776E-2</v>
      </c>
      <c r="Q28" s="210">
        <f>AVERAGE($C$28:$N$28)/((AVERAGE($C$29:$N$29)+AVERAGE($C$28:$N$28)))</f>
        <v>8.0751037096571776E-2</v>
      </c>
      <c r="R28" s="210">
        <f t="shared" ref="R28:Y28" si="9">AVERAGE($C$28:$N$28)/((AVERAGE($C$29:$N$29)+AVERAGE($C$28:$N$28)))</f>
        <v>8.0751037096571776E-2</v>
      </c>
      <c r="S28" s="210">
        <f t="shared" si="9"/>
        <v>8.0751037096571776E-2</v>
      </c>
      <c r="T28" s="210">
        <f t="shared" si="9"/>
        <v>8.0751037096571776E-2</v>
      </c>
      <c r="U28" s="210">
        <f t="shared" si="9"/>
        <v>8.0751037096571776E-2</v>
      </c>
      <c r="V28" s="210">
        <f t="shared" si="9"/>
        <v>8.0751037096571776E-2</v>
      </c>
      <c r="W28" s="210">
        <f t="shared" si="9"/>
        <v>8.0751037096571776E-2</v>
      </c>
      <c r="X28" s="210">
        <f t="shared" si="9"/>
        <v>8.0751037096571776E-2</v>
      </c>
      <c r="Y28" s="210">
        <f t="shared" si="9"/>
        <v>8.0751037096571776E-2</v>
      </c>
    </row>
    <row r="29" spans="1:25" ht="15.5">
      <c r="A29" s="76" t="s">
        <v>58</v>
      </c>
      <c r="B29" s="76" t="s">
        <v>129</v>
      </c>
      <c r="C29" s="77">
        <f>C18</f>
        <v>10354</v>
      </c>
      <c r="D29" s="77">
        <f t="shared" ref="D29:N29" si="10">D18</f>
        <v>9500</v>
      </c>
      <c r="E29" s="77">
        <f t="shared" si="10"/>
        <v>9126</v>
      </c>
      <c r="F29" s="77">
        <f t="shared" si="10"/>
        <v>9091</v>
      </c>
      <c r="G29" s="77">
        <f t="shared" si="10"/>
        <v>9091</v>
      </c>
      <c r="H29" s="77">
        <f t="shared" si="10"/>
        <v>10702</v>
      </c>
      <c r="I29" s="77">
        <f t="shared" si="10"/>
        <v>9814.2760188259999</v>
      </c>
      <c r="J29" s="77">
        <f t="shared" si="10"/>
        <v>7940</v>
      </c>
      <c r="K29" s="77">
        <f t="shared" si="10"/>
        <v>10389</v>
      </c>
      <c r="L29" s="77">
        <f t="shared" si="10"/>
        <v>9976</v>
      </c>
      <c r="M29" s="77">
        <f t="shared" si="10"/>
        <v>12934</v>
      </c>
      <c r="N29" s="77">
        <f t="shared" si="10"/>
        <v>5282</v>
      </c>
      <c r="O29" s="210">
        <f>AVERAGE($C$29:$N$29)/(AVERAGE($C$29:$N$29)+AVERAGE($C$28:$N$28))</f>
        <v>0.91924896290342828</v>
      </c>
      <c r="P29" s="210">
        <f>AVERAGE($C$29:$N$29)/(AVERAGE($C$29:$N$29)+AVERAGE($C$28:$N$28))</f>
        <v>0.91924896290342828</v>
      </c>
      <c r="Q29" s="210">
        <f>AVERAGE($C$29:$N$29)/(AVERAGE($C$29:$N$29)+AVERAGE($C$28:$N$28))</f>
        <v>0.91924896290342828</v>
      </c>
      <c r="R29" s="210">
        <f t="shared" ref="R29:Y29" si="11">AVERAGE($C$29:$N$29)/(AVERAGE($C$29:$N$29)+AVERAGE($C$28:$N$28))</f>
        <v>0.91924896290342828</v>
      </c>
      <c r="S29" s="210">
        <f t="shared" si="11"/>
        <v>0.91924896290342828</v>
      </c>
      <c r="T29" s="210">
        <f t="shared" si="11"/>
        <v>0.91924896290342828</v>
      </c>
      <c r="U29" s="210">
        <f t="shared" si="11"/>
        <v>0.91924896290342828</v>
      </c>
      <c r="V29" s="210">
        <f t="shared" si="11"/>
        <v>0.91924896290342828</v>
      </c>
      <c r="W29" s="210">
        <f t="shared" si="11"/>
        <v>0.91924896290342828</v>
      </c>
      <c r="X29" s="210">
        <f t="shared" si="11"/>
        <v>0.91924896290342828</v>
      </c>
      <c r="Y29" s="210">
        <f t="shared" si="11"/>
        <v>0.91924896290342828</v>
      </c>
    </row>
    <row r="30" spans="1:25" ht="16" thickBot="1">
      <c r="A30" s="73" t="s">
        <v>64</v>
      </c>
      <c r="B30" s="73" t="s">
        <v>80</v>
      </c>
      <c r="C30" s="67">
        <f t="shared" ref="C30:P30" si="12">SUM(C19:C21)</f>
        <v>3488</v>
      </c>
      <c r="D30" s="68">
        <f t="shared" si="12"/>
        <v>1965</v>
      </c>
      <c r="E30" s="68">
        <f t="shared" si="12"/>
        <v>1731</v>
      </c>
      <c r="F30" s="68">
        <f t="shared" si="12"/>
        <v>1389</v>
      </c>
      <c r="G30" s="68">
        <f t="shared" si="12"/>
        <v>1386</v>
      </c>
      <c r="H30" s="68">
        <f t="shared" si="12"/>
        <v>1811</v>
      </c>
      <c r="I30" s="68">
        <f t="shared" si="12"/>
        <v>5038.3741923027128</v>
      </c>
      <c r="J30" s="68">
        <f t="shared" si="12"/>
        <v>6046.2891049801365</v>
      </c>
      <c r="K30" s="68">
        <f t="shared" si="12"/>
        <v>449</v>
      </c>
      <c r="L30" s="68">
        <f t="shared" si="12"/>
        <v>437</v>
      </c>
      <c r="M30" s="68">
        <f t="shared" si="12"/>
        <v>356</v>
      </c>
      <c r="N30" s="68">
        <f t="shared" si="12"/>
        <v>334</v>
      </c>
      <c r="O30" s="68">
        <f t="shared" si="12"/>
        <v>454</v>
      </c>
      <c r="P30" s="68">
        <f t="shared" si="12"/>
        <v>614</v>
      </c>
    </row>
    <row r="31" spans="1:25" ht="15" thickTop="1">
      <c r="C31" s="64">
        <f t="shared" ref="C31:P31" si="13">SUM(C24:C30)</f>
        <v>18868</v>
      </c>
      <c r="D31" s="64">
        <f t="shared" si="13"/>
        <v>15711</v>
      </c>
      <c r="E31" s="64">
        <f t="shared" si="13"/>
        <v>14800</v>
      </c>
      <c r="F31" s="64">
        <f t="shared" si="13"/>
        <v>14261</v>
      </c>
      <c r="G31" s="64">
        <f t="shared" si="13"/>
        <v>14306</v>
      </c>
      <c r="H31" s="64">
        <f t="shared" si="13"/>
        <v>17216</v>
      </c>
      <c r="I31" s="64">
        <f t="shared" si="13"/>
        <v>17896.698469416759</v>
      </c>
      <c r="J31" s="64">
        <f t="shared" si="13"/>
        <v>17390.062970067258</v>
      </c>
      <c r="K31" s="64">
        <f t="shared" si="13"/>
        <v>27602</v>
      </c>
      <c r="L31" s="64">
        <f t="shared" si="13"/>
        <v>25378</v>
      </c>
      <c r="M31" s="64">
        <f t="shared" si="13"/>
        <v>17548</v>
      </c>
      <c r="N31" s="64">
        <f t="shared" si="13"/>
        <v>8487</v>
      </c>
      <c r="O31" s="64">
        <f t="shared" si="13"/>
        <v>470</v>
      </c>
      <c r="P31" s="64">
        <f t="shared" si="13"/>
        <v>1474</v>
      </c>
    </row>
    <row r="32" spans="1:25"/>
    <row r="33" spans="2:16">
      <c r="B33" s="74" t="s">
        <v>253</v>
      </c>
      <c r="C33" s="75">
        <f t="shared" ref="C33:O33" si="14">C22-C31</f>
        <v>0</v>
      </c>
      <c r="D33" s="75">
        <f t="shared" si="14"/>
        <v>0</v>
      </c>
      <c r="E33" s="75">
        <f t="shared" si="14"/>
        <v>0</v>
      </c>
      <c r="F33" s="75">
        <f t="shared" si="14"/>
        <v>0</v>
      </c>
      <c r="G33" s="75">
        <f t="shared" si="14"/>
        <v>0</v>
      </c>
      <c r="H33" s="75">
        <f t="shared" si="14"/>
        <v>0</v>
      </c>
      <c r="I33" s="75">
        <f t="shared" si="14"/>
        <v>0</v>
      </c>
      <c r="J33" s="75">
        <f t="shared" si="14"/>
        <v>46.863658026068151</v>
      </c>
      <c r="K33" s="75">
        <f t="shared" si="14"/>
        <v>2</v>
      </c>
      <c r="L33" s="75">
        <f t="shared" si="14"/>
        <v>18</v>
      </c>
      <c r="M33" s="75">
        <f t="shared" si="14"/>
        <v>325</v>
      </c>
      <c r="N33" s="75">
        <f t="shared" si="14"/>
        <v>147</v>
      </c>
      <c r="O33" s="75">
        <f t="shared" si="14"/>
        <v>12232</v>
      </c>
      <c r="P33" s="75"/>
    </row>
    <row r="34" spans="2:16">
      <c r="B34" s="74" t="s">
        <v>254</v>
      </c>
      <c r="C34" s="75">
        <f t="shared" ref="C34:N34" si="15">C11</f>
        <v>0</v>
      </c>
      <c r="D34" s="75">
        <f t="shared" si="15"/>
        <v>0</v>
      </c>
      <c r="E34" s="75">
        <f t="shared" si="15"/>
        <v>0</v>
      </c>
      <c r="F34" s="75">
        <f t="shared" si="15"/>
        <v>0</v>
      </c>
      <c r="G34" s="75">
        <f t="shared" si="15"/>
        <v>0</v>
      </c>
      <c r="H34" s="75">
        <f t="shared" si="15"/>
        <v>0</v>
      </c>
      <c r="I34" s="75">
        <f t="shared" si="15"/>
        <v>0</v>
      </c>
      <c r="J34" s="75">
        <f t="shared" si="15"/>
        <v>46.863658026065998</v>
      </c>
      <c r="K34" s="75">
        <f t="shared" si="15"/>
        <v>2</v>
      </c>
      <c r="L34" s="75">
        <f t="shared" si="15"/>
        <v>18</v>
      </c>
      <c r="M34" s="75">
        <f t="shared" si="15"/>
        <v>325</v>
      </c>
      <c r="N34" s="75">
        <f t="shared" si="15"/>
        <v>147</v>
      </c>
      <c r="O34" s="75">
        <f>O11</f>
        <v>134</v>
      </c>
    </row>
    <row r="35" spans="2:16"/>
  </sheetData>
  <hyperlinks>
    <hyperlink ref="A2" location="'Table of Contents'!A1" display="'Return to Table of Contents'" xr:uid="{F0615BC8-0871-4373-9F73-F7F3D87DE8B1}"/>
  </hyperlinks>
  <pageMargins left="0.7" right="0.7" top="0.75" bottom="0.75" header="0.3" footer="0.3"/>
  <pageSetup paperSize="9"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0A157-6177-4D26-AD5B-44843B0D0289}">
  <sheetPr>
    <tabColor rgb="FF00B050"/>
  </sheetPr>
  <dimension ref="A1:U18"/>
  <sheetViews>
    <sheetView zoomScaleNormal="100" workbookViewId="0">
      <selection activeCell="F10" sqref="F10"/>
    </sheetView>
  </sheetViews>
  <sheetFormatPr defaultColWidth="0" defaultRowHeight="14.5" zeroHeight="1"/>
  <cols>
    <col min="1" max="1" width="24.9140625" style="94" customWidth="1"/>
    <col min="2" max="19" width="8.58203125" style="94" customWidth="1"/>
    <col min="20" max="16384" width="0" style="94" hidden="1"/>
  </cols>
  <sheetData>
    <row r="1" spans="1:21" ht="20" thickBot="1">
      <c r="A1" s="240" t="str" cm="1">
        <f t="array" aca="1" ref="A1" ca="1">RIGHT(CELL("filename",A3),LEN(CELL("filename",A3))-FIND("]", CELL("filename",A3)))</f>
        <v>Escalations</v>
      </c>
      <c r="B1" s="240"/>
      <c r="C1" s="240"/>
      <c r="D1" s="240"/>
      <c r="E1" s="240"/>
      <c r="F1" s="240"/>
      <c r="G1" s="240"/>
      <c r="H1" s="240"/>
      <c r="I1" s="240"/>
      <c r="J1" s="240"/>
      <c r="K1" s="240"/>
      <c r="L1" s="240"/>
      <c r="M1" s="240"/>
      <c r="N1" s="240"/>
      <c r="O1" s="240"/>
      <c r="P1" s="240"/>
      <c r="Q1" s="240"/>
      <c r="R1" s="240"/>
      <c r="S1" s="240"/>
    </row>
    <row r="2" spans="1:21" ht="20.5" thickTop="1" thickBot="1">
      <c r="A2" s="246" t="s">
        <v>345</v>
      </c>
      <c r="B2" s="244"/>
      <c r="C2" s="244"/>
      <c r="D2" s="244"/>
      <c r="E2" s="244"/>
      <c r="F2" s="244"/>
      <c r="G2" s="244"/>
      <c r="H2" s="244"/>
      <c r="I2" s="244"/>
      <c r="J2" s="244"/>
      <c r="K2" s="244"/>
      <c r="L2" s="244"/>
      <c r="M2" s="244"/>
      <c r="N2" s="244"/>
      <c r="O2" s="244"/>
      <c r="P2" s="244"/>
      <c r="Q2" s="244"/>
      <c r="R2" s="244"/>
      <c r="S2" s="244"/>
    </row>
    <row r="3" spans="1:21" customFormat="1" ht="16" thickTop="1"/>
    <row r="4" spans="1:21" ht="30.65" customHeight="1" thickBot="1">
      <c r="A4" s="28" t="s">
        <v>272</v>
      </c>
      <c r="B4" s="392" t="s">
        <v>273</v>
      </c>
      <c r="C4" s="392"/>
      <c r="D4" s="392"/>
      <c r="E4" s="392"/>
      <c r="F4" s="392"/>
      <c r="G4" s="392" t="s">
        <v>274</v>
      </c>
      <c r="H4" s="392"/>
      <c r="I4" s="392"/>
      <c r="J4" s="392"/>
      <c r="K4" s="392"/>
      <c r="L4" s="392" t="s">
        <v>275</v>
      </c>
      <c r="M4" s="392"/>
      <c r="N4" s="392"/>
      <c r="O4" s="392"/>
      <c r="P4" s="392"/>
      <c r="Q4" s="392" t="s">
        <v>365</v>
      </c>
      <c r="R4" s="392"/>
      <c r="S4"/>
      <c r="T4" s="232"/>
      <c r="U4" s="232"/>
    </row>
    <row r="5" spans="1:21" ht="16.5" thickTop="1" thickBot="1">
      <c r="A5" s="28" t="s">
        <v>276</v>
      </c>
      <c r="B5" s="28" t="s">
        <v>32</v>
      </c>
      <c r="C5" s="28" t="s">
        <v>33</v>
      </c>
      <c r="D5" s="28" t="s">
        <v>34</v>
      </c>
      <c r="E5" s="28" t="s">
        <v>19</v>
      </c>
      <c r="F5" s="28" t="s">
        <v>20</v>
      </c>
      <c r="G5" s="28" t="s">
        <v>21</v>
      </c>
      <c r="H5" s="28" t="s">
        <v>22</v>
      </c>
      <c r="I5" s="28" t="s">
        <v>191</v>
      </c>
      <c r="J5" s="28" t="s">
        <v>277</v>
      </c>
      <c r="K5" s="28" t="s">
        <v>278</v>
      </c>
      <c r="L5" s="28" t="s">
        <v>279</v>
      </c>
      <c r="M5" s="28" t="s">
        <v>280</v>
      </c>
      <c r="N5" s="28" t="s">
        <v>281</v>
      </c>
      <c r="O5" s="28" t="s">
        <v>282</v>
      </c>
      <c r="P5" s="28" t="s">
        <v>283</v>
      </c>
      <c r="Q5" s="28" t="s">
        <v>318</v>
      </c>
      <c r="R5" s="28" t="s">
        <v>364</v>
      </c>
      <c r="S5" s="93"/>
    </row>
    <row r="6" spans="1:21" ht="16.5" thickTop="1" thickBot="1">
      <c r="A6" s="28" t="s">
        <v>284</v>
      </c>
      <c r="B6" s="28" t="s">
        <v>38</v>
      </c>
      <c r="C6" s="28" t="s">
        <v>38</v>
      </c>
      <c r="D6" s="28" t="s">
        <v>38</v>
      </c>
      <c r="E6" s="28" t="s">
        <v>38</v>
      </c>
      <c r="F6" s="28" t="s">
        <v>38</v>
      </c>
      <c r="G6" s="28" t="s">
        <v>38</v>
      </c>
      <c r="H6" s="28" t="s">
        <v>38</v>
      </c>
      <c r="I6" s="28" t="s">
        <v>285</v>
      </c>
      <c r="J6" s="28" t="s">
        <v>190</v>
      </c>
      <c r="K6" s="28" t="s">
        <v>190</v>
      </c>
      <c r="L6" s="28" t="s">
        <v>190</v>
      </c>
      <c r="M6" s="28" t="s">
        <v>190</v>
      </c>
      <c r="N6" s="28" t="s">
        <v>190</v>
      </c>
      <c r="O6" s="28" t="s">
        <v>190</v>
      </c>
      <c r="P6" s="28" t="s">
        <v>190</v>
      </c>
      <c r="Q6" s="28" t="s">
        <v>190</v>
      </c>
      <c r="R6" s="28" t="s">
        <v>190</v>
      </c>
      <c r="S6" s="93"/>
    </row>
    <row r="7" spans="1:21" ht="15.5" thickTop="1" thickBot="1">
      <c r="A7" s="278" t="s">
        <v>286</v>
      </c>
      <c r="B7" s="278">
        <v>1.6886000000000002E-2</v>
      </c>
      <c r="C7" s="278">
        <v>1.4760000000000001E-2</v>
      </c>
      <c r="D7" s="278">
        <v>1.9091E-2</v>
      </c>
      <c r="E7" s="278">
        <v>1.7840999999999999E-2</v>
      </c>
      <c r="F7" s="278">
        <v>1.8405000000000001E-2</v>
      </c>
      <c r="G7" s="278">
        <v>8.6060000000000008E-3</v>
      </c>
      <c r="H7" s="278">
        <v>3.4982935153583528E-2</v>
      </c>
      <c r="I7" s="278">
        <v>0.08</v>
      </c>
      <c r="J7" s="278">
        <v>4.7500000000000001E-2</v>
      </c>
      <c r="K7" s="278">
        <v>3.9420531528361114E-2</v>
      </c>
      <c r="L7" s="278">
        <v>3.9420531528361114E-2</v>
      </c>
      <c r="M7" s="278">
        <v>3.9420531528361114E-2</v>
      </c>
      <c r="N7" s="278">
        <v>3.9420531528361114E-2</v>
      </c>
      <c r="O7" s="278">
        <v>3.9420531528361114E-2</v>
      </c>
      <c r="P7" s="278">
        <v>3.9420531528361114E-2</v>
      </c>
      <c r="Q7" s="278">
        <v>2.5000000000000001E-2</v>
      </c>
      <c r="R7" s="278">
        <v>2.5000000000000001E-2</v>
      </c>
    </row>
    <row r="8" spans="1:21" ht="15" thickTop="1">
      <c r="A8" s="95" t="s">
        <v>287</v>
      </c>
      <c r="B8" s="95">
        <f>1+B7</f>
        <v>1.016886</v>
      </c>
      <c r="C8" s="95">
        <f t="shared" ref="C8:P8" si="0">1+C7</f>
        <v>1.0147600000000001</v>
      </c>
      <c r="D8" s="95">
        <f t="shared" si="0"/>
        <v>1.019091</v>
      </c>
      <c r="E8" s="95">
        <f t="shared" si="0"/>
        <v>1.017841</v>
      </c>
      <c r="F8" s="95">
        <f t="shared" si="0"/>
        <v>1.018405</v>
      </c>
      <c r="G8" s="95">
        <f t="shared" si="0"/>
        <v>1.0086059999999999</v>
      </c>
      <c r="H8" s="95">
        <f t="shared" si="0"/>
        <v>1.0349829351535835</v>
      </c>
      <c r="I8" s="95">
        <f t="shared" si="0"/>
        <v>1.08</v>
      </c>
      <c r="J8" s="95">
        <f t="shared" si="0"/>
        <v>1.0475000000000001</v>
      </c>
      <c r="K8" s="95">
        <f t="shared" si="0"/>
        <v>1.0394205315283611</v>
      </c>
      <c r="L8" s="95">
        <f t="shared" si="0"/>
        <v>1.0394205315283611</v>
      </c>
      <c r="M8" s="95">
        <f t="shared" si="0"/>
        <v>1.0394205315283611</v>
      </c>
      <c r="N8" s="95">
        <f t="shared" si="0"/>
        <v>1.0394205315283611</v>
      </c>
      <c r="O8" s="95">
        <f t="shared" si="0"/>
        <v>1.0394205315283611</v>
      </c>
      <c r="P8" s="95">
        <f t="shared" si="0"/>
        <v>1.0394205315283611</v>
      </c>
      <c r="R8" s="93"/>
    </row>
    <row r="9" spans="1:21" ht="15.5">
      <c r="A9" s="95" t="s">
        <v>288</v>
      </c>
      <c r="B9" s="96"/>
      <c r="C9" s="96"/>
      <c r="D9" s="96"/>
      <c r="E9" s="97">
        <v>1</v>
      </c>
      <c r="F9" s="93">
        <f>E9*F8</f>
        <v>1.018405</v>
      </c>
      <c r="G9" s="93">
        <f>F9*G8</f>
        <v>1.0271693934299999</v>
      </c>
      <c r="H9" s="93">
        <f>G9*H8</f>
        <v>1.0631027937121074</v>
      </c>
      <c r="I9" s="93">
        <f>H9*I8</f>
        <v>1.1481510172090761</v>
      </c>
      <c r="J9" s="96"/>
      <c r="K9" s="96"/>
      <c r="L9" s="96"/>
      <c r="M9" s="96"/>
      <c r="N9" s="96"/>
      <c r="O9" s="96"/>
      <c r="P9" s="96"/>
      <c r="Q9" s="93"/>
      <c r="R9" s="93"/>
      <c r="S9" s="93"/>
    </row>
    <row r="10" spans="1:21" ht="15.5">
      <c r="A10" s="95" t="s">
        <v>289</v>
      </c>
      <c r="B10" s="96"/>
      <c r="C10" s="96"/>
      <c r="D10" s="96"/>
      <c r="E10" s="96"/>
      <c r="F10" s="97">
        <v>1</v>
      </c>
      <c r="G10" s="94">
        <f>F10*G8</f>
        <v>1.0086059999999999</v>
      </c>
      <c r="H10" s="94">
        <f>G10*H8</f>
        <v>1.0438899982935153</v>
      </c>
      <c r="I10" s="94">
        <f>H10*I8</f>
        <v>1.1274011981569965</v>
      </c>
      <c r="J10" s="96"/>
      <c r="K10" s="96"/>
      <c r="L10" s="96"/>
      <c r="M10" s="96"/>
      <c r="N10" s="96"/>
      <c r="O10" s="96"/>
      <c r="P10" s="96"/>
    </row>
    <row r="11" spans="1:21" ht="15.5">
      <c r="A11" s="95" t="s">
        <v>290</v>
      </c>
      <c r="B11" s="96"/>
      <c r="C11" s="96"/>
      <c r="D11" s="96"/>
      <c r="E11" s="96"/>
      <c r="F11" s="96"/>
      <c r="G11" s="97">
        <v>1</v>
      </c>
      <c r="H11" s="94">
        <f>G11*H8</f>
        <v>1.0349829351535835</v>
      </c>
      <c r="I11" s="94">
        <f>H11*I8</f>
        <v>1.1177815699658702</v>
      </c>
      <c r="J11" s="96"/>
      <c r="K11" s="96"/>
      <c r="L11" s="96"/>
      <c r="M11" s="96"/>
      <c r="N11" s="96"/>
      <c r="O11" s="96"/>
      <c r="P11" s="96"/>
    </row>
    <row r="12" spans="1:21" ht="15.5">
      <c r="A12" s="95" t="s">
        <v>291</v>
      </c>
      <c r="B12" s="96"/>
      <c r="C12" s="96"/>
      <c r="D12" s="96"/>
      <c r="E12" s="96"/>
      <c r="F12" s="96"/>
      <c r="H12" s="97">
        <v>1</v>
      </c>
      <c r="I12" s="94">
        <f>H12*I8</f>
        <v>1.08</v>
      </c>
      <c r="J12" s="96"/>
      <c r="K12" s="96"/>
      <c r="L12" s="96"/>
      <c r="M12" s="96"/>
      <c r="N12" s="96"/>
      <c r="O12" s="96"/>
      <c r="P12" s="96"/>
    </row>
    <row r="13" spans="1:21"/>
    <row r="14" spans="1:21"/>
    <row r="15" spans="1:21"/>
    <row r="16" spans="1:21"/>
    <row r="17"/>
    <row r="18"/>
  </sheetData>
  <mergeCells count="4">
    <mergeCell ref="B4:F4"/>
    <mergeCell ref="G4:K4"/>
    <mergeCell ref="L4:P4"/>
    <mergeCell ref="Q4:R4"/>
  </mergeCells>
  <hyperlinks>
    <hyperlink ref="A2" location="'Table of Contents'!A1" display="'Return to Table of Contents'" xr:uid="{DCC83EB3-1421-4AFB-9BAD-B23DA489BF2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CF95-787C-4B2E-904D-3E5D10CF76AF}">
  <sheetPr>
    <tabColor rgb="FF92D050"/>
  </sheetPr>
  <dimension ref="A1"/>
  <sheetViews>
    <sheetView zoomScaleNormal="100" workbookViewId="0">
      <selection activeCell="F10" sqref="F10"/>
    </sheetView>
  </sheetViews>
  <sheetFormatPr defaultRowHeight="15.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4F89-3E28-46B4-990A-F7C1E8B666EE}">
  <sheetPr>
    <tabColor rgb="FF92D050"/>
  </sheetPr>
  <dimension ref="A1:AL60"/>
  <sheetViews>
    <sheetView zoomScaleNormal="100" workbookViewId="0">
      <selection activeCell="F10" sqref="F10"/>
    </sheetView>
  </sheetViews>
  <sheetFormatPr defaultColWidth="0" defaultRowHeight="14.5" zeroHeight="1"/>
  <cols>
    <col min="1" max="1" width="8.58203125" style="30" customWidth="1"/>
    <col min="2" max="2" width="32.1640625" style="30" bestFit="1" customWidth="1"/>
    <col min="3" max="3" width="12" style="30" bestFit="1" customWidth="1"/>
    <col min="4" max="4" width="22.58203125" style="30" bestFit="1" customWidth="1"/>
    <col min="5" max="37" width="8.58203125" style="30" customWidth="1"/>
    <col min="38" max="38" width="0" style="30" hidden="1" customWidth="1"/>
    <col min="39" max="16384" width="8.58203125" style="30" hidden="1"/>
  </cols>
  <sheetData>
    <row r="1" spans="1:38" ht="20" thickBot="1">
      <c r="A1" s="240" t="str" cm="1">
        <f t="array" aca="1" ref="A1" ca="1">RIGHT(CELL("filename",A3),LEN(CELL("filename",A3))-FIND("]", CELL("filename",A3)))</f>
        <v>Census Avg Pop Household (Extr)</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row>
    <row r="2" spans="1:38"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38" ht="15" thickTop="1"/>
    <row r="4" spans="1:38">
      <c r="E4" s="39" t="s">
        <v>227</v>
      </c>
      <c r="F4" s="54" t="s">
        <v>228</v>
      </c>
      <c r="G4" s="54" t="s">
        <v>228</v>
      </c>
      <c r="H4" s="54" t="s">
        <v>228</v>
      </c>
      <c r="I4" s="54" t="s">
        <v>228</v>
      </c>
      <c r="J4" s="39" t="s">
        <v>227</v>
      </c>
      <c r="K4" s="54" t="s">
        <v>228</v>
      </c>
      <c r="L4" s="54" t="s">
        <v>228</v>
      </c>
      <c r="M4" s="54" t="s">
        <v>228</v>
      </c>
      <c r="N4" s="54" t="s">
        <v>228</v>
      </c>
      <c r="O4" s="39" t="s">
        <v>227</v>
      </c>
      <c r="P4" s="54" t="s">
        <v>228</v>
      </c>
      <c r="Q4" s="54" t="s">
        <v>228</v>
      </c>
      <c r="R4" s="54" t="s">
        <v>228</v>
      </c>
      <c r="S4" s="54" t="s">
        <v>228</v>
      </c>
      <c r="T4" s="39" t="s">
        <v>227</v>
      </c>
      <c r="U4" s="54" t="s">
        <v>228</v>
      </c>
      <c r="V4" s="54" t="s">
        <v>228</v>
      </c>
      <c r="W4" s="54" t="s">
        <v>228</v>
      </c>
      <c r="X4" s="54" t="s">
        <v>228</v>
      </c>
      <c r="Y4" s="39" t="s">
        <v>227</v>
      </c>
      <c r="Z4" s="30" t="s">
        <v>229</v>
      </c>
    </row>
    <row r="5" spans="1:38" ht="16" thickBot="1">
      <c r="B5" s="28" t="s">
        <v>104</v>
      </c>
      <c r="C5" s="28" t="s">
        <v>167</v>
      </c>
      <c r="D5" s="28" t="s">
        <v>187</v>
      </c>
      <c r="E5" s="28">
        <v>2001</v>
      </c>
      <c r="F5" s="28">
        <f>E5+1</f>
        <v>2002</v>
      </c>
      <c r="G5" s="28">
        <f t="shared" ref="G5:Y5" si="0">F5+1</f>
        <v>2003</v>
      </c>
      <c r="H5" s="28">
        <f t="shared" si="0"/>
        <v>2004</v>
      </c>
      <c r="I5" s="28">
        <f t="shared" si="0"/>
        <v>2005</v>
      </c>
      <c r="J5" s="28">
        <f t="shared" si="0"/>
        <v>2006</v>
      </c>
      <c r="K5" s="28">
        <f t="shared" si="0"/>
        <v>2007</v>
      </c>
      <c r="L5" s="28">
        <f t="shared" si="0"/>
        <v>2008</v>
      </c>
      <c r="M5" s="28">
        <f t="shared" si="0"/>
        <v>2009</v>
      </c>
      <c r="N5" s="28">
        <f t="shared" si="0"/>
        <v>2010</v>
      </c>
      <c r="O5" s="28">
        <f t="shared" si="0"/>
        <v>2011</v>
      </c>
      <c r="P5" s="28">
        <f t="shared" si="0"/>
        <v>2012</v>
      </c>
      <c r="Q5" s="28">
        <f t="shared" si="0"/>
        <v>2013</v>
      </c>
      <c r="R5" s="28">
        <f t="shared" si="0"/>
        <v>2014</v>
      </c>
      <c r="S5" s="28">
        <f t="shared" si="0"/>
        <v>2015</v>
      </c>
      <c r="T5" s="28">
        <f t="shared" si="0"/>
        <v>2016</v>
      </c>
      <c r="U5" s="28">
        <f t="shared" si="0"/>
        <v>2017</v>
      </c>
      <c r="V5" s="28">
        <f t="shared" si="0"/>
        <v>2018</v>
      </c>
      <c r="W5" s="28">
        <f t="shared" si="0"/>
        <v>2019</v>
      </c>
      <c r="X5" s="28">
        <f t="shared" si="0"/>
        <v>2020</v>
      </c>
      <c r="Y5" s="28">
        <f t="shared" si="0"/>
        <v>2021</v>
      </c>
      <c r="Z5" s="28">
        <v>2022</v>
      </c>
      <c r="AA5" s="28">
        <v>2023</v>
      </c>
      <c r="AB5" s="28">
        <v>2024</v>
      </c>
      <c r="AC5" s="28">
        <v>2025</v>
      </c>
      <c r="AD5" s="28">
        <v>2026</v>
      </c>
      <c r="AE5" s="28">
        <v>2027</v>
      </c>
      <c r="AF5" s="28">
        <v>2028</v>
      </c>
      <c r="AG5" s="28">
        <v>2029</v>
      </c>
      <c r="AH5" s="28">
        <v>2030</v>
      </c>
      <c r="AI5" s="28">
        <v>2031</v>
      </c>
      <c r="AJ5" s="28">
        <v>2032</v>
      </c>
    </row>
    <row r="6" spans="1:38" ht="15" thickTop="1">
      <c r="B6" s="38" t="s">
        <v>109</v>
      </c>
      <c r="C6" s="222" t="s">
        <v>110</v>
      </c>
      <c r="D6" s="38" t="s">
        <v>230</v>
      </c>
      <c r="E6" s="39">
        <v>2.5</v>
      </c>
      <c r="F6" s="40">
        <f t="shared" ref="F6:I21" si="1">E6-(($E6-$J6)/5)</f>
        <v>2.52</v>
      </c>
      <c r="G6" s="40">
        <f>F6-(($E6-$J6)/5)</f>
        <v>2.54</v>
      </c>
      <c r="H6" s="40">
        <f>G6-(($E6-$J6)/5)</f>
        <v>2.56</v>
      </c>
      <c r="I6" s="40">
        <f>H6-(($E6-$J6)/5)</f>
        <v>2.58</v>
      </c>
      <c r="J6" s="39">
        <v>2.6</v>
      </c>
      <c r="K6" s="40">
        <v>2.62</v>
      </c>
      <c r="L6" s="40">
        <v>2.64</v>
      </c>
      <c r="M6" s="40">
        <v>2.66</v>
      </c>
      <c r="N6" s="40">
        <v>2.68</v>
      </c>
      <c r="O6" s="39">
        <v>2.7</v>
      </c>
      <c r="P6" s="40">
        <v>2.7</v>
      </c>
      <c r="Q6" s="40">
        <v>2.7</v>
      </c>
      <c r="R6" s="40">
        <v>2.7</v>
      </c>
      <c r="S6" s="40">
        <v>2.7</v>
      </c>
      <c r="T6" s="39">
        <v>2.7</v>
      </c>
      <c r="U6" s="40">
        <f t="shared" ref="U6:X24" si="2">T6-(($T6-$Y6)/5)</f>
        <v>2.68</v>
      </c>
      <c r="V6" s="40">
        <f t="shared" si="2"/>
        <v>2.66</v>
      </c>
      <c r="W6" s="40">
        <f t="shared" si="2"/>
        <v>2.64</v>
      </c>
      <c r="X6" s="40">
        <f t="shared" si="2"/>
        <v>2.62</v>
      </c>
      <c r="Y6" s="39">
        <v>2.6</v>
      </c>
      <c r="Z6" s="55">
        <f>Y6+($Y6-$O6)/10</f>
        <v>2.59</v>
      </c>
      <c r="AA6" s="55">
        <f t="shared" ref="AA6:AJ6" si="3">Z6+($Y6-$O6)/10</f>
        <v>2.58</v>
      </c>
      <c r="AB6" s="55">
        <f t="shared" si="3"/>
        <v>2.5700000000000003</v>
      </c>
      <c r="AC6" s="55">
        <f t="shared" si="3"/>
        <v>2.5600000000000005</v>
      </c>
      <c r="AD6" s="55">
        <f t="shared" si="3"/>
        <v>2.5500000000000007</v>
      </c>
      <c r="AE6" s="55">
        <f t="shared" si="3"/>
        <v>2.5400000000000009</v>
      </c>
      <c r="AF6" s="55">
        <f t="shared" si="3"/>
        <v>2.5300000000000011</v>
      </c>
      <c r="AG6" s="55">
        <f t="shared" si="3"/>
        <v>2.5200000000000014</v>
      </c>
      <c r="AH6" s="55">
        <f t="shared" si="3"/>
        <v>2.5100000000000016</v>
      </c>
      <c r="AI6" s="55">
        <f t="shared" si="3"/>
        <v>2.5000000000000018</v>
      </c>
      <c r="AJ6" s="55">
        <f t="shared" si="3"/>
        <v>2.490000000000002</v>
      </c>
    </row>
    <row r="7" spans="1:38">
      <c r="B7" s="41" t="s">
        <v>109</v>
      </c>
      <c r="C7" s="41" t="s">
        <v>110</v>
      </c>
      <c r="D7" s="41" t="s">
        <v>231</v>
      </c>
      <c r="E7" s="39">
        <v>2.5</v>
      </c>
      <c r="F7" s="42">
        <f t="shared" si="1"/>
        <v>2.52</v>
      </c>
      <c r="G7" s="42">
        <f t="shared" si="1"/>
        <v>2.54</v>
      </c>
      <c r="H7" s="42">
        <f t="shared" si="1"/>
        <v>2.56</v>
      </c>
      <c r="I7" s="42">
        <f t="shared" si="1"/>
        <v>2.58</v>
      </c>
      <c r="J7" s="39">
        <v>2.6</v>
      </c>
      <c r="K7" s="42">
        <v>2.62</v>
      </c>
      <c r="L7" s="42">
        <v>2.64</v>
      </c>
      <c r="M7" s="42">
        <v>2.66</v>
      </c>
      <c r="N7" s="42">
        <v>2.68</v>
      </c>
      <c r="O7" s="39">
        <v>2.7</v>
      </c>
      <c r="P7" s="42">
        <v>2.7</v>
      </c>
      <c r="Q7" s="42">
        <v>2.7</v>
      </c>
      <c r="R7" s="42">
        <v>2.7</v>
      </c>
      <c r="S7" s="42">
        <v>2.7</v>
      </c>
      <c r="T7" s="39">
        <v>2.7</v>
      </c>
      <c r="U7" s="42">
        <f t="shared" si="2"/>
        <v>2.68</v>
      </c>
      <c r="V7" s="42">
        <f t="shared" si="2"/>
        <v>2.66</v>
      </c>
      <c r="W7" s="42">
        <f t="shared" si="2"/>
        <v>2.64</v>
      </c>
      <c r="X7" s="42">
        <f t="shared" si="2"/>
        <v>2.62</v>
      </c>
      <c r="Y7" s="39">
        <v>2.6</v>
      </c>
      <c r="Z7" s="55">
        <f t="shared" ref="Z7:AJ22" si="4">Y7+($Y7-$O7)/10</f>
        <v>2.59</v>
      </c>
      <c r="AA7" s="55">
        <f t="shared" si="4"/>
        <v>2.58</v>
      </c>
      <c r="AB7" s="55">
        <f t="shared" si="4"/>
        <v>2.5700000000000003</v>
      </c>
      <c r="AC7" s="55">
        <f t="shared" si="4"/>
        <v>2.5600000000000005</v>
      </c>
      <c r="AD7" s="55">
        <f t="shared" si="4"/>
        <v>2.5500000000000007</v>
      </c>
      <c r="AE7" s="55">
        <f t="shared" si="4"/>
        <v>2.5400000000000009</v>
      </c>
      <c r="AF7" s="55">
        <f t="shared" si="4"/>
        <v>2.5300000000000011</v>
      </c>
      <c r="AG7" s="55">
        <f t="shared" si="4"/>
        <v>2.5200000000000014</v>
      </c>
      <c r="AH7" s="55">
        <f t="shared" si="4"/>
        <v>2.5100000000000016</v>
      </c>
      <c r="AI7" s="55">
        <f t="shared" si="4"/>
        <v>2.5000000000000018</v>
      </c>
      <c r="AJ7" s="55">
        <f t="shared" si="4"/>
        <v>2.490000000000002</v>
      </c>
    </row>
    <row r="8" spans="1:38">
      <c r="B8" s="38" t="s">
        <v>109</v>
      </c>
      <c r="C8" s="38" t="s">
        <v>110</v>
      </c>
      <c r="D8" s="38" t="s">
        <v>232</v>
      </c>
      <c r="E8" s="39">
        <v>2.5</v>
      </c>
      <c r="F8" s="40">
        <f t="shared" si="1"/>
        <v>2.52</v>
      </c>
      <c r="G8" s="40">
        <f t="shared" si="1"/>
        <v>2.54</v>
      </c>
      <c r="H8" s="40">
        <f t="shared" si="1"/>
        <v>2.56</v>
      </c>
      <c r="I8" s="40">
        <f t="shared" si="1"/>
        <v>2.58</v>
      </c>
      <c r="J8" s="39">
        <v>2.6</v>
      </c>
      <c r="K8" s="40">
        <v>2.62</v>
      </c>
      <c r="L8" s="40">
        <v>2.64</v>
      </c>
      <c r="M8" s="40">
        <v>2.66</v>
      </c>
      <c r="N8" s="40">
        <v>2.68</v>
      </c>
      <c r="O8" s="39">
        <v>2.7</v>
      </c>
      <c r="P8" s="40">
        <v>2.7</v>
      </c>
      <c r="Q8" s="40">
        <v>2.7</v>
      </c>
      <c r="R8" s="40">
        <v>2.7</v>
      </c>
      <c r="S8" s="40">
        <v>2.7</v>
      </c>
      <c r="T8" s="39">
        <v>2.7</v>
      </c>
      <c r="U8" s="40">
        <f t="shared" si="2"/>
        <v>2.68</v>
      </c>
      <c r="V8" s="40">
        <f t="shared" si="2"/>
        <v>2.66</v>
      </c>
      <c r="W8" s="40">
        <f t="shared" si="2"/>
        <v>2.64</v>
      </c>
      <c r="X8" s="40">
        <f t="shared" si="2"/>
        <v>2.62</v>
      </c>
      <c r="Y8" s="39">
        <v>2.6</v>
      </c>
      <c r="Z8" s="55">
        <f t="shared" si="4"/>
        <v>2.59</v>
      </c>
      <c r="AA8" s="55">
        <f t="shared" si="4"/>
        <v>2.58</v>
      </c>
      <c r="AB8" s="55">
        <f t="shared" si="4"/>
        <v>2.5700000000000003</v>
      </c>
      <c r="AC8" s="55">
        <f t="shared" si="4"/>
        <v>2.5600000000000005</v>
      </c>
      <c r="AD8" s="55">
        <f t="shared" si="4"/>
        <v>2.5500000000000007</v>
      </c>
      <c r="AE8" s="55">
        <f t="shared" si="4"/>
        <v>2.5400000000000009</v>
      </c>
      <c r="AF8" s="55">
        <f t="shared" si="4"/>
        <v>2.5300000000000011</v>
      </c>
      <c r="AG8" s="55">
        <f t="shared" si="4"/>
        <v>2.5200000000000014</v>
      </c>
      <c r="AH8" s="55">
        <f t="shared" si="4"/>
        <v>2.5100000000000016</v>
      </c>
      <c r="AI8" s="55">
        <f t="shared" si="4"/>
        <v>2.5000000000000018</v>
      </c>
      <c r="AJ8" s="55">
        <f t="shared" si="4"/>
        <v>2.490000000000002</v>
      </c>
    </row>
    <row r="9" spans="1:38">
      <c r="B9" s="41" t="s">
        <v>109</v>
      </c>
      <c r="C9" s="41" t="s">
        <v>110</v>
      </c>
      <c r="D9" s="41" t="s">
        <v>233</v>
      </c>
      <c r="E9" s="39">
        <v>2.5</v>
      </c>
      <c r="F9" s="42">
        <f t="shared" si="1"/>
        <v>2.52</v>
      </c>
      <c r="G9" s="42">
        <f t="shared" si="1"/>
        <v>2.54</v>
      </c>
      <c r="H9" s="42">
        <f t="shared" si="1"/>
        <v>2.56</v>
      </c>
      <c r="I9" s="42">
        <f t="shared" si="1"/>
        <v>2.58</v>
      </c>
      <c r="J9" s="39">
        <v>2.6</v>
      </c>
      <c r="K9" s="42">
        <v>2.62</v>
      </c>
      <c r="L9" s="42">
        <v>2.64</v>
      </c>
      <c r="M9" s="42">
        <v>2.66</v>
      </c>
      <c r="N9" s="42">
        <v>2.68</v>
      </c>
      <c r="O9" s="39">
        <v>2.7</v>
      </c>
      <c r="P9" s="42">
        <v>2.7</v>
      </c>
      <c r="Q9" s="42">
        <v>2.7</v>
      </c>
      <c r="R9" s="42">
        <v>2.7</v>
      </c>
      <c r="S9" s="42">
        <v>2.7</v>
      </c>
      <c r="T9" s="39">
        <v>2.7</v>
      </c>
      <c r="U9" s="42">
        <f t="shared" si="2"/>
        <v>2.68</v>
      </c>
      <c r="V9" s="42">
        <f t="shared" si="2"/>
        <v>2.66</v>
      </c>
      <c r="W9" s="42">
        <f t="shared" si="2"/>
        <v>2.64</v>
      </c>
      <c r="X9" s="42">
        <f t="shared" si="2"/>
        <v>2.62</v>
      </c>
      <c r="Y9" s="39">
        <v>2.6</v>
      </c>
      <c r="Z9" s="55">
        <f t="shared" si="4"/>
        <v>2.59</v>
      </c>
      <c r="AA9" s="55">
        <f t="shared" si="4"/>
        <v>2.58</v>
      </c>
      <c r="AB9" s="55">
        <f t="shared" si="4"/>
        <v>2.5700000000000003</v>
      </c>
      <c r="AC9" s="55">
        <f t="shared" si="4"/>
        <v>2.5600000000000005</v>
      </c>
      <c r="AD9" s="55">
        <f t="shared" si="4"/>
        <v>2.5500000000000007</v>
      </c>
      <c r="AE9" s="55">
        <f t="shared" si="4"/>
        <v>2.5400000000000009</v>
      </c>
      <c r="AF9" s="55">
        <f t="shared" si="4"/>
        <v>2.5300000000000011</v>
      </c>
      <c r="AG9" s="55">
        <f t="shared" si="4"/>
        <v>2.5200000000000014</v>
      </c>
      <c r="AH9" s="55">
        <f t="shared" si="4"/>
        <v>2.5100000000000016</v>
      </c>
      <c r="AI9" s="55">
        <f t="shared" si="4"/>
        <v>2.5000000000000018</v>
      </c>
      <c r="AJ9" s="55">
        <f t="shared" si="4"/>
        <v>2.490000000000002</v>
      </c>
    </row>
    <row r="10" spans="1:38">
      <c r="B10" s="38" t="s">
        <v>109</v>
      </c>
      <c r="C10" s="38" t="s">
        <v>110</v>
      </c>
      <c r="D10" s="38" t="s">
        <v>234</v>
      </c>
      <c r="E10" s="39">
        <v>2.5</v>
      </c>
      <c r="F10" s="40">
        <f t="shared" si="1"/>
        <v>2.52</v>
      </c>
      <c r="G10" s="40">
        <f t="shared" si="1"/>
        <v>2.54</v>
      </c>
      <c r="H10" s="40">
        <f t="shared" si="1"/>
        <v>2.56</v>
      </c>
      <c r="I10" s="40">
        <f t="shared" si="1"/>
        <v>2.58</v>
      </c>
      <c r="J10" s="39">
        <v>2.6</v>
      </c>
      <c r="K10" s="40">
        <v>2.62</v>
      </c>
      <c r="L10" s="40">
        <v>2.64</v>
      </c>
      <c r="M10" s="40">
        <v>2.66</v>
      </c>
      <c r="N10" s="40">
        <v>2.68</v>
      </c>
      <c r="O10" s="39">
        <v>2.7</v>
      </c>
      <c r="P10" s="40">
        <v>2.7</v>
      </c>
      <c r="Q10" s="40">
        <v>2.7</v>
      </c>
      <c r="R10" s="40">
        <v>2.7</v>
      </c>
      <c r="S10" s="40">
        <v>2.7</v>
      </c>
      <c r="T10" s="39">
        <v>2.7</v>
      </c>
      <c r="U10" s="40">
        <f t="shared" si="2"/>
        <v>2.68</v>
      </c>
      <c r="V10" s="40">
        <f t="shared" si="2"/>
        <v>2.66</v>
      </c>
      <c r="W10" s="40">
        <f t="shared" si="2"/>
        <v>2.64</v>
      </c>
      <c r="X10" s="40">
        <f t="shared" si="2"/>
        <v>2.62</v>
      </c>
      <c r="Y10" s="39">
        <v>2.6</v>
      </c>
      <c r="Z10" s="55">
        <f t="shared" si="4"/>
        <v>2.59</v>
      </c>
      <c r="AA10" s="55">
        <f t="shared" si="4"/>
        <v>2.58</v>
      </c>
      <c r="AB10" s="55">
        <f t="shared" si="4"/>
        <v>2.5700000000000003</v>
      </c>
      <c r="AC10" s="55">
        <f t="shared" si="4"/>
        <v>2.5600000000000005</v>
      </c>
      <c r="AD10" s="55">
        <f t="shared" si="4"/>
        <v>2.5500000000000007</v>
      </c>
      <c r="AE10" s="55">
        <f t="shared" si="4"/>
        <v>2.5400000000000009</v>
      </c>
      <c r="AF10" s="55">
        <f t="shared" si="4"/>
        <v>2.5300000000000011</v>
      </c>
      <c r="AG10" s="55">
        <f t="shared" si="4"/>
        <v>2.5200000000000014</v>
      </c>
      <c r="AH10" s="55">
        <f t="shared" si="4"/>
        <v>2.5100000000000016</v>
      </c>
      <c r="AI10" s="55">
        <f t="shared" si="4"/>
        <v>2.5000000000000018</v>
      </c>
      <c r="AJ10" s="55">
        <f t="shared" si="4"/>
        <v>2.490000000000002</v>
      </c>
    </row>
    <row r="11" spans="1:38">
      <c r="B11" s="41" t="s">
        <v>127</v>
      </c>
      <c r="C11" s="41" t="s">
        <v>128</v>
      </c>
      <c r="D11" s="41" t="s">
        <v>128</v>
      </c>
      <c r="E11" s="39">
        <v>2.35</v>
      </c>
      <c r="F11" s="42">
        <f t="shared" si="1"/>
        <v>2.38</v>
      </c>
      <c r="G11" s="42">
        <f t="shared" si="1"/>
        <v>2.4099999999999997</v>
      </c>
      <c r="H11" s="42">
        <f t="shared" si="1"/>
        <v>2.4399999999999995</v>
      </c>
      <c r="I11" s="42">
        <f t="shared" si="1"/>
        <v>2.4699999999999993</v>
      </c>
      <c r="J11" s="39">
        <v>2.5</v>
      </c>
      <c r="K11" s="42">
        <f t="shared" ref="K11:N24" si="5">J11-(($E11-$J11)/5)</f>
        <v>2.5299999999999998</v>
      </c>
      <c r="L11" s="42">
        <f t="shared" si="5"/>
        <v>2.5599999999999996</v>
      </c>
      <c r="M11" s="42">
        <f t="shared" si="5"/>
        <v>2.5899999999999994</v>
      </c>
      <c r="N11" s="42">
        <f t="shared" si="5"/>
        <v>2.6199999999999992</v>
      </c>
      <c r="O11" s="39">
        <v>2.5</v>
      </c>
      <c r="P11" s="42">
        <f t="shared" ref="P11:S24" si="6">O11-(($J11-$O11)/5)</f>
        <v>2.5</v>
      </c>
      <c r="Q11" s="42">
        <f t="shared" si="6"/>
        <v>2.5</v>
      </c>
      <c r="R11" s="42">
        <f t="shared" si="6"/>
        <v>2.5</v>
      </c>
      <c r="S11" s="42">
        <f t="shared" si="6"/>
        <v>2.5</v>
      </c>
      <c r="T11" s="39">
        <v>2.5</v>
      </c>
      <c r="U11" s="42">
        <f t="shared" si="2"/>
        <v>2.48</v>
      </c>
      <c r="V11" s="42">
        <f t="shared" si="2"/>
        <v>2.46</v>
      </c>
      <c r="W11" s="42">
        <f t="shared" si="2"/>
        <v>2.44</v>
      </c>
      <c r="X11" s="42">
        <f t="shared" si="2"/>
        <v>2.42</v>
      </c>
      <c r="Y11" s="39">
        <v>2.4</v>
      </c>
      <c r="Z11" s="55">
        <f t="shared" si="4"/>
        <v>2.3899999999999997</v>
      </c>
      <c r="AA11" s="55">
        <f t="shared" si="4"/>
        <v>2.38</v>
      </c>
      <c r="AB11" s="55">
        <f t="shared" si="4"/>
        <v>2.37</v>
      </c>
      <c r="AC11" s="55">
        <f t="shared" si="4"/>
        <v>2.3600000000000003</v>
      </c>
      <c r="AD11" s="55">
        <f t="shared" si="4"/>
        <v>2.3500000000000005</v>
      </c>
      <c r="AE11" s="55">
        <f t="shared" si="4"/>
        <v>2.3400000000000007</v>
      </c>
      <c r="AF11" s="55">
        <f t="shared" si="4"/>
        <v>2.330000000000001</v>
      </c>
      <c r="AG11" s="55">
        <f t="shared" si="4"/>
        <v>2.3200000000000012</v>
      </c>
      <c r="AH11" s="55">
        <f t="shared" si="4"/>
        <v>2.3100000000000014</v>
      </c>
      <c r="AI11" s="55">
        <f t="shared" si="4"/>
        <v>2.3000000000000016</v>
      </c>
      <c r="AJ11" s="55">
        <f t="shared" si="4"/>
        <v>2.2900000000000018</v>
      </c>
    </row>
    <row r="12" spans="1:38">
      <c r="B12" s="38" t="s">
        <v>127</v>
      </c>
      <c r="C12" s="38" t="s">
        <v>133</v>
      </c>
      <c r="D12" s="38" t="s">
        <v>235</v>
      </c>
      <c r="E12" s="39">
        <v>2.31</v>
      </c>
      <c r="F12" s="40">
        <f t="shared" si="1"/>
        <v>2.3679999999999999</v>
      </c>
      <c r="G12" s="40">
        <f t="shared" si="1"/>
        <v>2.4259999999999997</v>
      </c>
      <c r="H12" s="40">
        <f t="shared" si="1"/>
        <v>2.4839999999999995</v>
      </c>
      <c r="I12" s="40">
        <f t="shared" si="1"/>
        <v>2.5419999999999994</v>
      </c>
      <c r="J12" s="39">
        <v>2.6</v>
      </c>
      <c r="K12" s="40">
        <f t="shared" si="5"/>
        <v>2.6579999999999999</v>
      </c>
      <c r="L12" s="40">
        <f t="shared" si="5"/>
        <v>2.7159999999999997</v>
      </c>
      <c r="M12" s="40">
        <f t="shared" si="5"/>
        <v>2.7739999999999996</v>
      </c>
      <c r="N12" s="40">
        <f t="shared" si="5"/>
        <v>2.8319999999999994</v>
      </c>
      <c r="O12" s="39">
        <v>2.6</v>
      </c>
      <c r="P12" s="40">
        <f t="shared" si="6"/>
        <v>2.6</v>
      </c>
      <c r="Q12" s="40">
        <f t="shared" si="6"/>
        <v>2.6</v>
      </c>
      <c r="R12" s="40">
        <f t="shared" si="6"/>
        <v>2.6</v>
      </c>
      <c r="S12" s="40">
        <f t="shared" si="6"/>
        <v>2.6</v>
      </c>
      <c r="T12" s="39">
        <v>2.6</v>
      </c>
      <c r="U12" s="40">
        <f t="shared" si="2"/>
        <v>2.58</v>
      </c>
      <c r="V12" s="40">
        <f t="shared" si="2"/>
        <v>2.56</v>
      </c>
      <c r="W12" s="40">
        <f t="shared" si="2"/>
        <v>2.54</v>
      </c>
      <c r="X12" s="40">
        <f t="shared" si="2"/>
        <v>2.52</v>
      </c>
      <c r="Y12" s="39">
        <v>2.5</v>
      </c>
      <c r="Z12" s="55">
        <f t="shared" si="4"/>
        <v>2.4900000000000002</v>
      </c>
      <c r="AA12" s="55">
        <f t="shared" si="4"/>
        <v>2.4800000000000004</v>
      </c>
      <c r="AB12" s="55">
        <f t="shared" si="4"/>
        <v>2.4700000000000006</v>
      </c>
      <c r="AC12" s="55">
        <f t="shared" si="4"/>
        <v>2.4600000000000009</v>
      </c>
      <c r="AD12" s="55">
        <f t="shared" si="4"/>
        <v>2.4500000000000011</v>
      </c>
      <c r="AE12" s="55">
        <f t="shared" si="4"/>
        <v>2.4400000000000013</v>
      </c>
      <c r="AF12" s="55">
        <f t="shared" si="4"/>
        <v>2.4300000000000015</v>
      </c>
      <c r="AG12" s="55">
        <f t="shared" si="4"/>
        <v>2.4200000000000017</v>
      </c>
      <c r="AH12" s="55">
        <f t="shared" si="4"/>
        <v>2.4100000000000019</v>
      </c>
      <c r="AI12" s="55">
        <f t="shared" si="4"/>
        <v>2.4000000000000021</v>
      </c>
      <c r="AJ12" s="55">
        <f t="shared" si="4"/>
        <v>2.3900000000000023</v>
      </c>
    </row>
    <row r="13" spans="1:38">
      <c r="B13" s="41" t="s">
        <v>127</v>
      </c>
      <c r="C13" s="41" t="s">
        <v>134</v>
      </c>
      <c r="D13" s="41" t="s">
        <v>236</v>
      </c>
      <c r="E13" s="39">
        <v>2.4300000000000002</v>
      </c>
      <c r="F13" s="42">
        <f t="shared" si="1"/>
        <v>2.464</v>
      </c>
      <c r="G13" s="42">
        <f t="shared" si="1"/>
        <v>2.4979999999999998</v>
      </c>
      <c r="H13" s="42">
        <f t="shared" si="1"/>
        <v>2.5319999999999996</v>
      </c>
      <c r="I13" s="42">
        <f t="shared" si="1"/>
        <v>2.5659999999999994</v>
      </c>
      <c r="J13" s="39">
        <v>2.6</v>
      </c>
      <c r="K13" s="42">
        <f t="shared" si="5"/>
        <v>2.6339999999999999</v>
      </c>
      <c r="L13" s="42">
        <f t="shared" si="5"/>
        <v>2.6679999999999997</v>
      </c>
      <c r="M13" s="42">
        <f t="shared" si="5"/>
        <v>2.7019999999999995</v>
      </c>
      <c r="N13" s="42">
        <f t="shared" si="5"/>
        <v>2.7359999999999993</v>
      </c>
      <c r="O13" s="39">
        <v>2.5</v>
      </c>
      <c r="P13" s="42">
        <f t="shared" si="6"/>
        <v>2.48</v>
      </c>
      <c r="Q13" s="42">
        <f t="shared" si="6"/>
        <v>2.46</v>
      </c>
      <c r="R13" s="42">
        <f t="shared" si="6"/>
        <v>2.44</v>
      </c>
      <c r="S13" s="42">
        <f t="shared" si="6"/>
        <v>2.42</v>
      </c>
      <c r="T13" s="39">
        <v>2.5</v>
      </c>
      <c r="U13" s="42">
        <f t="shared" si="2"/>
        <v>2.48</v>
      </c>
      <c r="V13" s="42">
        <f t="shared" si="2"/>
        <v>2.46</v>
      </c>
      <c r="W13" s="42">
        <f t="shared" si="2"/>
        <v>2.44</v>
      </c>
      <c r="X13" s="42">
        <f t="shared" si="2"/>
        <v>2.42</v>
      </c>
      <c r="Y13" s="39">
        <v>2.4</v>
      </c>
      <c r="Z13" s="55">
        <f t="shared" si="4"/>
        <v>2.3899999999999997</v>
      </c>
      <c r="AA13" s="55">
        <f t="shared" si="4"/>
        <v>2.38</v>
      </c>
      <c r="AB13" s="55">
        <f t="shared" si="4"/>
        <v>2.37</v>
      </c>
      <c r="AC13" s="55">
        <f t="shared" si="4"/>
        <v>2.3600000000000003</v>
      </c>
      <c r="AD13" s="55">
        <f t="shared" si="4"/>
        <v>2.3500000000000005</v>
      </c>
      <c r="AE13" s="55">
        <f t="shared" si="4"/>
        <v>2.3400000000000007</v>
      </c>
      <c r="AF13" s="55">
        <f t="shared" si="4"/>
        <v>2.330000000000001</v>
      </c>
      <c r="AG13" s="55">
        <f t="shared" si="4"/>
        <v>2.3200000000000012</v>
      </c>
      <c r="AH13" s="55">
        <f t="shared" si="4"/>
        <v>2.3100000000000014</v>
      </c>
      <c r="AI13" s="55">
        <f t="shared" si="4"/>
        <v>2.3000000000000016</v>
      </c>
      <c r="AJ13" s="55">
        <f t="shared" si="4"/>
        <v>2.2900000000000018</v>
      </c>
    </row>
    <row r="14" spans="1:38">
      <c r="B14" s="38" t="s">
        <v>109</v>
      </c>
      <c r="C14" s="222" t="s">
        <v>110</v>
      </c>
      <c r="D14" s="38" t="s">
        <v>237</v>
      </c>
      <c r="E14" s="39">
        <v>2.5</v>
      </c>
      <c r="F14" s="40">
        <f t="shared" si="1"/>
        <v>2.5</v>
      </c>
      <c r="G14" s="40">
        <f t="shared" si="1"/>
        <v>2.5</v>
      </c>
      <c r="H14" s="40">
        <f t="shared" si="1"/>
        <v>2.5</v>
      </c>
      <c r="I14" s="40">
        <f t="shared" si="1"/>
        <v>2.5</v>
      </c>
      <c r="J14" s="39">
        <v>2.5</v>
      </c>
      <c r="K14" s="40">
        <f t="shared" si="5"/>
        <v>2.5</v>
      </c>
      <c r="L14" s="40">
        <f t="shared" si="5"/>
        <v>2.5</v>
      </c>
      <c r="M14" s="40">
        <f t="shared" si="5"/>
        <v>2.5</v>
      </c>
      <c r="N14" s="40">
        <f t="shared" si="5"/>
        <v>2.5</v>
      </c>
      <c r="O14" s="39">
        <v>2.5</v>
      </c>
      <c r="P14" s="40">
        <f t="shared" si="6"/>
        <v>2.5</v>
      </c>
      <c r="Q14" s="40">
        <f t="shared" si="6"/>
        <v>2.5</v>
      </c>
      <c r="R14" s="40">
        <f t="shared" si="6"/>
        <v>2.5</v>
      </c>
      <c r="S14" s="40">
        <f t="shared" si="6"/>
        <v>2.5</v>
      </c>
      <c r="T14" s="39">
        <v>2.6</v>
      </c>
      <c r="U14" s="40">
        <f t="shared" si="2"/>
        <v>2.58</v>
      </c>
      <c r="V14" s="40">
        <f t="shared" si="2"/>
        <v>2.56</v>
      </c>
      <c r="W14" s="40">
        <f t="shared" si="2"/>
        <v>2.54</v>
      </c>
      <c r="X14" s="40">
        <f t="shared" si="2"/>
        <v>2.52</v>
      </c>
      <c r="Y14" s="39">
        <v>2.5</v>
      </c>
      <c r="Z14" s="55">
        <f t="shared" si="4"/>
        <v>2.5</v>
      </c>
      <c r="AA14" s="55">
        <f t="shared" si="4"/>
        <v>2.5</v>
      </c>
      <c r="AB14" s="55">
        <f t="shared" si="4"/>
        <v>2.5</v>
      </c>
      <c r="AC14" s="55">
        <f t="shared" si="4"/>
        <v>2.5</v>
      </c>
      <c r="AD14" s="55">
        <f t="shared" si="4"/>
        <v>2.5</v>
      </c>
      <c r="AE14" s="55">
        <f t="shared" si="4"/>
        <v>2.5</v>
      </c>
      <c r="AF14" s="55">
        <f t="shared" si="4"/>
        <v>2.5</v>
      </c>
      <c r="AG14" s="55">
        <f t="shared" si="4"/>
        <v>2.5</v>
      </c>
      <c r="AH14" s="55">
        <f t="shared" si="4"/>
        <v>2.5</v>
      </c>
      <c r="AI14" s="55">
        <f t="shared" si="4"/>
        <v>2.5</v>
      </c>
      <c r="AJ14" s="55">
        <f t="shared" si="4"/>
        <v>2.5</v>
      </c>
    </row>
    <row r="15" spans="1:38">
      <c r="B15" s="41" t="s">
        <v>109</v>
      </c>
      <c r="C15" s="223" t="s">
        <v>110</v>
      </c>
      <c r="D15" s="41" t="s">
        <v>238</v>
      </c>
      <c r="E15" s="39">
        <v>2.5</v>
      </c>
      <c r="F15" s="42">
        <f t="shared" si="1"/>
        <v>2.56</v>
      </c>
      <c r="G15" s="42">
        <f t="shared" si="1"/>
        <v>2.62</v>
      </c>
      <c r="H15" s="42">
        <f t="shared" si="1"/>
        <v>2.68</v>
      </c>
      <c r="I15" s="42">
        <f t="shared" si="1"/>
        <v>2.74</v>
      </c>
      <c r="J15" s="39">
        <v>2.8</v>
      </c>
      <c r="K15" s="42">
        <f t="shared" si="5"/>
        <v>2.86</v>
      </c>
      <c r="L15" s="42">
        <f t="shared" si="5"/>
        <v>2.92</v>
      </c>
      <c r="M15" s="42">
        <f t="shared" si="5"/>
        <v>2.98</v>
      </c>
      <c r="N15" s="42">
        <f t="shared" si="5"/>
        <v>3.04</v>
      </c>
      <c r="O15" s="39">
        <v>2.8</v>
      </c>
      <c r="P15" s="42">
        <f t="shared" si="6"/>
        <v>2.8</v>
      </c>
      <c r="Q15" s="42">
        <f t="shared" si="6"/>
        <v>2.8</v>
      </c>
      <c r="R15" s="42">
        <f t="shared" si="6"/>
        <v>2.8</v>
      </c>
      <c r="S15" s="42">
        <f t="shared" si="6"/>
        <v>2.8</v>
      </c>
      <c r="T15" s="39">
        <v>2.8</v>
      </c>
      <c r="U15" s="42">
        <f t="shared" si="2"/>
        <v>2.78</v>
      </c>
      <c r="V15" s="42">
        <f t="shared" si="2"/>
        <v>2.76</v>
      </c>
      <c r="W15" s="42">
        <f t="shared" si="2"/>
        <v>2.7399999999999998</v>
      </c>
      <c r="X15" s="42">
        <f t="shared" si="2"/>
        <v>2.7199999999999998</v>
      </c>
      <c r="Y15" s="39">
        <v>2.7</v>
      </c>
      <c r="Z15" s="55">
        <f t="shared" si="4"/>
        <v>2.6900000000000004</v>
      </c>
      <c r="AA15" s="55">
        <f t="shared" si="4"/>
        <v>2.6800000000000006</v>
      </c>
      <c r="AB15" s="55">
        <f t="shared" si="4"/>
        <v>2.6700000000000008</v>
      </c>
      <c r="AC15" s="55">
        <f t="shared" si="4"/>
        <v>2.660000000000001</v>
      </c>
      <c r="AD15" s="55">
        <f t="shared" si="4"/>
        <v>2.6500000000000012</v>
      </c>
      <c r="AE15" s="55">
        <f t="shared" si="4"/>
        <v>2.6400000000000015</v>
      </c>
      <c r="AF15" s="55">
        <f t="shared" si="4"/>
        <v>2.6300000000000017</v>
      </c>
      <c r="AG15" s="55">
        <f t="shared" si="4"/>
        <v>2.6200000000000019</v>
      </c>
      <c r="AH15" s="55">
        <f t="shared" si="4"/>
        <v>2.6100000000000021</v>
      </c>
      <c r="AI15" s="55">
        <f t="shared" si="4"/>
        <v>2.6000000000000023</v>
      </c>
      <c r="AJ15" s="55">
        <f t="shared" si="4"/>
        <v>2.5900000000000025</v>
      </c>
    </row>
    <row r="16" spans="1:38">
      <c r="B16" s="38" t="s">
        <v>109</v>
      </c>
      <c r="C16" s="222" t="s">
        <v>110</v>
      </c>
      <c r="D16" s="38" t="s">
        <v>239</v>
      </c>
      <c r="E16" s="39">
        <v>2.5</v>
      </c>
      <c r="F16" s="40">
        <f t="shared" si="1"/>
        <v>2.58</v>
      </c>
      <c r="G16" s="40">
        <f t="shared" si="1"/>
        <v>2.66</v>
      </c>
      <c r="H16" s="40">
        <f t="shared" si="1"/>
        <v>2.74</v>
      </c>
      <c r="I16" s="40">
        <f t="shared" si="1"/>
        <v>2.8200000000000003</v>
      </c>
      <c r="J16" s="39">
        <v>2.9</v>
      </c>
      <c r="K16" s="40">
        <f t="shared" si="5"/>
        <v>2.98</v>
      </c>
      <c r="L16" s="40">
        <f t="shared" si="5"/>
        <v>3.06</v>
      </c>
      <c r="M16" s="40">
        <f t="shared" si="5"/>
        <v>3.14</v>
      </c>
      <c r="N16" s="40">
        <f t="shared" si="5"/>
        <v>3.22</v>
      </c>
      <c r="O16" s="39">
        <v>2.9</v>
      </c>
      <c r="P16" s="40">
        <f t="shared" si="6"/>
        <v>2.9</v>
      </c>
      <c r="Q16" s="40">
        <f t="shared" si="6"/>
        <v>2.9</v>
      </c>
      <c r="R16" s="40">
        <f t="shared" si="6"/>
        <v>2.9</v>
      </c>
      <c r="S16" s="40">
        <f t="shared" si="6"/>
        <v>2.9</v>
      </c>
      <c r="T16" s="39">
        <v>2.9</v>
      </c>
      <c r="U16" s="40">
        <f t="shared" si="2"/>
        <v>2.88</v>
      </c>
      <c r="V16" s="40">
        <f t="shared" si="2"/>
        <v>2.86</v>
      </c>
      <c r="W16" s="40">
        <f t="shared" si="2"/>
        <v>2.84</v>
      </c>
      <c r="X16" s="40">
        <f t="shared" si="2"/>
        <v>2.82</v>
      </c>
      <c r="Y16" s="39">
        <v>2.8</v>
      </c>
      <c r="Z16" s="55">
        <f t="shared" si="4"/>
        <v>2.79</v>
      </c>
      <c r="AA16" s="55">
        <f t="shared" si="4"/>
        <v>2.7800000000000002</v>
      </c>
      <c r="AB16" s="55">
        <f t="shared" si="4"/>
        <v>2.7700000000000005</v>
      </c>
      <c r="AC16" s="55">
        <f t="shared" si="4"/>
        <v>2.7600000000000007</v>
      </c>
      <c r="AD16" s="55">
        <f t="shared" si="4"/>
        <v>2.7500000000000009</v>
      </c>
      <c r="AE16" s="55">
        <f t="shared" si="4"/>
        <v>2.7400000000000011</v>
      </c>
      <c r="AF16" s="55">
        <f t="shared" si="4"/>
        <v>2.7300000000000013</v>
      </c>
      <c r="AG16" s="55">
        <f t="shared" si="4"/>
        <v>2.7200000000000015</v>
      </c>
      <c r="AH16" s="55">
        <f t="shared" si="4"/>
        <v>2.7100000000000017</v>
      </c>
      <c r="AI16" s="55">
        <f t="shared" si="4"/>
        <v>2.700000000000002</v>
      </c>
      <c r="AJ16" s="55">
        <f t="shared" si="4"/>
        <v>2.6900000000000022</v>
      </c>
    </row>
    <row r="17" spans="2:36">
      <c r="B17" s="41" t="s">
        <v>127</v>
      </c>
      <c r="C17" s="41" t="s">
        <v>135</v>
      </c>
      <c r="D17" s="41" t="s">
        <v>240</v>
      </c>
      <c r="E17" s="39">
        <v>2.7</v>
      </c>
      <c r="F17" s="42">
        <f t="shared" si="1"/>
        <v>2.7</v>
      </c>
      <c r="G17" s="42">
        <f t="shared" si="1"/>
        <v>2.7</v>
      </c>
      <c r="H17" s="42">
        <f t="shared" si="1"/>
        <v>2.7</v>
      </c>
      <c r="I17" s="42">
        <f t="shared" si="1"/>
        <v>2.7</v>
      </c>
      <c r="J17" s="39">
        <v>2.7</v>
      </c>
      <c r="K17" s="42">
        <f t="shared" si="5"/>
        <v>2.7</v>
      </c>
      <c r="L17" s="42">
        <f t="shared" si="5"/>
        <v>2.7</v>
      </c>
      <c r="M17" s="42">
        <f t="shared" si="5"/>
        <v>2.7</v>
      </c>
      <c r="N17" s="42">
        <f t="shared" si="5"/>
        <v>2.7</v>
      </c>
      <c r="O17" s="39">
        <v>2.7</v>
      </c>
      <c r="P17" s="42">
        <f t="shared" si="6"/>
        <v>2.7</v>
      </c>
      <c r="Q17" s="42">
        <f t="shared" si="6"/>
        <v>2.7</v>
      </c>
      <c r="R17" s="42">
        <f t="shared" si="6"/>
        <v>2.7</v>
      </c>
      <c r="S17" s="42">
        <f t="shared" si="6"/>
        <v>2.7</v>
      </c>
      <c r="T17" s="39">
        <v>2.5</v>
      </c>
      <c r="U17" s="42">
        <f t="shared" si="2"/>
        <v>2.5</v>
      </c>
      <c r="V17" s="42">
        <f t="shared" si="2"/>
        <v>2.5</v>
      </c>
      <c r="W17" s="42">
        <f t="shared" si="2"/>
        <v>2.5</v>
      </c>
      <c r="X17" s="42">
        <f t="shared" si="2"/>
        <v>2.5</v>
      </c>
      <c r="Y17" s="39">
        <v>2.5</v>
      </c>
      <c r="Z17" s="55">
        <f t="shared" si="4"/>
        <v>2.48</v>
      </c>
      <c r="AA17" s="55">
        <f t="shared" si="4"/>
        <v>2.46</v>
      </c>
      <c r="AB17" s="55">
        <f t="shared" si="4"/>
        <v>2.44</v>
      </c>
      <c r="AC17" s="55">
        <f t="shared" si="4"/>
        <v>2.42</v>
      </c>
      <c r="AD17" s="55">
        <f t="shared" si="4"/>
        <v>2.4</v>
      </c>
      <c r="AE17" s="55">
        <f t="shared" si="4"/>
        <v>2.38</v>
      </c>
      <c r="AF17" s="55">
        <f t="shared" si="4"/>
        <v>2.36</v>
      </c>
      <c r="AG17" s="55">
        <f t="shared" si="4"/>
        <v>2.34</v>
      </c>
      <c r="AH17" s="55">
        <f t="shared" si="4"/>
        <v>2.3199999999999998</v>
      </c>
      <c r="AI17" s="55">
        <f t="shared" si="4"/>
        <v>2.2999999999999998</v>
      </c>
      <c r="AJ17" s="55">
        <f t="shared" si="4"/>
        <v>2.2799999999999998</v>
      </c>
    </row>
    <row r="18" spans="2:36">
      <c r="B18" s="38" t="s">
        <v>109</v>
      </c>
      <c r="C18" s="222" t="s">
        <v>110</v>
      </c>
      <c r="D18" s="38" t="s">
        <v>241</v>
      </c>
      <c r="E18" s="39">
        <v>2.27</v>
      </c>
      <c r="F18" s="40">
        <f t="shared" si="1"/>
        <v>2.3359999999999999</v>
      </c>
      <c r="G18" s="40">
        <f t="shared" si="1"/>
        <v>2.4019999999999997</v>
      </c>
      <c r="H18" s="40">
        <f t="shared" si="1"/>
        <v>2.4679999999999995</v>
      </c>
      <c r="I18" s="40">
        <f t="shared" si="1"/>
        <v>2.5339999999999994</v>
      </c>
      <c r="J18" s="39">
        <v>2.6</v>
      </c>
      <c r="K18" s="40">
        <f t="shared" si="5"/>
        <v>2.6659999999999999</v>
      </c>
      <c r="L18" s="40">
        <f t="shared" si="5"/>
        <v>2.7319999999999998</v>
      </c>
      <c r="M18" s="40">
        <f t="shared" si="5"/>
        <v>2.7979999999999996</v>
      </c>
      <c r="N18" s="40">
        <f t="shared" si="5"/>
        <v>2.8639999999999994</v>
      </c>
      <c r="O18" s="39">
        <v>2.6</v>
      </c>
      <c r="P18" s="40">
        <f t="shared" si="6"/>
        <v>2.6</v>
      </c>
      <c r="Q18" s="40">
        <f t="shared" si="6"/>
        <v>2.6</v>
      </c>
      <c r="R18" s="40">
        <f t="shared" si="6"/>
        <v>2.6</v>
      </c>
      <c r="S18" s="40">
        <f t="shared" si="6"/>
        <v>2.6</v>
      </c>
      <c r="T18" s="39">
        <v>2.6</v>
      </c>
      <c r="U18" s="40">
        <f t="shared" si="2"/>
        <v>2.58</v>
      </c>
      <c r="V18" s="40">
        <f t="shared" si="2"/>
        <v>2.56</v>
      </c>
      <c r="W18" s="40">
        <f t="shared" si="2"/>
        <v>2.54</v>
      </c>
      <c r="X18" s="40">
        <f t="shared" si="2"/>
        <v>2.52</v>
      </c>
      <c r="Y18" s="39">
        <v>2.5</v>
      </c>
      <c r="Z18" s="55">
        <f t="shared" si="4"/>
        <v>2.4900000000000002</v>
      </c>
      <c r="AA18" s="55">
        <f t="shared" si="4"/>
        <v>2.4800000000000004</v>
      </c>
      <c r="AB18" s="55">
        <f t="shared" si="4"/>
        <v>2.4700000000000006</v>
      </c>
      <c r="AC18" s="55">
        <f t="shared" si="4"/>
        <v>2.4600000000000009</v>
      </c>
      <c r="AD18" s="55">
        <f t="shared" si="4"/>
        <v>2.4500000000000011</v>
      </c>
      <c r="AE18" s="55">
        <f t="shared" si="4"/>
        <v>2.4400000000000013</v>
      </c>
      <c r="AF18" s="55">
        <f t="shared" si="4"/>
        <v>2.4300000000000015</v>
      </c>
      <c r="AG18" s="55">
        <f t="shared" si="4"/>
        <v>2.4200000000000017</v>
      </c>
      <c r="AH18" s="55">
        <f t="shared" si="4"/>
        <v>2.4100000000000019</v>
      </c>
      <c r="AI18" s="55">
        <f t="shared" si="4"/>
        <v>2.4000000000000021</v>
      </c>
      <c r="AJ18" s="55">
        <f t="shared" si="4"/>
        <v>2.3900000000000023</v>
      </c>
    </row>
    <row r="19" spans="2:36">
      <c r="B19" s="41" t="s">
        <v>109</v>
      </c>
      <c r="C19" s="223" t="s">
        <v>110</v>
      </c>
      <c r="D19" s="41" t="s">
        <v>242</v>
      </c>
      <c r="E19" s="39">
        <v>2.27</v>
      </c>
      <c r="F19" s="42">
        <f t="shared" si="1"/>
        <v>2.3959999999999999</v>
      </c>
      <c r="G19" s="42">
        <f t="shared" si="1"/>
        <v>2.5219999999999998</v>
      </c>
      <c r="H19" s="42">
        <f t="shared" si="1"/>
        <v>2.6479999999999997</v>
      </c>
      <c r="I19" s="42">
        <f t="shared" si="1"/>
        <v>2.7739999999999996</v>
      </c>
      <c r="J19" s="39">
        <v>2.9</v>
      </c>
      <c r="K19" s="42">
        <f t="shared" si="5"/>
        <v>3.0259999999999998</v>
      </c>
      <c r="L19" s="42">
        <f t="shared" si="5"/>
        <v>3.1519999999999997</v>
      </c>
      <c r="M19" s="42">
        <f t="shared" si="5"/>
        <v>3.2779999999999996</v>
      </c>
      <c r="N19" s="42">
        <f t="shared" si="5"/>
        <v>3.4039999999999995</v>
      </c>
      <c r="O19" s="39">
        <v>2.9</v>
      </c>
      <c r="P19" s="42">
        <f t="shared" si="6"/>
        <v>2.9</v>
      </c>
      <c r="Q19" s="42">
        <f t="shared" si="6"/>
        <v>2.9</v>
      </c>
      <c r="R19" s="42">
        <f t="shared" si="6"/>
        <v>2.9</v>
      </c>
      <c r="S19" s="42">
        <f t="shared" si="6"/>
        <v>2.9</v>
      </c>
      <c r="T19" s="39">
        <v>2.9</v>
      </c>
      <c r="U19" s="42">
        <f t="shared" si="2"/>
        <v>2.88</v>
      </c>
      <c r="V19" s="42">
        <f t="shared" si="2"/>
        <v>2.86</v>
      </c>
      <c r="W19" s="42">
        <f t="shared" si="2"/>
        <v>2.84</v>
      </c>
      <c r="X19" s="42">
        <f t="shared" si="2"/>
        <v>2.82</v>
      </c>
      <c r="Y19" s="39">
        <v>2.8</v>
      </c>
      <c r="Z19" s="55">
        <f t="shared" si="4"/>
        <v>2.79</v>
      </c>
      <c r="AA19" s="55">
        <f t="shared" si="4"/>
        <v>2.7800000000000002</v>
      </c>
      <c r="AB19" s="55">
        <f t="shared" si="4"/>
        <v>2.7700000000000005</v>
      </c>
      <c r="AC19" s="55">
        <f t="shared" si="4"/>
        <v>2.7600000000000007</v>
      </c>
      <c r="AD19" s="55">
        <f t="shared" si="4"/>
        <v>2.7500000000000009</v>
      </c>
      <c r="AE19" s="55">
        <f t="shared" si="4"/>
        <v>2.7400000000000011</v>
      </c>
      <c r="AF19" s="55">
        <f t="shared" si="4"/>
        <v>2.7300000000000013</v>
      </c>
      <c r="AG19" s="55">
        <f t="shared" si="4"/>
        <v>2.7200000000000015</v>
      </c>
      <c r="AH19" s="55">
        <f t="shared" si="4"/>
        <v>2.7100000000000017</v>
      </c>
      <c r="AI19" s="55">
        <f t="shared" si="4"/>
        <v>2.700000000000002</v>
      </c>
      <c r="AJ19" s="55">
        <f t="shared" si="4"/>
        <v>2.6900000000000022</v>
      </c>
    </row>
    <row r="20" spans="2:36">
      <c r="B20" s="38" t="s">
        <v>127</v>
      </c>
      <c r="C20" s="222" t="s">
        <v>136</v>
      </c>
      <c r="D20" s="38" t="s">
        <v>243</v>
      </c>
      <c r="E20" s="39">
        <v>2.6</v>
      </c>
      <c r="F20" s="40">
        <f t="shared" si="1"/>
        <v>2.6</v>
      </c>
      <c r="G20" s="40">
        <f t="shared" si="1"/>
        <v>2.6</v>
      </c>
      <c r="H20" s="40">
        <f t="shared" si="1"/>
        <v>2.6</v>
      </c>
      <c r="I20" s="40">
        <f t="shared" si="1"/>
        <v>2.6</v>
      </c>
      <c r="J20" s="39">
        <v>2.6</v>
      </c>
      <c r="K20" s="40">
        <f t="shared" si="5"/>
        <v>2.6</v>
      </c>
      <c r="L20" s="40">
        <f t="shared" si="5"/>
        <v>2.6</v>
      </c>
      <c r="M20" s="40">
        <f t="shared" si="5"/>
        <v>2.6</v>
      </c>
      <c r="N20" s="40">
        <f t="shared" si="5"/>
        <v>2.6</v>
      </c>
      <c r="O20" s="39">
        <v>2.7</v>
      </c>
      <c r="P20" s="40">
        <f t="shared" si="6"/>
        <v>2.72</v>
      </c>
      <c r="Q20" s="40">
        <f t="shared" si="6"/>
        <v>2.74</v>
      </c>
      <c r="R20" s="40">
        <f t="shared" si="6"/>
        <v>2.7600000000000002</v>
      </c>
      <c r="S20" s="40">
        <f t="shared" si="6"/>
        <v>2.7800000000000002</v>
      </c>
      <c r="T20" s="39">
        <v>2.7</v>
      </c>
      <c r="U20" s="40">
        <f t="shared" si="2"/>
        <v>2.68</v>
      </c>
      <c r="V20" s="40">
        <f t="shared" si="2"/>
        <v>2.66</v>
      </c>
      <c r="W20" s="40">
        <f t="shared" si="2"/>
        <v>2.64</v>
      </c>
      <c r="X20" s="40">
        <f t="shared" si="2"/>
        <v>2.62</v>
      </c>
      <c r="Y20" s="39">
        <v>2.6</v>
      </c>
      <c r="Z20" s="55">
        <f t="shared" si="4"/>
        <v>2.59</v>
      </c>
      <c r="AA20" s="55">
        <f t="shared" si="4"/>
        <v>2.58</v>
      </c>
      <c r="AB20" s="55">
        <f t="shared" si="4"/>
        <v>2.5700000000000003</v>
      </c>
      <c r="AC20" s="55">
        <f t="shared" si="4"/>
        <v>2.5600000000000005</v>
      </c>
      <c r="AD20" s="55">
        <f t="shared" si="4"/>
        <v>2.5500000000000007</v>
      </c>
      <c r="AE20" s="55">
        <f t="shared" si="4"/>
        <v>2.5400000000000009</v>
      </c>
      <c r="AF20" s="55">
        <f t="shared" si="4"/>
        <v>2.5300000000000011</v>
      </c>
      <c r="AG20" s="55">
        <f t="shared" si="4"/>
        <v>2.5200000000000014</v>
      </c>
      <c r="AH20" s="55">
        <f t="shared" si="4"/>
        <v>2.5100000000000016</v>
      </c>
      <c r="AI20" s="55">
        <f t="shared" si="4"/>
        <v>2.5000000000000018</v>
      </c>
      <c r="AJ20" s="55">
        <f t="shared" si="4"/>
        <v>2.490000000000002</v>
      </c>
    </row>
    <row r="21" spans="2:36">
      <c r="B21" s="41" t="s">
        <v>109</v>
      </c>
      <c r="C21" s="223" t="s">
        <v>110</v>
      </c>
      <c r="D21" s="41" t="s">
        <v>244</v>
      </c>
      <c r="E21" s="39">
        <v>2.5</v>
      </c>
      <c r="F21" s="42">
        <f t="shared" si="1"/>
        <v>2.5</v>
      </c>
      <c r="G21" s="42">
        <f t="shared" si="1"/>
        <v>2.5</v>
      </c>
      <c r="H21" s="42">
        <f t="shared" si="1"/>
        <v>2.5</v>
      </c>
      <c r="I21" s="42">
        <f t="shared" si="1"/>
        <v>2.5</v>
      </c>
      <c r="J21" s="39">
        <v>2.5</v>
      </c>
      <c r="K21" s="42">
        <f t="shared" si="5"/>
        <v>2.5</v>
      </c>
      <c r="L21" s="42">
        <f t="shared" si="5"/>
        <v>2.5</v>
      </c>
      <c r="M21" s="42">
        <f t="shared" si="5"/>
        <v>2.5</v>
      </c>
      <c r="N21" s="42">
        <f t="shared" si="5"/>
        <v>2.5</v>
      </c>
      <c r="O21" s="39">
        <v>2.5</v>
      </c>
      <c r="P21" s="42">
        <f t="shared" si="6"/>
        <v>2.5</v>
      </c>
      <c r="Q21" s="42">
        <f t="shared" si="6"/>
        <v>2.5</v>
      </c>
      <c r="R21" s="42">
        <f t="shared" si="6"/>
        <v>2.5</v>
      </c>
      <c r="S21" s="42">
        <f t="shared" si="6"/>
        <v>2.5</v>
      </c>
      <c r="T21" s="39">
        <v>2.5</v>
      </c>
      <c r="U21" s="42">
        <f t="shared" si="2"/>
        <v>2.5</v>
      </c>
      <c r="V21" s="42">
        <f t="shared" si="2"/>
        <v>2.5</v>
      </c>
      <c r="W21" s="42">
        <f t="shared" si="2"/>
        <v>2.5</v>
      </c>
      <c r="X21" s="42">
        <f t="shared" si="2"/>
        <v>2.5</v>
      </c>
      <c r="Y21" s="39">
        <v>2.5</v>
      </c>
      <c r="Z21" s="55">
        <f t="shared" si="4"/>
        <v>2.5</v>
      </c>
      <c r="AA21" s="55">
        <f t="shared" si="4"/>
        <v>2.5</v>
      </c>
      <c r="AB21" s="55">
        <f t="shared" si="4"/>
        <v>2.5</v>
      </c>
      <c r="AC21" s="55">
        <f t="shared" si="4"/>
        <v>2.5</v>
      </c>
      <c r="AD21" s="55">
        <f t="shared" si="4"/>
        <v>2.5</v>
      </c>
      <c r="AE21" s="55">
        <f t="shared" si="4"/>
        <v>2.5</v>
      </c>
      <c r="AF21" s="55">
        <f t="shared" si="4"/>
        <v>2.5</v>
      </c>
      <c r="AG21" s="55">
        <f t="shared" si="4"/>
        <v>2.5</v>
      </c>
      <c r="AH21" s="55">
        <f t="shared" si="4"/>
        <v>2.5</v>
      </c>
      <c r="AI21" s="55">
        <f t="shared" si="4"/>
        <v>2.5</v>
      </c>
      <c r="AJ21" s="55">
        <f t="shared" si="4"/>
        <v>2.5</v>
      </c>
    </row>
    <row r="22" spans="2:36">
      <c r="B22" s="38" t="s">
        <v>127</v>
      </c>
      <c r="C22" s="38" t="s">
        <v>138</v>
      </c>
      <c r="D22" s="38" t="s">
        <v>138</v>
      </c>
      <c r="E22" s="39">
        <v>2.5</v>
      </c>
      <c r="F22" s="40">
        <f t="shared" ref="F22:I24" si="7">E22-(($E22-$J22)/5)</f>
        <v>2.5</v>
      </c>
      <c r="G22" s="40">
        <f t="shared" si="7"/>
        <v>2.5</v>
      </c>
      <c r="H22" s="40">
        <f t="shared" si="7"/>
        <v>2.5</v>
      </c>
      <c r="I22" s="40">
        <f t="shared" si="7"/>
        <v>2.5</v>
      </c>
      <c r="J22" s="39">
        <v>2.5</v>
      </c>
      <c r="K22" s="40">
        <f t="shared" si="5"/>
        <v>2.5</v>
      </c>
      <c r="L22" s="40">
        <f t="shared" si="5"/>
        <v>2.5</v>
      </c>
      <c r="M22" s="40">
        <f t="shared" si="5"/>
        <v>2.5</v>
      </c>
      <c r="N22" s="40">
        <f t="shared" si="5"/>
        <v>2.5</v>
      </c>
      <c r="O22" s="39">
        <v>2.5</v>
      </c>
      <c r="P22" s="40">
        <f t="shared" si="6"/>
        <v>2.5</v>
      </c>
      <c r="Q22" s="40">
        <f t="shared" si="6"/>
        <v>2.5</v>
      </c>
      <c r="R22" s="40">
        <f t="shared" si="6"/>
        <v>2.5</v>
      </c>
      <c r="S22" s="40">
        <f t="shared" si="6"/>
        <v>2.5</v>
      </c>
      <c r="T22" s="39">
        <v>2.5</v>
      </c>
      <c r="U22" s="40">
        <f t="shared" si="2"/>
        <v>2.5</v>
      </c>
      <c r="V22" s="40">
        <f t="shared" si="2"/>
        <v>2.5</v>
      </c>
      <c r="W22" s="40">
        <f t="shared" si="2"/>
        <v>2.5</v>
      </c>
      <c r="X22" s="40">
        <f t="shared" si="2"/>
        <v>2.5</v>
      </c>
      <c r="Y22" s="39">
        <v>2.5</v>
      </c>
      <c r="Z22" s="55">
        <f t="shared" si="4"/>
        <v>2.5</v>
      </c>
      <c r="AA22" s="55">
        <f t="shared" si="4"/>
        <v>2.5</v>
      </c>
      <c r="AB22" s="55">
        <f t="shared" si="4"/>
        <v>2.5</v>
      </c>
      <c r="AC22" s="55">
        <f t="shared" si="4"/>
        <v>2.5</v>
      </c>
      <c r="AD22" s="55">
        <f t="shared" si="4"/>
        <v>2.5</v>
      </c>
      <c r="AE22" s="55">
        <f t="shared" si="4"/>
        <v>2.5</v>
      </c>
      <c r="AF22" s="55">
        <f t="shared" si="4"/>
        <v>2.5</v>
      </c>
      <c r="AG22" s="55">
        <f t="shared" si="4"/>
        <v>2.5</v>
      </c>
      <c r="AH22" s="55">
        <f t="shared" si="4"/>
        <v>2.5</v>
      </c>
      <c r="AI22" s="55">
        <f t="shared" si="4"/>
        <v>2.5</v>
      </c>
      <c r="AJ22" s="55">
        <f t="shared" si="4"/>
        <v>2.5</v>
      </c>
    </row>
    <row r="23" spans="2:36">
      <c r="B23" s="41" t="s">
        <v>127</v>
      </c>
      <c r="C23" s="41" t="s">
        <v>137</v>
      </c>
      <c r="D23" s="41" t="s">
        <v>137</v>
      </c>
      <c r="E23" s="39">
        <v>2.6</v>
      </c>
      <c r="F23" s="42">
        <f t="shared" si="7"/>
        <v>2.6</v>
      </c>
      <c r="G23" s="42">
        <f t="shared" si="7"/>
        <v>2.6</v>
      </c>
      <c r="H23" s="42">
        <f t="shared" si="7"/>
        <v>2.6</v>
      </c>
      <c r="I23" s="42">
        <f t="shared" si="7"/>
        <v>2.6</v>
      </c>
      <c r="J23" s="39">
        <v>2.6</v>
      </c>
      <c r="K23" s="42">
        <f t="shared" si="5"/>
        <v>2.6</v>
      </c>
      <c r="L23" s="42">
        <f t="shared" si="5"/>
        <v>2.6</v>
      </c>
      <c r="M23" s="42">
        <f t="shared" si="5"/>
        <v>2.6</v>
      </c>
      <c r="N23" s="42">
        <f t="shared" si="5"/>
        <v>2.6</v>
      </c>
      <c r="O23" s="39">
        <v>2.6</v>
      </c>
      <c r="P23" s="42">
        <f t="shared" si="6"/>
        <v>2.6</v>
      </c>
      <c r="Q23" s="42">
        <f t="shared" si="6"/>
        <v>2.6</v>
      </c>
      <c r="R23" s="42">
        <f t="shared" si="6"/>
        <v>2.6</v>
      </c>
      <c r="S23" s="42">
        <f t="shared" si="6"/>
        <v>2.6</v>
      </c>
      <c r="T23" s="39">
        <v>2.5</v>
      </c>
      <c r="U23" s="42">
        <f t="shared" si="2"/>
        <v>2.5</v>
      </c>
      <c r="V23" s="42">
        <f t="shared" si="2"/>
        <v>2.5</v>
      </c>
      <c r="W23" s="42">
        <f t="shared" si="2"/>
        <v>2.5</v>
      </c>
      <c r="X23" s="42">
        <f t="shared" si="2"/>
        <v>2.5</v>
      </c>
      <c r="Y23" s="39">
        <v>2.5</v>
      </c>
      <c r="Z23" s="55">
        <f t="shared" ref="Z23:AJ24" si="8">Y23+($Y23-$O23)/10</f>
        <v>2.4900000000000002</v>
      </c>
      <c r="AA23" s="55">
        <f t="shared" si="8"/>
        <v>2.4800000000000004</v>
      </c>
      <c r="AB23" s="55">
        <f t="shared" si="8"/>
        <v>2.4700000000000006</v>
      </c>
      <c r="AC23" s="55">
        <f t="shared" si="8"/>
        <v>2.4600000000000009</v>
      </c>
      <c r="AD23" s="55">
        <f t="shared" si="8"/>
        <v>2.4500000000000011</v>
      </c>
      <c r="AE23" s="55">
        <f t="shared" si="8"/>
        <v>2.4400000000000013</v>
      </c>
      <c r="AF23" s="55">
        <f t="shared" si="8"/>
        <v>2.4300000000000015</v>
      </c>
      <c r="AG23" s="55">
        <f t="shared" si="8"/>
        <v>2.4200000000000017</v>
      </c>
      <c r="AH23" s="55">
        <f t="shared" si="8"/>
        <v>2.4100000000000019</v>
      </c>
      <c r="AI23" s="55">
        <f t="shared" si="8"/>
        <v>2.4000000000000021</v>
      </c>
      <c r="AJ23" s="55">
        <f t="shared" si="8"/>
        <v>2.3900000000000023</v>
      </c>
    </row>
    <row r="24" spans="2:36">
      <c r="B24" s="43" t="s">
        <v>127</v>
      </c>
      <c r="C24" s="43" t="s">
        <v>139</v>
      </c>
      <c r="D24" s="43" t="s">
        <v>139</v>
      </c>
      <c r="E24" s="39">
        <v>2.2999999999999998</v>
      </c>
      <c r="F24" s="44">
        <f t="shared" si="7"/>
        <v>2.34</v>
      </c>
      <c r="G24" s="44">
        <f t="shared" si="7"/>
        <v>2.38</v>
      </c>
      <c r="H24" s="44">
        <f t="shared" si="7"/>
        <v>2.42</v>
      </c>
      <c r="I24" s="44">
        <f t="shared" si="7"/>
        <v>2.46</v>
      </c>
      <c r="J24" s="39">
        <v>2.5</v>
      </c>
      <c r="K24" s="44">
        <f t="shared" si="5"/>
        <v>2.54</v>
      </c>
      <c r="L24" s="44">
        <f t="shared" si="5"/>
        <v>2.58</v>
      </c>
      <c r="M24" s="44">
        <f t="shared" si="5"/>
        <v>2.62</v>
      </c>
      <c r="N24" s="44">
        <f t="shared" si="5"/>
        <v>2.66</v>
      </c>
      <c r="O24" s="39">
        <v>2.4</v>
      </c>
      <c r="P24" s="44">
        <f>O24-(($J24-$O24)/5)</f>
        <v>2.38</v>
      </c>
      <c r="Q24" s="44">
        <f t="shared" si="6"/>
        <v>2.36</v>
      </c>
      <c r="R24" s="44">
        <f t="shared" si="6"/>
        <v>2.34</v>
      </c>
      <c r="S24" s="44">
        <f t="shared" si="6"/>
        <v>2.3199999999999998</v>
      </c>
      <c r="T24" s="39">
        <v>2.4</v>
      </c>
      <c r="U24" s="44">
        <f t="shared" si="2"/>
        <v>2.38</v>
      </c>
      <c r="V24" s="44">
        <f t="shared" si="2"/>
        <v>2.36</v>
      </c>
      <c r="W24" s="44">
        <f t="shared" si="2"/>
        <v>2.34</v>
      </c>
      <c r="X24" s="44">
        <f t="shared" si="2"/>
        <v>2.3199999999999998</v>
      </c>
      <c r="Y24" s="39">
        <v>2.2999999999999998</v>
      </c>
      <c r="Z24" s="55">
        <f t="shared" si="8"/>
        <v>2.29</v>
      </c>
      <c r="AA24" s="55">
        <f t="shared" si="8"/>
        <v>2.2800000000000002</v>
      </c>
      <c r="AB24" s="55">
        <f t="shared" si="8"/>
        <v>2.2700000000000005</v>
      </c>
      <c r="AC24" s="55">
        <f t="shared" si="8"/>
        <v>2.2600000000000007</v>
      </c>
      <c r="AD24" s="55">
        <f t="shared" si="8"/>
        <v>2.2500000000000009</v>
      </c>
      <c r="AE24" s="55">
        <f t="shared" si="8"/>
        <v>2.2400000000000011</v>
      </c>
      <c r="AF24" s="55">
        <f t="shared" si="8"/>
        <v>2.2300000000000013</v>
      </c>
      <c r="AG24" s="55">
        <f t="shared" si="8"/>
        <v>2.2200000000000015</v>
      </c>
      <c r="AH24" s="55">
        <f t="shared" si="8"/>
        <v>2.2100000000000017</v>
      </c>
      <c r="AI24" s="55">
        <f t="shared" si="8"/>
        <v>2.200000000000002</v>
      </c>
      <c r="AJ24" s="55">
        <f t="shared" si="8"/>
        <v>2.1900000000000022</v>
      </c>
    </row>
    <row r="25" spans="2:36">
      <c r="D25" s="45"/>
      <c r="E25" s="45"/>
      <c r="F25" s="45"/>
      <c r="G25" s="45"/>
      <c r="H25" s="45"/>
      <c r="I25" s="45"/>
      <c r="J25" s="45"/>
      <c r="K25" s="45"/>
      <c r="L25" s="45"/>
      <c r="M25" s="45"/>
      <c r="N25" s="45"/>
      <c r="O25" s="45"/>
      <c r="P25" s="45"/>
      <c r="Q25" s="45"/>
      <c r="R25" s="45"/>
      <c r="S25" s="45"/>
      <c r="T25" s="45"/>
      <c r="U25" s="45"/>
      <c r="V25" s="45"/>
      <c r="Z25" s="46"/>
    </row>
    <row r="26" spans="2:36">
      <c r="Z26" s="30" t="s">
        <v>245</v>
      </c>
    </row>
    <row r="27" spans="2:36" ht="16" thickBot="1">
      <c r="B27" s="28" t="s">
        <v>187</v>
      </c>
      <c r="C27" s="28"/>
      <c r="D27" s="28" t="s">
        <v>187</v>
      </c>
      <c r="E27" s="28">
        <f t="shared" ref="E27:AI27" si="9">E5</f>
        <v>2001</v>
      </c>
      <c r="F27" s="28">
        <f t="shared" si="9"/>
        <v>2002</v>
      </c>
      <c r="G27" s="28">
        <f t="shared" si="9"/>
        <v>2003</v>
      </c>
      <c r="H27" s="28">
        <f t="shared" si="9"/>
        <v>2004</v>
      </c>
      <c r="I27" s="28">
        <f t="shared" si="9"/>
        <v>2005</v>
      </c>
      <c r="J27" s="28">
        <f t="shared" si="9"/>
        <v>2006</v>
      </c>
      <c r="K27" s="28">
        <f t="shared" si="9"/>
        <v>2007</v>
      </c>
      <c r="L27" s="28">
        <f t="shared" si="9"/>
        <v>2008</v>
      </c>
      <c r="M27" s="28">
        <f t="shared" si="9"/>
        <v>2009</v>
      </c>
      <c r="N27" s="28">
        <f t="shared" si="9"/>
        <v>2010</v>
      </c>
      <c r="O27" s="28">
        <f t="shared" si="9"/>
        <v>2011</v>
      </c>
      <c r="P27" s="28">
        <f t="shared" si="9"/>
        <v>2012</v>
      </c>
      <c r="Q27" s="28">
        <f t="shared" si="9"/>
        <v>2013</v>
      </c>
      <c r="R27" s="28">
        <f t="shared" si="9"/>
        <v>2014</v>
      </c>
      <c r="S27" s="28">
        <f t="shared" si="9"/>
        <v>2015</v>
      </c>
      <c r="T27" s="28">
        <f t="shared" si="9"/>
        <v>2016</v>
      </c>
      <c r="U27" s="28">
        <f t="shared" si="9"/>
        <v>2017</v>
      </c>
      <c r="V27" s="28">
        <f t="shared" si="9"/>
        <v>2018</v>
      </c>
      <c r="W27" s="28">
        <f t="shared" si="9"/>
        <v>2019</v>
      </c>
      <c r="X27" s="28">
        <f t="shared" si="9"/>
        <v>2020</v>
      </c>
      <c r="Y27" s="28">
        <f t="shared" si="9"/>
        <v>2021</v>
      </c>
      <c r="Z27" s="28">
        <f t="shared" si="9"/>
        <v>2022</v>
      </c>
      <c r="AA27" s="28">
        <f t="shared" si="9"/>
        <v>2023</v>
      </c>
      <c r="AB27" s="28">
        <f t="shared" si="9"/>
        <v>2024</v>
      </c>
      <c r="AC27" s="28">
        <f t="shared" si="9"/>
        <v>2025</v>
      </c>
      <c r="AD27" s="28">
        <f t="shared" si="9"/>
        <v>2026</v>
      </c>
      <c r="AE27" s="28">
        <f t="shared" si="9"/>
        <v>2027</v>
      </c>
      <c r="AF27" s="28">
        <f t="shared" si="9"/>
        <v>2028</v>
      </c>
      <c r="AG27" s="28">
        <f t="shared" si="9"/>
        <v>2029</v>
      </c>
      <c r="AH27" s="28">
        <f t="shared" si="9"/>
        <v>2030</v>
      </c>
      <c r="AI27" s="28">
        <f t="shared" si="9"/>
        <v>2031</v>
      </c>
      <c r="AJ27" s="28">
        <f>AJ5</f>
        <v>2032</v>
      </c>
    </row>
    <row r="28" spans="2:36" ht="15" thickTop="1">
      <c r="B28" s="43" t="s">
        <v>246</v>
      </c>
      <c r="C28" s="43"/>
      <c r="D28" s="43" t="s">
        <v>109</v>
      </c>
      <c r="E28" s="48">
        <f>AVERAGEIF('Census Avg Pop Household (Extr)'!$B$6:$B$24,$D28,'Census Avg Pop Household (Extr)'!E$6:E$24)</f>
        <v>2.458181818181818</v>
      </c>
      <c r="F28" s="48">
        <f>AVERAGEIF('Census Avg Pop Household (Extr)'!$B$6:$B$24,$D28,'Census Avg Pop Household (Extr)'!F$6:F$24)</f>
        <v>2.4974545454545454</v>
      </c>
      <c r="G28" s="48">
        <f>AVERAGEIF('Census Avg Pop Household (Extr)'!$B$6:$B$24,$D28,'Census Avg Pop Household (Extr)'!G$6:G$24)</f>
        <v>2.5367272727272727</v>
      </c>
      <c r="H28" s="48">
        <f>AVERAGEIF('Census Avg Pop Household (Extr)'!$B$6:$B$24,$D28,'Census Avg Pop Household (Extr)'!H$6:H$24)</f>
        <v>2.5760000000000001</v>
      </c>
      <c r="I28" s="48">
        <f>AVERAGEIF('Census Avg Pop Household (Extr)'!$B$6:$B$24,$D28,'Census Avg Pop Household (Extr)'!I$6:I$24)</f>
        <v>2.6152727272727274</v>
      </c>
      <c r="J28" s="48">
        <f>AVERAGEIF('Census Avg Pop Household (Extr)'!$B$6:$B$24,$D28,'Census Avg Pop Household (Extr)'!J$6:J$24)</f>
        <v>2.6545454545454543</v>
      </c>
      <c r="K28" s="48">
        <f>AVERAGEIF('Census Avg Pop Household (Extr)'!$B$6:$B$24,$D28,'Census Avg Pop Household (Extr)'!K$6:K$24)</f>
        <v>2.6938181818181821</v>
      </c>
      <c r="L28" s="48">
        <f>AVERAGEIF('Census Avg Pop Household (Extr)'!$B$6:$B$24,$D28,'Census Avg Pop Household (Extr)'!L$6:L$24)</f>
        <v>2.733090909090909</v>
      </c>
      <c r="M28" s="48">
        <f>AVERAGEIF('Census Avg Pop Household (Extr)'!$B$6:$B$24,$D28,'Census Avg Pop Household (Extr)'!M$6:M$24)</f>
        <v>2.7723636363636364</v>
      </c>
      <c r="N28" s="48">
        <f>AVERAGEIF('Census Avg Pop Household (Extr)'!$B$6:$B$24,$D28,'Census Avg Pop Household (Extr)'!N$6:N$24)</f>
        <v>2.8116363636363637</v>
      </c>
      <c r="O28" s="48">
        <f>AVERAGEIF('Census Avg Pop Household (Extr)'!$B$6:$B$24,$D28,'Census Avg Pop Household (Extr)'!O$6:O$24)</f>
        <v>2.6999999999999997</v>
      </c>
      <c r="P28" s="48">
        <f>AVERAGEIF('Census Avg Pop Household (Extr)'!$B$6:$B$24,$D28,'Census Avg Pop Household (Extr)'!P$6:P$24)</f>
        <v>2.6999999999999997</v>
      </c>
      <c r="Q28" s="48">
        <f>AVERAGEIF('Census Avg Pop Household (Extr)'!$B$6:$B$24,$D28,'Census Avg Pop Household (Extr)'!Q$6:Q$24)</f>
        <v>2.6999999999999997</v>
      </c>
      <c r="R28" s="48">
        <f>AVERAGEIF('Census Avg Pop Household (Extr)'!$B$6:$B$24,$D28,'Census Avg Pop Household (Extr)'!R$6:R$24)</f>
        <v>2.6999999999999997</v>
      </c>
      <c r="S28" s="48">
        <f>AVERAGEIF('Census Avg Pop Household (Extr)'!$B$6:$B$24,$D28,'Census Avg Pop Household (Extr)'!S$6:S$24)</f>
        <v>2.6999999999999997</v>
      </c>
      <c r="T28" s="48">
        <f>AVERAGEIF('Census Avg Pop Household (Extr)'!$B$6:$B$24,$D28,'Census Avg Pop Household (Extr)'!T$6:T$24)</f>
        <v>2.709090909090909</v>
      </c>
      <c r="U28" s="48">
        <f>AVERAGEIF('Census Avg Pop Household (Extr)'!$B$6:$B$24,$D28,'Census Avg Pop Household (Extr)'!U$6:U$24)</f>
        <v>2.6909090909090909</v>
      </c>
      <c r="V28" s="48">
        <f>AVERAGEIF('Census Avg Pop Household (Extr)'!$B$6:$B$24,$D28,'Census Avg Pop Household (Extr)'!V$6:V$24)</f>
        <v>2.6727272727272724</v>
      </c>
      <c r="W28" s="48">
        <f>AVERAGEIF('Census Avg Pop Household (Extr)'!$B$6:$B$24,$D28,'Census Avg Pop Household (Extr)'!W$6:W$24)</f>
        <v>2.6545454545454543</v>
      </c>
      <c r="X28" s="48">
        <f>AVERAGEIF('Census Avg Pop Household (Extr)'!$B$6:$B$24,$D28,'Census Avg Pop Household (Extr)'!X$6:X$24)</f>
        <v>2.6363636363636362</v>
      </c>
      <c r="Y28" s="48">
        <f>AVERAGEIF('Census Avg Pop Household (Extr)'!$B$6:$B$24,$D28,'Census Avg Pop Household (Extr)'!Y$6:Y$24)</f>
        <v>2.6181818181818182</v>
      </c>
      <c r="Z28" s="48">
        <f>AVERAGEIF('Census Avg Pop Household (Extr)'!$B$6:$B$24,$D28,'Census Avg Pop Household (Extr)'!Z$6:Z$24)</f>
        <v>2.61</v>
      </c>
      <c r="AA28" s="48">
        <f>AVERAGEIF('Census Avg Pop Household (Extr)'!$B$6:$B$24,$D28,'Census Avg Pop Household (Extr)'!AA$6:AA$24)</f>
        <v>2.601818181818182</v>
      </c>
      <c r="AB28" s="48">
        <f>AVERAGEIF('Census Avg Pop Household (Extr)'!$B$6:$B$24,$D28,'Census Avg Pop Household (Extr)'!AB$6:AB$24)</f>
        <v>2.5936363636363642</v>
      </c>
      <c r="AC28" s="48">
        <f>AVERAGEIF('Census Avg Pop Household (Extr)'!$B$6:$B$24,$D28,'Census Avg Pop Household (Extr)'!AC$6:AC$24)</f>
        <v>2.5854545454545463</v>
      </c>
      <c r="AD28" s="48">
        <f>AVERAGEIF('Census Avg Pop Household (Extr)'!$B$6:$B$24,$D28,'Census Avg Pop Household (Extr)'!AD$6:AD$24)</f>
        <v>2.577272727272728</v>
      </c>
      <c r="AE28" s="48">
        <f>AVERAGEIF('Census Avg Pop Household (Extr)'!$B$6:$B$24,$D28,'Census Avg Pop Household (Extr)'!AE$6:AE$24)</f>
        <v>2.5690909090909102</v>
      </c>
      <c r="AF28" s="48">
        <f>AVERAGEIF('Census Avg Pop Household (Extr)'!$B$6:$B$24,$D28,'Census Avg Pop Household (Extr)'!AF$6:AF$24)</f>
        <v>2.5609090909090919</v>
      </c>
      <c r="AG28" s="48">
        <f>AVERAGEIF('Census Avg Pop Household (Extr)'!$B$6:$B$24,$D28,'Census Avg Pop Household (Extr)'!AG$6:AG$24)</f>
        <v>2.5527272727272741</v>
      </c>
      <c r="AH28" s="48">
        <f>AVERAGEIF('Census Avg Pop Household (Extr)'!$B$6:$B$24,$D28,'Census Avg Pop Household (Extr)'!AH$6:AH$24)</f>
        <v>2.5445454545454562</v>
      </c>
      <c r="AI28" s="48">
        <f>AVERAGEIF('Census Avg Pop Household (Extr)'!$B$6:$B$24,$D28,'Census Avg Pop Household (Extr)'!AI$6:AI$24)</f>
        <v>2.5363636363636384</v>
      </c>
      <c r="AJ28" s="48">
        <f>AVERAGEIF('Census Avg Pop Household (Extr)'!$B$6:$B$24,$D28,'Census Avg Pop Household (Extr)'!AJ$6:AJ$24)</f>
        <v>2.5281818181818201</v>
      </c>
    </row>
    <row r="29" spans="2:36">
      <c r="B29" s="49" t="s">
        <v>247</v>
      </c>
      <c r="C29" s="49"/>
      <c r="D29" s="49" t="s">
        <v>127</v>
      </c>
      <c r="E29" s="50">
        <f>AVERAGEIF('Census Avg Pop Household (Extr)'!$B$6:$B$24,$D29,'Census Avg Pop Household (Extr)'!E$6:E$24)</f>
        <v>2.4737499999999999</v>
      </c>
      <c r="F29" s="50">
        <f>AVERAGEIF('Census Avg Pop Household (Extr)'!$B$6:$B$24,$D29,'Census Avg Pop Household (Extr)'!F$6:F$24)</f>
        <v>2.4939999999999998</v>
      </c>
      <c r="G29" s="50">
        <f>AVERAGEIF('Census Avg Pop Household (Extr)'!$B$6:$B$24,$D29,'Census Avg Pop Household (Extr)'!G$6:G$24)</f>
        <v>2.5142499999999997</v>
      </c>
      <c r="H29" s="50">
        <f>AVERAGEIF('Census Avg Pop Household (Extr)'!$B$6:$B$24,$D29,'Census Avg Pop Household (Extr)'!H$6:H$24)</f>
        <v>2.5344999999999995</v>
      </c>
      <c r="I29" s="50">
        <f>AVERAGEIF('Census Avg Pop Household (Extr)'!$B$6:$B$24,$D29,'Census Avg Pop Household (Extr)'!I$6:I$24)</f>
        <v>2.5547499999999999</v>
      </c>
      <c r="J29" s="50">
        <f>AVERAGEIF('Census Avg Pop Household (Extr)'!$B$6:$B$24,$D29,'Census Avg Pop Household (Extr)'!J$6:J$24)</f>
        <v>2.5749999999999997</v>
      </c>
      <c r="K29" s="50">
        <f>AVERAGEIF('Census Avg Pop Household (Extr)'!$B$6:$B$24,$D29,'Census Avg Pop Household (Extr)'!K$6:K$24)</f>
        <v>2.5952499999999996</v>
      </c>
      <c r="L29" s="50">
        <f>AVERAGEIF('Census Avg Pop Household (Extr)'!$B$6:$B$24,$D29,'Census Avg Pop Household (Extr)'!L$6:L$24)</f>
        <v>2.6154999999999999</v>
      </c>
      <c r="M29" s="50">
        <f>AVERAGEIF('Census Avg Pop Household (Extr)'!$B$6:$B$24,$D29,'Census Avg Pop Household (Extr)'!M$6:M$24)</f>
        <v>2.6357499999999998</v>
      </c>
      <c r="N29" s="50">
        <f>AVERAGEIF('Census Avg Pop Household (Extr)'!$B$6:$B$24,$D29,'Census Avg Pop Household (Extr)'!N$6:N$24)</f>
        <v>2.6559999999999997</v>
      </c>
      <c r="O29" s="50">
        <f>AVERAGEIF('Census Avg Pop Household (Extr)'!$B$6:$B$24,$D29,'Census Avg Pop Household (Extr)'!O$6:O$24)</f>
        <v>2.5625</v>
      </c>
      <c r="P29" s="50">
        <f>AVERAGEIF('Census Avg Pop Household (Extr)'!$B$6:$B$24,$D29,'Census Avg Pop Household (Extr)'!P$6:P$24)</f>
        <v>2.56</v>
      </c>
      <c r="Q29" s="50">
        <f>AVERAGEIF('Census Avg Pop Household (Extr)'!$B$6:$B$24,$D29,'Census Avg Pop Household (Extr)'!Q$6:Q$24)</f>
        <v>2.5575000000000001</v>
      </c>
      <c r="R29" s="50">
        <f>AVERAGEIF('Census Avg Pop Household (Extr)'!$B$6:$B$24,$D29,'Census Avg Pop Household (Extr)'!R$6:R$24)</f>
        <v>2.5549999999999997</v>
      </c>
      <c r="S29" s="50">
        <f>AVERAGEIF('Census Avg Pop Household (Extr)'!$B$6:$B$24,$D29,'Census Avg Pop Household (Extr)'!S$6:S$24)</f>
        <v>2.5525000000000002</v>
      </c>
      <c r="T29" s="50">
        <f>AVERAGEIF('Census Avg Pop Household (Extr)'!$B$6:$B$24,$D29,'Census Avg Pop Household (Extr)'!T$6:T$24)</f>
        <v>2.5249999999999999</v>
      </c>
      <c r="U29" s="50">
        <f>AVERAGEIF('Census Avg Pop Household (Extr)'!$B$6:$B$24,$D29,'Census Avg Pop Household (Extr)'!U$6:U$24)</f>
        <v>2.5124999999999997</v>
      </c>
      <c r="V29" s="50">
        <f>AVERAGEIF('Census Avg Pop Household (Extr)'!$B$6:$B$24,$D29,'Census Avg Pop Household (Extr)'!V$6:V$24)</f>
        <v>2.5</v>
      </c>
      <c r="W29" s="50">
        <f>AVERAGEIF('Census Avg Pop Household (Extr)'!$B$6:$B$24,$D29,'Census Avg Pop Household (Extr)'!W$6:W$24)</f>
        <v>2.4875000000000003</v>
      </c>
      <c r="X29" s="50">
        <f>AVERAGEIF('Census Avg Pop Household (Extr)'!$B$6:$B$24,$D29,'Census Avg Pop Household (Extr)'!X$6:X$24)</f>
        <v>2.4750000000000001</v>
      </c>
      <c r="Y29" s="50">
        <f>AVERAGEIF('Census Avg Pop Household (Extr)'!$B$6:$B$24,$D29,'Census Avg Pop Household (Extr)'!Y$6:Y$24)</f>
        <v>2.4624999999999999</v>
      </c>
      <c r="Z29" s="50">
        <f>AVERAGEIF('Census Avg Pop Household (Extr)'!$B$6:$B$24,$D29,'Census Avg Pop Household (Extr)'!Z$6:Z$24)</f>
        <v>2.4524999999999997</v>
      </c>
      <c r="AA29" s="50">
        <f>AVERAGEIF('Census Avg Pop Household (Extr)'!$B$6:$B$24,$D29,'Census Avg Pop Household (Extr)'!AA$6:AA$24)</f>
        <v>2.4424999999999999</v>
      </c>
      <c r="AB29" s="50">
        <f>AVERAGEIF('Census Avg Pop Household (Extr)'!$B$6:$B$24,$D29,'Census Avg Pop Household (Extr)'!AB$6:AB$24)</f>
        <v>2.4325000000000001</v>
      </c>
      <c r="AC29" s="50">
        <f>AVERAGEIF('Census Avg Pop Household (Extr)'!$B$6:$B$24,$D29,'Census Avg Pop Household (Extr)'!AC$6:AC$24)</f>
        <v>2.4225000000000008</v>
      </c>
      <c r="AD29" s="50">
        <f>AVERAGEIF('Census Avg Pop Household (Extr)'!$B$6:$B$24,$D29,'Census Avg Pop Household (Extr)'!AD$6:AD$24)</f>
        <v>2.4125000000000005</v>
      </c>
      <c r="AE29" s="50">
        <f>AVERAGEIF('Census Avg Pop Household (Extr)'!$B$6:$B$24,$D29,'Census Avg Pop Household (Extr)'!AE$6:AE$24)</f>
        <v>2.4025000000000007</v>
      </c>
      <c r="AF29" s="50">
        <f>AVERAGEIF('Census Avg Pop Household (Extr)'!$B$6:$B$24,$D29,'Census Avg Pop Household (Extr)'!AF$6:AF$24)</f>
        <v>2.3925000000000005</v>
      </c>
      <c r="AG29" s="50">
        <f>AVERAGEIF('Census Avg Pop Household (Extr)'!$B$6:$B$24,$D29,'Census Avg Pop Household (Extr)'!AG$6:AG$24)</f>
        <v>2.3825000000000012</v>
      </c>
      <c r="AH29" s="50">
        <f>AVERAGEIF('Census Avg Pop Household (Extr)'!$B$6:$B$24,$D29,'Census Avg Pop Household (Extr)'!AH$6:AH$24)</f>
        <v>2.3725000000000014</v>
      </c>
      <c r="AI29" s="50">
        <f>AVERAGEIF('Census Avg Pop Household (Extr)'!$B$6:$B$24,$D29,'Census Avg Pop Household (Extr)'!AI$6:AI$24)</f>
        <v>2.3625000000000016</v>
      </c>
      <c r="AJ29" s="50">
        <f>AVERAGEIF('Census Avg Pop Household (Extr)'!$B$6:$B$24,$D29,'Census Avg Pop Household (Extr)'!AJ$6:AJ$24)</f>
        <v>2.3525000000000014</v>
      </c>
    </row>
    <row r="30" spans="2:36">
      <c r="B30" s="43" t="s">
        <v>248</v>
      </c>
      <c r="C30" s="43"/>
      <c r="D30" s="43" t="s">
        <v>249</v>
      </c>
      <c r="E30" s="48">
        <f>AVERAGE(E6:E24)</f>
        <v>2.4647368421052636</v>
      </c>
      <c r="F30" s="48">
        <f t="shared" ref="F30:Y30" si="10">AVERAGE(F6:F24)</f>
        <v>2.4960000000000004</v>
      </c>
      <c r="G30" s="48">
        <f t="shared" si="10"/>
        <v>2.5272631578947369</v>
      </c>
      <c r="H30" s="48">
        <f t="shared" si="10"/>
        <v>2.5585263157894742</v>
      </c>
      <c r="I30" s="48">
        <f t="shared" si="10"/>
        <v>2.5897894736842106</v>
      </c>
      <c r="J30" s="48">
        <f t="shared" si="10"/>
        <v>2.6210526315789475</v>
      </c>
      <c r="K30" s="48">
        <f t="shared" si="10"/>
        <v>2.652315789473684</v>
      </c>
      <c r="L30" s="48">
        <f t="shared" si="10"/>
        <v>2.6835789473684208</v>
      </c>
      <c r="M30" s="48">
        <f t="shared" si="10"/>
        <v>2.7148421052631577</v>
      </c>
      <c r="N30" s="48">
        <f t="shared" si="10"/>
        <v>2.746105263157895</v>
      </c>
      <c r="O30" s="48">
        <f t="shared" si="10"/>
        <v>2.642105263157895</v>
      </c>
      <c r="P30" s="48">
        <f t="shared" si="10"/>
        <v>2.6410526315789475</v>
      </c>
      <c r="Q30" s="48">
        <f t="shared" si="10"/>
        <v>2.64</v>
      </c>
      <c r="R30" s="48">
        <f t="shared" si="10"/>
        <v>2.6389473684210527</v>
      </c>
      <c r="S30" s="48">
        <f t="shared" si="10"/>
        <v>2.6378947368421053</v>
      </c>
      <c r="T30" s="48">
        <f t="shared" si="10"/>
        <v>2.6315789473684212</v>
      </c>
      <c r="U30" s="48">
        <f t="shared" si="10"/>
        <v>2.6157894736842109</v>
      </c>
      <c r="V30" s="48">
        <f t="shared" si="10"/>
        <v>2.6</v>
      </c>
      <c r="W30" s="48">
        <f t="shared" si="10"/>
        <v>2.5842105263157897</v>
      </c>
      <c r="X30" s="48">
        <f t="shared" si="10"/>
        <v>2.5684210526315789</v>
      </c>
      <c r="Y30" s="48">
        <f t="shared" si="10"/>
        <v>2.5526315789473681</v>
      </c>
      <c r="Z30" s="48">
        <f t="shared" ref="Z30:AI30" si="11">AVERAGE(Z6:Z24)</f>
        <v>2.5436842105263158</v>
      </c>
      <c r="AA30" s="48">
        <f t="shared" si="11"/>
        <v>2.5347368421052638</v>
      </c>
      <c r="AB30" s="48">
        <f t="shared" si="11"/>
        <v>2.5257894736842115</v>
      </c>
      <c r="AC30" s="48">
        <f t="shared" si="11"/>
        <v>2.5168421052631582</v>
      </c>
      <c r="AD30" s="48">
        <f t="shared" si="11"/>
        <v>2.5078947368421054</v>
      </c>
      <c r="AE30" s="48">
        <f t="shared" si="11"/>
        <v>2.498947368421053</v>
      </c>
      <c r="AF30" s="48">
        <f t="shared" si="11"/>
        <v>2.4900000000000011</v>
      </c>
      <c r="AG30" s="48">
        <f t="shared" si="11"/>
        <v>2.4810526315789487</v>
      </c>
      <c r="AH30" s="48">
        <f t="shared" si="11"/>
        <v>2.4721052631578964</v>
      </c>
      <c r="AI30" s="48">
        <f t="shared" si="11"/>
        <v>2.4631578947368435</v>
      </c>
      <c r="AJ30" s="48">
        <f>AVERAGE(AJ6:AJ24)</f>
        <v>2.4542105263157916</v>
      </c>
    </row>
    <row r="31" spans="2:36"/>
    <row r="32" spans="2:36" hidden="1">
      <c r="B32" s="36" t="s">
        <v>104</v>
      </c>
      <c r="C32" s="36"/>
      <c r="D32" s="36" t="s">
        <v>187</v>
      </c>
      <c r="E32" s="37">
        <f>E$5</f>
        <v>2001</v>
      </c>
      <c r="F32" s="37">
        <f t="shared" ref="F32:Y32" si="12">F$5</f>
        <v>2002</v>
      </c>
      <c r="G32" s="37">
        <f t="shared" si="12"/>
        <v>2003</v>
      </c>
      <c r="H32" s="37">
        <f t="shared" si="12"/>
        <v>2004</v>
      </c>
      <c r="I32" s="37">
        <f t="shared" si="12"/>
        <v>2005</v>
      </c>
      <c r="J32" s="37">
        <f t="shared" si="12"/>
        <v>2006</v>
      </c>
      <c r="K32" s="37">
        <f t="shared" si="12"/>
        <v>2007</v>
      </c>
      <c r="L32" s="37">
        <f t="shared" si="12"/>
        <v>2008</v>
      </c>
      <c r="M32" s="37">
        <f t="shared" si="12"/>
        <v>2009</v>
      </c>
      <c r="N32" s="37">
        <f t="shared" si="12"/>
        <v>2010</v>
      </c>
      <c r="O32" s="37">
        <f t="shared" si="12"/>
        <v>2011</v>
      </c>
      <c r="P32" s="37">
        <f t="shared" si="12"/>
        <v>2012</v>
      </c>
      <c r="Q32" s="37">
        <f t="shared" si="12"/>
        <v>2013</v>
      </c>
      <c r="R32" s="37">
        <f t="shared" si="12"/>
        <v>2014</v>
      </c>
      <c r="S32" s="37">
        <f t="shared" si="12"/>
        <v>2015</v>
      </c>
      <c r="T32" s="37">
        <f t="shared" si="12"/>
        <v>2016</v>
      </c>
      <c r="U32" s="37">
        <f t="shared" si="12"/>
        <v>2017</v>
      </c>
      <c r="V32" s="37">
        <f t="shared" si="12"/>
        <v>2018</v>
      </c>
      <c r="W32" s="37">
        <f t="shared" si="12"/>
        <v>2019</v>
      </c>
      <c r="X32" s="37">
        <f t="shared" si="12"/>
        <v>2020</v>
      </c>
      <c r="Y32" s="37">
        <f t="shared" si="12"/>
        <v>2021</v>
      </c>
    </row>
    <row r="33" spans="2:25" hidden="1">
      <c r="B33" s="38" t="s">
        <v>109</v>
      </c>
      <c r="C33" s="38"/>
      <c r="D33" s="38" t="s">
        <v>230</v>
      </c>
      <c r="E33" s="39"/>
      <c r="F33" s="40"/>
      <c r="G33" s="40"/>
      <c r="H33" s="40"/>
      <c r="I33" s="40"/>
      <c r="J33" s="39"/>
      <c r="K33" s="40"/>
      <c r="L33" s="40"/>
      <c r="M33" s="40"/>
      <c r="N33" s="40"/>
      <c r="O33" s="39">
        <v>81901</v>
      </c>
      <c r="P33" s="40">
        <f t="shared" ref="P33:S48" si="13">O33-(($O33-$T33)/5)</f>
        <v>82824</v>
      </c>
      <c r="Q33" s="40">
        <f t="shared" si="13"/>
        <v>83747</v>
      </c>
      <c r="R33" s="40">
        <f t="shared" si="13"/>
        <v>84670</v>
      </c>
      <c r="S33" s="40">
        <f t="shared" si="13"/>
        <v>85593</v>
      </c>
      <c r="T33" s="39">
        <v>86516</v>
      </c>
      <c r="U33" s="40">
        <f>T33-(($T33-$Y33)/5)</f>
        <v>87997</v>
      </c>
      <c r="V33" s="40">
        <f>U33-(($T33-$Y33)/5)</f>
        <v>89478</v>
      </c>
      <c r="W33" s="40">
        <f>V33-(($T33-$Y33)/5)</f>
        <v>90959</v>
      </c>
      <c r="X33" s="40">
        <f>W33-(($T33-$Y33)/5)</f>
        <v>92440</v>
      </c>
      <c r="Y33" s="39">
        <v>93921</v>
      </c>
    </row>
    <row r="34" spans="2:25" hidden="1">
      <c r="B34" s="41" t="s">
        <v>109</v>
      </c>
      <c r="C34" s="41"/>
      <c r="D34" s="41" t="s">
        <v>231</v>
      </c>
      <c r="E34" s="39"/>
      <c r="F34" s="42"/>
      <c r="G34" s="42"/>
      <c r="H34" s="42"/>
      <c r="I34" s="42"/>
      <c r="J34" s="39"/>
      <c r="K34" s="42"/>
      <c r="L34" s="42"/>
      <c r="M34" s="42"/>
      <c r="N34" s="42"/>
      <c r="O34" s="39">
        <v>77707</v>
      </c>
      <c r="P34" s="42">
        <f t="shared" si="13"/>
        <v>79015</v>
      </c>
      <c r="Q34" s="42">
        <f t="shared" si="13"/>
        <v>80323</v>
      </c>
      <c r="R34" s="42">
        <f t="shared" si="13"/>
        <v>81631</v>
      </c>
      <c r="S34" s="42">
        <f t="shared" si="13"/>
        <v>82939</v>
      </c>
      <c r="T34" s="39">
        <v>84247</v>
      </c>
      <c r="U34" s="42">
        <f t="shared" ref="U34:X35" si="14">T34-(($T34-$Y34)/5)</f>
        <v>85828.6</v>
      </c>
      <c r="V34" s="42">
        <f t="shared" si="14"/>
        <v>87410.200000000012</v>
      </c>
      <c r="W34" s="42">
        <f t="shared" si="14"/>
        <v>88991.800000000017</v>
      </c>
      <c r="X34" s="42">
        <f t="shared" si="14"/>
        <v>90573.400000000023</v>
      </c>
      <c r="Y34" s="39">
        <v>92155</v>
      </c>
    </row>
    <row r="35" spans="2:25" hidden="1">
      <c r="B35" s="38" t="s">
        <v>109</v>
      </c>
      <c r="C35" s="38"/>
      <c r="D35" s="38" t="s">
        <v>232</v>
      </c>
      <c r="E35" s="39"/>
      <c r="F35" s="40"/>
      <c r="G35" s="40"/>
      <c r="H35" s="40"/>
      <c r="I35" s="40"/>
      <c r="J35" s="39"/>
      <c r="K35" s="40"/>
      <c r="L35" s="40"/>
      <c r="M35" s="40"/>
      <c r="N35" s="40"/>
      <c r="O35" s="39">
        <v>118454</v>
      </c>
      <c r="P35" s="40">
        <f t="shared" si="13"/>
        <v>119926</v>
      </c>
      <c r="Q35" s="40">
        <f t="shared" si="13"/>
        <v>121398</v>
      </c>
      <c r="R35" s="40">
        <f t="shared" si="13"/>
        <v>122870</v>
      </c>
      <c r="S35" s="40">
        <f t="shared" si="13"/>
        <v>124342</v>
      </c>
      <c r="T35" s="39">
        <v>125814</v>
      </c>
      <c r="U35" s="40">
        <f>T35-(($T35-$Y35)/5)</f>
        <v>128761.4</v>
      </c>
      <c r="V35" s="40">
        <f t="shared" si="14"/>
        <v>131708.79999999999</v>
      </c>
      <c r="W35" s="40">
        <f t="shared" si="14"/>
        <v>134656.19999999998</v>
      </c>
      <c r="X35" s="40">
        <f t="shared" si="14"/>
        <v>137603.59999999998</v>
      </c>
      <c r="Y35" s="39">
        <v>140551</v>
      </c>
    </row>
    <row r="36" spans="2:25" hidden="1">
      <c r="B36" s="41" t="s">
        <v>109</v>
      </c>
      <c r="C36" s="41"/>
      <c r="D36" s="41" t="s">
        <v>233</v>
      </c>
      <c r="E36" s="39"/>
      <c r="F36" s="42"/>
      <c r="G36" s="42"/>
      <c r="H36" s="42"/>
      <c r="I36" s="42"/>
      <c r="J36" s="39"/>
      <c r="K36" s="42"/>
      <c r="L36" s="42"/>
      <c r="M36" s="42"/>
      <c r="N36" s="42"/>
      <c r="O36" s="39">
        <v>63167</v>
      </c>
      <c r="P36" s="42">
        <f t="shared" si="13"/>
        <v>63713</v>
      </c>
      <c r="Q36" s="42">
        <f t="shared" si="13"/>
        <v>64259</v>
      </c>
      <c r="R36" s="42">
        <f t="shared" si="13"/>
        <v>64805</v>
      </c>
      <c r="S36" s="42">
        <f t="shared" si="13"/>
        <v>65351</v>
      </c>
      <c r="T36" s="39">
        <v>65897</v>
      </c>
      <c r="U36" s="42">
        <f t="shared" ref="U36:X37" si="15">T36-(($T36-$Y36)/5)</f>
        <v>66833.8</v>
      </c>
      <c r="V36" s="42">
        <f t="shared" si="15"/>
        <v>67770.600000000006</v>
      </c>
      <c r="W36" s="42">
        <f t="shared" si="15"/>
        <v>68707.400000000009</v>
      </c>
      <c r="X36" s="42">
        <f t="shared" si="15"/>
        <v>69644.200000000012</v>
      </c>
      <c r="Y36" s="39">
        <v>70581</v>
      </c>
    </row>
    <row r="37" spans="2:25" hidden="1">
      <c r="B37" s="38" t="s">
        <v>109</v>
      </c>
      <c r="C37" s="38"/>
      <c r="D37" s="38" t="s">
        <v>234</v>
      </c>
      <c r="E37" s="39"/>
      <c r="F37" s="40"/>
      <c r="G37" s="40"/>
      <c r="H37" s="40"/>
      <c r="I37" s="40"/>
      <c r="J37" s="39"/>
      <c r="K37" s="40"/>
      <c r="L37" s="40"/>
      <c r="M37" s="40"/>
      <c r="N37" s="40"/>
      <c r="O37" s="39">
        <v>98319</v>
      </c>
      <c r="P37" s="40">
        <f t="shared" si="13"/>
        <v>100737.4</v>
      </c>
      <c r="Q37" s="40">
        <f t="shared" si="13"/>
        <v>103155.79999999999</v>
      </c>
      <c r="R37" s="40">
        <f t="shared" si="13"/>
        <v>105574.19999999998</v>
      </c>
      <c r="S37" s="40">
        <f t="shared" si="13"/>
        <v>107992.59999999998</v>
      </c>
      <c r="T37" s="39">
        <v>110411</v>
      </c>
      <c r="U37" s="40">
        <f>T37-(($T37-$Y37)/5)</f>
        <v>116048.8</v>
      </c>
      <c r="V37" s="40">
        <f t="shared" si="15"/>
        <v>121686.6</v>
      </c>
      <c r="W37" s="40">
        <f t="shared" si="15"/>
        <v>127324.40000000001</v>
      </c>
      <c r="X37" s="40">
        <f t="shared" si="15"/>
        <v>132962.20000000001</v>
      </c>
      <c r="Y37" s="39">
        <v>138600</v>
      </c>
    </row>
    <row r="38" spans="2:25" hidden="1">
      <c r="B38" s="41" t="s">
        <v>127</v>
      </c>
      <c r="C38" s="41"/>
      <c r="D38" s="41" t="s">
        <v>128</v>
      </c>
      <c r="E38" s="39"/>
      <c r="F38" s="42"/>
      <c r="G38" s="42"/>
      <c r="H38" s="42"/>
      <c r="I38" s="42"/>
      <c r="J38" s="39"/>
      <c r="K38" s="42"/>
      <c r="L38" s="42"/>
      <c r="M38" s="42"/>
      <c r="N38" s="42"/>
      <c r="O38" s="39">
        <v>93355</v>
      </c>
      <c r="P38" s="42">
        <f t="shared" si="13"/>
        <v>94180.4</v>
      </c>
      <c r="Q38" s="42">
        <f t="shared" si="13"/>
        <v>95005.799999999988</v>
      </c>
      <c r="R38" s="42">
        <f t="shared" si="13"/>
        <v>95831.199999999983</v>
      </c>
      <c r="S38" s="42">
        <f t="shared" si="13"/>
        <v>96656.599999999977</v>
      </c>
      <c r="T38" s="39">
        <v>97482</v>
      </c>
      <c r="U38" s="42">
        <f t="shared" ref="U38:X51" si="16">T38-(($T38-$Y38)/5)</f>
        <v>98746.2</v>
      </c>
      <c r="V38" s="42">
        <f t="shared" si="16"/>
        <v>100010.4</v>
      </c>
      <c r="W38" s="42">
        <f t="shared" si="16"/>
        <v>101274.59999999999</v>
      </c>
      <c r="X38" s="42">
        <f t="shared" si="16"/>
        <v>102538.79999999999</v>
      </c>
      <c r="Y38" s="39">
        <v>103803</v>
      </c>
    </row>
    <row r="39" spans="2:25" hidden="1">
      <c r="B39" s="38" t="s">
        <v>127</v>
      </c>
      <c r="C39" s="38"/>
      <c r="D39" s="38" t="s">
        <v>235</v>
      </c>
      <c r="E39" s="39"/>
      <c r="F39" s="40"/>
      <c r="G39" s="40"/>
      <c r="H39" s="40"/>
      <c r="I39" s="40"/>
      <c r="J39" s="39"/>
      <c r="K39" s="40"/>
      <c r="L39" s="40"/>
      <c r="M39" s="40"/>
      <c r="N39" s="40"/>
      <c r="O39" s="39">
        <v>51938</v>
      </c>
      <c r="P39" s="40">
        <f t="shared" si="13"/>
        <v>52241.8</v>
      </c>
      <c r="Q39" s="40">
        <f t="shared" si="13"/>
        <v>52545.600000000006</v>
      </c>
      <c r="R39" s="40">
        <f t="shared" si="13"/>
        <v>52849.400000000009</v>
      </c>
      <c r="S39" s="40">
        <f t="shared" si="13"/>
        <v>53153.200000000012</v>
      </c>
      <c r="T39" s="39">
        <v>53457</v>
      </c>
      <c r="U39" s="40">
        <f t="shared" si="16"/>
        <v>53828.6</v>
      </c>
      <c r="V39" s="40">
        <f t="shared" si="16"/>
        <v>54200.2</v>
      </c>
      <c r="W39" s="40">
        <f t="shared" si="16"/>
        <v>54571.799999999996</v>
      </c>
      <c r="X39" s="40">
        <f t="shared" si="16"/>
        <v>54943.399999999994</v>
      </c>
      <c r="Y39" s="39">
        <v>55315</v>
      </c>
    </row>
    <row r="40" spans="2:25" hidden="1">
      <c r="B40" s="41" t="s">
        <v>127</v>
      </c>
      <c r="C40" s="41"/>
      <c r="D40" s="41" t="s">
        <v>236</v>
      </c>
      <c r="E40" s="39"/>
      <c r="F40" s="42"/>
      <c r="G40" s="42"/>
      <c r="H40" s="42"/>
      <c r="I40" s="42"/>
      <c r="J40" s="39"/>
      <c r="K40" s="42"/>
      <c r="L40" s="42"/>
      <c r="M40" s="42"/>
      <c r="N40" s="42"/>
      <c r="O40" s="39">
        <v>83994</v>
      </c>
      <c r="P40" s="42">
        <f t="shared" si="13"/>
        <v>85617.2</v>
      </c>
      <c r="Q40" s="42">
        <f t="shared" si="13"/>
        <v>87240.4</v>
      </c>
      <c r="R40" s="42">
        <f t="shared" si="13"/>
        <v>88863.599999999991</v>
      </c>
      <c r="S40" s="42">
        <f t="shared" si="13"/>
        <v>90486.799999999988</v>
      </c>
      <c r="T40" s="39">
        <v>92110</v>
      </c>
      <c r="U40" s="42">
        <f t="shared" si="16"/>
        <v>92753.8</v>
      </c>
      <c r="V40" s="42">
        <f t="shared" si="16"/>
        <v>93397.6</v>
      </c>
      <c r="W40" s="42">
        <f t="shared" si="16"/>
        <v>94041.400000000009</v>
      </c>
      <c r="X40" s="42">
        <f t="shared" si="16"/>
        <v>94685.200000000012</v>
      </c>
      <c r="Y40" s="39">
        <v>95329</v>
      </c>
    </row>
    <row r="41" spans="2:25" hidden="1">
      <c r="B41" s="38" t="s">
        <v>109</v>
      </c>
      <c r="C41" s="38"/>
      <c r="D41" s="38" t="s">
        <v>237</v>
      </c>
      <c r="E41" s="39"/>
      <c r="F41" s="40"/>
      <c r="G41" s="40"/>
      <c r="H41" s="40"/>
      <c r="I41" s="40"/>
      <c r="J41" s="39"/>
      <c r="K41" s="40"/>
      <c r="L41" s="40"/>
      <c r="M41" s="40"/>
      <c r="N41" s="40"/>
      <c r="O41" s="39">
        <v>212268</v>
      </c>
      <c r="P41" s="40">
        <f t="shared" si="13"/>
        <v>215301.8</v>
      </c>
      <c r="Q41" s="40">
        <f t="shared" si="13"/>
        <v>218335.59999999998</v>
      </c>
      <c r="R41" s="40">
        <f t="shared" si="13"/>
        <v>221369.39999999997</v>
      </c>
      <c r="S41" s="40">
        <f t="shared" si="13"/>
        <v>224403.19999999995</v>
      </c>
      <c r="T41" s="39">
        <v>227437</v>
      </c>
      <c r="U41" s="40">
        <f t="shared" si="16"/>
        <v>234290.6</v>
      </c>
      <c r="V41" s="40">
        <f t="shared" si="16"/>
        <v>241144.2</v>
      </c>
      <c r="W41" s="40">
        <f t="shared" si="16"/>
        <v>247997.80000000002</v>
      </c>
      <c r="X41" s="40">
        <f t="shared" si="16"/>
        <v>254851.40000000002</v>
      </c>
      <c r="Y41" s="39">
        <v>261705</v>
      </c>
    </row>
    <row r="42" spans="2:25" hidden="1">
      <c r="B42" s="41" t="s">
        <v>109</v>
      </c>
      <c r="C42" s="41"/>
      <c r="D42" s="41" t="s">
        <v>238</v>
      </c>
      <c r="E42" s="39"/>
      <c r="F42" s="42"/>
      <c r="G42" s="42"/>
      <c r="H42" s="42"/>
      <c r="I42" s="42"/>
      <c r="J42" s="39"/>
      <c r="K42" s="42"/>
      <c r="L42" s="42"/>
      <c r="M42" s="42"/>
      <c r="N42" s="42"/>
      <c r="O42" s="39">
        <v>102811</v>
      </c>
      <c r="P42" s="42">
        <f t="shared" si="13"/>
        <v>104964</v>
      </c>
      <c r="Q42" s="42">
        <f t="shared" si="13"/>
        <v>107117</v>
      </c>
      <c r="R42" s="42">
        <f t="shared" si="13"/>
        <v>109270</v>
      </c>
      <c r="S42" s="42">
        <f t="shared" si="13"/>
        <v>111423</v>
      </c>
      <c r="T42" s="39">
        <v>113576</v>
      </c>
      <c r="U42" s="42">
        <f t="shared" si="16"/>
        <v>117514.8</v>
      </c>
      <c r="V42" s="42">
        <f t="shared" si="16"/>
        <v>121453.6</v>
      </c>
      <c r="W42" s="42">
        <f t="shared" si="16"/>
        <v>125392.40000000001</v>
      </c>
      <c r="X42" s="42">
        <f t="shared" si="16"/>
        <v>129331.20000000001</v>
      </c>
      <c r="Y42" s="39">
        <v>133270</v>
      </c>
    </row>
    <row r="43" spans="2:25" hidden="1">
      <c r="B43" s="38" t="s">
        <v>109</v>
      </c>
      <c r="C43" s="38"/>
      <c r="D43" s="38" t="s">
        <v>239</v>
      </c>
      <c r="E43" s="39"/>
      <c r="F43" s="40"/>
      <c r="G43" s="40"/>
      <c r="H43" s="40"/>
      <c r="I43" s="40"/>
      <c r="J43" s="39"/>
      <c r="K43" s="40"/>
      <c r="L43" s="40"/>
      <c r="M43" s="40"/>
      <c r="N43" s="40"/>
      <c r="O43" s="39">
        <v>102124</v>
      </c>
      <c r="P43" s="40">
        <f t="shared" si="13"/>
        <v>103614</v>
      </c>
      <c r="Q43" s="40">
        <f t="shared" si="13"/>
        <v>105104</v>
      </c>
      <c r="R43" s="40">
        <f t="shared" si="13"/>
        <v>106594</v>
      </c>
      <c r="S43" s="40">
        <f t="shared" si="13"/>
        <v>108084</v>
      </c>
      <c r="T43" s="39">
        <v>109574</v>
      </c>
      <c r="U43" s="40">
        <f t="shared" si="16"/>
        <v>112686</v>
      </c>
      <c r="V43" s="40">
        <f t="shared" si="16"/>
        <v>115798</v>
      </c>
      <c r="W43" s="40">
        <f t="shared" si="16"/>
        <v>118910</v>
      </c>
      <c r="X43" s="40">
        <f t="shared" si="16"/>
        <v>122022</v>
      </c>
      <c r="Y43" s="39">
        <v>125134</v>
      </c>
    </row>
    <row r="44" spans="2:25" hidden="1">
      <c r="B44" s="41" t="s">
        <v>127</v>
      </c>
      <c r="C44" s="41"/>
      <c r="D44" s="41" t="s">
        <v>240</v>
      </c>
      <c r="E44" s="39"/>
      <c r="F44" s="42"/>
      <c r="G44" s="42"/>
      <c r="H44" s="42"/>
      <c r="I44" s="42"/>
      <c r="J44" s="39"/>
      <c r="K44" s="42"/>
      <c r="L44" s="42"/>
      <c r="M44" s="42"/>
      <c r="N44" s="42"/>
      <c r="O44" s="39">
        <v>65271</v>
      </c>
      <c r="P44" s="42">
        <f t="shared" si="13"/>
        <v>66209.2</v>
      </c>
      <c r="Q44" s="42">
        <f t="shared" si="13"/>
        <v>67147.399999999994</v>
      </c>
      <c r="R44" s="42">
        <f t="shared" si="13"/>
        <v>68085.599999999991</v>
      </c>
      <c r="S44" s="42">
        <f t="shared" si="13"/>
        <v>69023.799999999988</v>
      </c>
      <c r="T44" s="39">
        <v>69962</v>
      </c>
      <c r="U44" s="42">
        <f t="shared" si="16"/>
        <v>70468.2</v>
      </c>
      <c r="V44" s="42">
        <f t="shared" si="16"/>
        <v>70974.399999999994</v>
      </c>
      <c r="W44" s="42">
        <f t="shared" si="16"/>
        <v>71480.599999999991</v>
      </c>
      <c r="X44" s="42">
        <f t="shared" si="16"/>
        <v>71986.799999999988</v>
      </c>
      <c r="Y44" s="39">
        <v>72493</v>
      </c>
    </row>
    <row r="45" spans="2:25" hidden="1">
      <c r="B45" s="38" t="s">
        <v>109</v>
      </c>
      <c r="C45" s="38"/>
      <c r="D45" s="38" t="s">
        <v>241</v>
      </c>
      <c r="E45" s="39"/>
      <c r="F45" s="40"/>
      <c r="G45" s="40"/>
      <c r="H45" s="40"/>
      <c r="I45" s="40"/>
      <c r="J45" s="39"/>
      <c r="K45" s="40"/>
      <c r="L45" s="40"/>
      <c r="M45" s="40"/>
      <c r="N45" s="40"/>
      <c r="O45" s="39">
        <v>85884</v>
      </c>
      <c r="P45" s="40">
        <f t="shared" si="13"/>
        <v>87182.6</v>
      </c>
      <c r="Q45" s="40">
        <f t="shared" si="13"/>
        <v>88481.200000000012</v>
      </c>
      <c r="R45" s="40">
        <f t="shared" si="13"/>
        <v>89779.800000000017</v>
      </c>
      <c r="S45" s="40">
        <f t="shared" si="13"/>
        <v>91078.400000000023</v>
      </c>
      <c r="T45" s="39">
        <v>92377</v>
      </c>
      <c r="U45" s="40">
        <f t="shared" si="16"/>
        <v>94987</v>
      </c>
      <c r="V45" s="40">
        <f t="shared" si="16"/>
        <v>97597</v>
      </c>
      <c r="W45" s="40">
        <f t="shared" si="16"/>
        <v>100207</v>
      </c>
      <c r="X45" s="40">
        <f t="shared" si="16"/>
        <v>102817</v>
      </c>
      <c r="Y45" s="39">
        <v>105427</v>
      </c>
    </row>
    <row r="46" spans="2:25" hidden="1">
      <c r="B46" s="41" t="s">
        <v>109</v>
      </c>
      <c r="C46" s="41"/>
      <c r="D46" s="41" t="s">
        <v>242</v>
      </c>
      <c r="E46" s="39"/>
      <c r="F46" s="42"/>
      <c r="G46" s="42"/>
      <c r="H46" s="42"/>
      <c r="I46" s="42"/>
      <c r="J46" s="39"/>
      <c r="K46" s="42"/>
      <c r="L46" s="42"/>
      <c r="M46" s="42"/>
      <c r="N46" s="42"/>
      <c r="O46" s="39">
        <v>60153</v>
      </c>
      <c r="P46" s="42">
        <f t="shared" si="13"/>
        <v>62011.199999999997</v>
      </c>
      <c r="Q46" s="42">
        <f t="shared" si="13"/>
        <v>63869.399999999994</v>
      </c>
      <c r="R46" s="42">
        <f t="shared" si="13"/>
        <v>65727.599999999991</v>
      </c>
      <c r="S46" s="42">
        <f t="shared" si="13"/>
        <v>67585.799999999988</v>
      </c>
      <c r="T46" s="39">
        <v>69444</v>
      </c>
      <c r="U46" s="42">
        <f t="shared" si="16"/>
        <v>71243.8</v>
      </c>
      <c r="V46" s="42">
        <f t="shared" si="16"/>
        <v>73043.600000000006</v>
      </c>
      <c r="W46" s="42">
        <f t="shared" si="16"/>
        <v>74843.400000000009</v>
      </c>
      <c r="X46" s="42">
        <f t="shared" si="16"/>
        <v>76643.200000000012</v>
      </c>
      <c r="Y46" s="39">
        <v>78443</v>
      </c>
    </row>
    <row r="47" spans="2:25" hidden="1">
      <c r="B47" s="38" t="s">
        <v>127</v>
      </c>
      <c r="C47" s="38"/>
      <c r="D47" s="38" t="s">
        <v>243</v>
      </c>
      <c r="E47" s="39"/>
      <c r="F47" s="40"/>
      <c r="G47" s="40"/>
      <c r="H47" s="40"/>
      <c r="I47" s="40"/>
      <c r="J47" s="39"/>
      <c r="K47" s="40"/>
      <c r="L47" s="40"/>
      <c r="M47" s="40"/>
      <c r="N47" s="40"/>
      <c r="O47" s="39">
        <v>30577</v>
      </c>
      <c r="P47" s="40">
        <f t="shared" si="13"/>
        <v>30517.200000000001</v>
      </c>
      <c r="Q47" s="40">
        <f t="shared" si="13"/>
        <v>30457.4</v>
      </c>
      <c r="R47" s="40">
        <f t="shared" si="13"/>
        <v>30397.600000000002</v>
      </c>
      <c r="S47" s="40">
        <f t="shared" si="13"/>
        <v>30337.800000000003</v>
      </c>
      <c r="T47" s="39">
        <v>30278</v>
      </c>
      <c r="U47" s="40">
        <f t="shared" si="16"/>
        <v>30567</v>
      </c>
      <c r="V47" s="40">
        <f t="shared" si="16"/>
        <v>30856</v>
      </c>
      <c r="W47" s="40">
        <f t="shared" si="16"/>
        <v>31145</v>
      </c>
      <c r="X47" s="40">
        <f t="shared" si="16"/>
        <v>31434</v>
      </c>
      <c r="Y47" s="39">
        <v>31723</v>
      </c>
    </row>
    <row r="48" spans="2:25" hidden="1">
      <c r="B48" s="41" t="s">
        <v>109</v>
      </c>
      <c r="C48" s="41"/>
      <c r="D48" s="41" t="s">
        <v>244</v>
      </c>
      <c r="E48" s="39"/>
      <c r="F48" s="42"/>
      <c r="G48" s="42"/>
      <c r="H48" s="42"/>
      <c r="I48" s="42"/>
      <c r="J48" s="39"/>
      <c r="K48" s="42"/>
      <c r="L48" s="42"/>
      <c r="M48" s="42"/>
      <c r="N48" s="42"/>
      <c r="O48" s="39">
        <v>134869</v>
      </c>
      <c r="P48" s="42">
        <f t="shared" si="13"/>
        <v>137286.79999999999</v>
      </c>
      <c r="Q48" s="42">
        <f t="shared" si="13"/>
        <v>139704.59999999998</v>
      </c>
      <c r="R48" s="42">
        <f t="shared" si="13"/>
        <v>142122.39999999997</v>
      </c>
      <c r="S48" s="42">
        <f t="shared" si="13"/>
        <v>144540.19999999995</v>
      </c>
      <c r="T48" s="39">
        <v>146958</v>
      </c>
      <c r="U48" s="42">
        <f t="shared" si="16"/>
        <v>151109.20000000001</v>
      </c>
      <c r="V48" s="42">
        <f t="shared" si="16"/>
        <v>155260.40000000002</v>
      </c>
      <c r="W48" s="42">
        <f t="shared" si="16"/>
        <v>159411.60000000003</v>
      </c>
      <c r="X48" s="42">
        <f t="shared" si="16"/>
        <v>163562.80000000005</v>
      </c>
      <c r="Y48" s="39">
        <v>167714</v>
      </c>
    </row>
    <row r="49" spans="2:25" hidden="1">
      <c r="B49" s="38" t="s">
        <v>127</v>
      </c>
      <c r="C49" s="38"/>
      <c r="D49" s="38" t="s">
        <v>138</v>
      </c>
      <c r="E49" s="39"/>
      <c r="F49" s="40"/>
      <c r="G49" s="40"/>
      <c r="H49" s="40"/>
      <c r="I49" s="40"/>
      <c r="J49" s="39"/>
      <c r="K49" s="40"/>
      <c r="L49" s="40"/>
      <c r="M49" s="40"/>
      <c r="N49" s="40"/>
      <c r="O49" s="39">
        <v>55286</v>
      </c>
      <c r="P49" s="40">
        <f t="shared" ref="P49:S51" si="17">O49-(($O49-$T49)/5)</f>
        <v>56096.6</v>
      </c>
      <c r="Q49" s="40">
        <f t="shared" si="17"/>
        <v>56907.199999999997</v>
      </c>
      <c r="R49" s="40">
        <f t="shared" si="17"/>
        <v>57717.799999999996</v>
      </c>
      <c r="S49" s="40">
        <f t="shared" si="17"/>
        <v>58528.399999999994</v>
      </c>
      <c r="T49" s="39">
        <v>59339</v>
      </c>
      <c r="U49" s="40">
        <f t="shared" si="16"/>
        <v>60515.6</v>
      </c>
      <c r="V49" s="40">
        <f t="shared" si="16"/>
        <v>61692.2</v>
      </c>
      <c r="W49" s="40">
        <f t="shared" si="16"/>
        <v>62868.799999999996</v>
      </c>
      <c r="X49" s="40">
        <f t="shared" si="16"/>
        <v>64045.399999999994</v>
      </c>
      <c r="Y49" s="39">
        <v>65222</v>
      </c>
    </row>
    <row r="50" spans="2:25" hidden="1">
      <c r="B50" s="41" t="s">
        <v>127</v>
      </c>
      <c r="C50" s="41"/>
      <c r="D50" s="41" t="s">
        <v>137</v>
      </c>
      <c r="E50" s="39"/>
      <c r="F50" s="42"/>
      <c r="G50" s="42"/>
      <c r="H50" s="42"/>
      <c r="I50" s="42"/>
      <c r="J50" s="39"/>
      <c r="K50" s="42"/>
      <c r="L50" s="42"/>
      <c r="M50" s="42"/>
      <c r="N50" s="42"/>
      <c r="O50" s="39">
        <v>86284</v>
      </c>
      <c r="P50" s="42">
        <f t="shared" si="17"/>
        <v>87519.8</v>
      </c>
      <c r="Q50" s="42">
        <f t="shared" si="17"/>
        <v>88755.6</v>
      </c>
      <c r="R50" s="42">
        <f t="shared" si="17"/>
        <v>89991.400000000009</v>
      </c>
      <c r="S50" s="42">
        <f t="shared" si="17"/>
        <v>91227.200000000012</v>
      </c>
      <c r="T50" s="39">
        <v>92463</v>
      </c>
      <c r="U50" s="42">
        <f t="shared" si="16"/>
        <v>93196.2</v>
      </c>
      <c r="V50" s="42">
        <f t="shared" si="16"/>
        <v>93929.4</v>
      </c>
      <c r="W50" s="42">
        <f t="shared" si="16"/>
        <v>94662.599999999991</v>
      </c>
      <c r="X50" s="42">
        <f t="shared" si="16"/>
        <v>95395.799999999988</v>
      </c>
      <c r="Y50" s="39">
        <v>96129</v>
      </c>
    </row>
    <row r="51" spans="2:25" hidden="1">
      <c r="B51" s="43" t="s">
        <v>127</v>
      </c>
      <c r="C51" s="43"/>
      <c r="D51" s="43" t="s">
        <v>139</v>
      </c>
      <c r="E51" s="39"/>
      <c r="F51" s="44"/>
      <c r="G51" s="44"/>
      <c r="H51" s="44"/>
      <c r="I51" s="44"/>
      <c r="J51" s="39"/>
      <c r="K51" s="44"/>
      <c r="L51" s="44"/>
      <c r="M51" s="44"/>
      <c r="N51" s="44"/>
      <c r="O51" s="39">
        <v>120851</v>
      </c>
      <c r="P51" s="44">
        <f>O51-(($O51-$T51)/5)</f>
        <v>121690.8</v>
      </c>
      <c r="Q51" s="44">
        <f t="shared" si="17"/>
        <v>122530.6</v>
      </c>
      <c r="R51" s="44">
        <f t="shared" si="17"/>
        <v>123370.40000000001</v>
      </c>
      <c r="S51" s="44">
        <f t="shared" si="17"/>
        <v>124210.20000000001</v>
      </c>
      <c r="T51" s="39">
        <v>125050</v>
      </c>
      <c r="U51" s="44">
        <f t="shared" si="16"/>
        <v>126906.6</v>
      </c>
      <c r="V51" s="44">
        <f t="shared" si="16"/>
        <v>128763.20000000001</v>
      </c>
      <c r="W51" s="44">
        <f t="shared" si="16"/>
        <v>130619.80000000002</v>
      </c>
      <c r="X51" s="44">
        <f t="shared" si="16"/>
        <v>132476.40000000002</v>
      </c>
      <c r="Y51" s="39">
        <v>134333</v>
      </c>
    </row>
    <row r="52" spans="2:25" hidden="1">
      <c r="D52" s="45"/>
      <c r="E52" s="45"/>
      <c r="F52" s="45"/>
      <c r="G52" s="45"/>
      <c r="H52" s="45"/>
      <c r="I52" s="45"/>
      <c r="J52" s="45"/>
      <c r="K52" s="45"/>
      <c r="L52" s="45"/>
      <c r="M52" s="45"/>
      <c r="N52" s="45"/>
      <c r="O52" s="45"/>
      <c r="P52" s="45"/>
      <c r="Q52" s="45"/>
      <c r="R52" s="45"/>
      <c r="S52" s="45"/>
      <c r="T52" s="45"/>
      <c r="U52" s="45"/>
      <c r="V52" s="45"/>
    </row>
    <row r="54" spans="2:25" hidden="1">
      <c r="B54" s="47" t="s">
        <v>187</v>
      </c>
      <c r="C54" s="47"/>
      <c r="D54" s="47" t="s">
        <v>187</v>
      </c>
      <c r="E54" s="37">
        <f t="shared" ref="E54:Y54" si="18">E$5</f>
        <v>2001</v>
      </c>
      <c r="F54" s="37">
        <f t="shared" si="18"/>
        <v>2002</v>
      </c>
      <c r="G54" s="37">
        <f t="shared" si="18"/>
        <v>2003</v>
      </c>
      <c r="H54" s="37">
        <f t="shared" si="18"/>
        <v>2004</v>
      </c>
      <c r="I54" s="37">
        <f t="shared" si="18"/>
        <v>2005</v>
      </c>
      <c r="J54" s="37">
        <f t="shared" si="18"/>
        <v>2006</v>
      </c>
      <c r="K54" s="37">
        <f t="shared" si="18"/>
        <v>2007</v>
      </c>
      <c r="L54" s="37">
        <f t="shared" si="18"/>
        <v>2008</v>
      </c>
      <c r="M54" s="37">
        <f t="shared" si="18"/>
        <v>2009</v>
      </c>
      <c r="N54" s="37">
        <f t="shared" si="18"/>
        <v>2010</v>
      </c>
      <c r="O54" s="37">
        <f t="shared" si="18"/>
        <v>2011</v>
      </c>
      <c r="P54" s="37">
        <f t="shared" si="18"/>
        <v>2012</v>
      </c>
      <c r="Q54" s="37">
        <f t="shared" si="18"/>
        <v>2013</v>
      </c>
      <c r="R54" s="37">
        <f t="shared" si="18"/>
        <v>2014</v>
      </c>
      <c r="S54" s="37">
        <f t="shared" si="18"/>
        <v>2015</v>
      </c>
      <c r="T54" s="37">
        <f t="shared" si="18"/>
        <v>2016</v>
      </c>
      <c r="U54" s="37">
        <f t="shared" si="18"/>
        <v>2017</v>
      </c>
      <c r="V54" s="37">
        <f t="shared" si="18"/>
        <v>2018</v>
      </c>
      <c r="W54" s="37">
        <f t="shared" si="18"/>
        <v>2019</v>
      </c>
      <c r="X54" s="37">
        <f t="shared" si="18"/>
        <v>2020</v>
      </c>
      <c r="Y54" s="37">
        <f t="shared" si="18"/>
        <v>2021</v>
      </c>
    </row>
    <row r="55" spans="2:25" hidden="1">
      <c r="B55" s="43" t="s">
        <v>250</v>
      </c>
      <c r="C55" s="43"/>
      <c r="D55" s="43" t="s">
        <v>109</v>
      </c>
      <c r="E55" s="44"/>
      <c r="F55" s="44"/>
      <c r="G55" s="44"/>
      <c r="H55" s="44"/>
      <c r="I55" s="44"/>
      <c r="J55" s="48"/>
      <c r="K55" s="48"/>
      <c r="L55" s="48"/>
      <c r="M55" s="48"/>
      <c r="N55" s="48"/>
      <c r="O55" s="51">
        <f t="shared" ref="O55:Y56" si="19">SUMIF($B$33:$B$51,$D55,O$33:O$51)</f>
        <v>1137657</v>
      </c>
      <c r="P55" s="51">
        <f t="shared" si="19"/>
        <v>1156575.7999999998</v>
      </c>
      <c r="Q55" s="51">
        <f t="shared" si="19"/>
        <v>1175494.5999999999</v>
      </c>
      <c r="R55" s="51">
        <f t="shared" si="19"/>
        <v>1194413.3999999999</v>
      </c>
      <c r="S55" s="51">
        <f t="shared" si="19"/>
        <v>1213332.2</v>
      </c>
      <c r="T55" s="51">
        <f t="shared" si="19"/>
        <v>1232251</v>
      </c>
      <c r="U55" s="51">
        <f t="shared" si="19"/>
        <v>1267301</v>
      </c>
      <c r="V55" s="51">
        <f t="shared" si="19"/>
        <v>1302351</v>
      </c>
      <c r="W55" s="51">
        <f t="shared" si="19"/>
        <v>1337401</v>
      </c>
      <c r="X55" s="51">
        <f t="shared" si="19"/>
        <v>1372451</v>
      </c>
      <c r="Y55" s="51">
        <f t="shared" si="19"/>
        <v>1407501</v>
      </c>
    </row>
    <row r="56" spans="2:25" hidden="1">
      <c r="B56" s="49" t="s">
        <v>250</v>
      </c>
      <c r="C56" s="49"/>
      <c r="D56" s="49" t="s">
        <v>127</v>
      </c>
      <c r="E56" s="52"/>
      <c r="F56" s="52"/>
      <c r="G56" s="52"/>
      <c r="H56" s="52"/>
      <c r="I56" s="52"/>
      <c r="J56" s="50"/>
      <c r="K56" s="50"/>
      <c r="L56" s="50"/>
      <c r="M56" s="50"/>
      <c r="N56" s="50"/>
      <c r="O56" s="53">
        <f t="shared" si="19"/>
        <v>587556</v>
      </c>
      <c r="P56" s="53">
        <f t="shared" si="19"/>
        <v>594073</v>
      </c>
      <c r="Q56" s="53">
        <f t="shared" si="19"/>
        <v>600590</v>
      </c>
      <c r="R56" s="53">
        <f t="shared" si="19"/>
        <v>607106.99999999988</v>
      </c>
      <c r="S56" s="53">
        <f t="shared" si="19"/>
        <v>613624</v>
      </c>
      <c r="T56" s="53">
        <f t="shared" si="19"/>
        <v>620141</v>
      </c>
      <c r="U56" s="53">
        <f t="shared" si="19"/>
        <v>626982.19999999995</v>
      </c>
      <c r="V56" s="53">
        <f t="shared" si="19"/>
        <v>633823.39999999991</v>
      </c>
      <c r="W56" s="53">
        <f t="shared" si="19"/>
        <v>640664.6</v>
      </c>
      <c r="X56" s="53">
        <f t="shared" si="19"/>
        <v>647505.80000000005</v>
      </c>
      <c r="Y56" s="53">
        <f t="shared" si="19"/>
        <v>654347</v>
      </c>
    </row>
    <row r="57" spans="2:25" hidden="1">
      <c r="Y57" s="46"/>
    </row>
    <row r="58" spans="2:25" ht="15.5">
      <c r="R58"/>
      <c r="S58"/>
      <c r="T58"/>
      <c r="U58"/>
      <c r="V58"/>
    </row>
    <row r="59" spans="2:25" ht="15.5">
      <c r="B59" s="30" t="s">
        <v>226</v>
      </c>
      <c r="R59"/>
      <c r="S59"/>
      <c r="T59"/>
      <c r="U59"/>
      <c r="V59"/>
    </row>
    <row r="60" spans="2:25"/>
  </sheetData>
  <hyperlinks>
    <hyperlink ref="A2" location="'Table of Contents'!A1" display="'Return to Table of Contents'" xr:uid="{2B58EB46-46E8-4769-A486-8B363C38E18D}"/>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4CA0D-5C93-42EC-8AA3-ADE11CEC4B35}">
  <sheetPr>
    <tabColor rgb="FF92D050"/>
  </sheetPr>
  <dimension ref="A1:Q15"/>
  <sheetViews>
    <sheetView zoomScaleNormal="100" workbookViewId="0">
      <selection activeCell="F10" sqref="F10"/>
    </sheetView>
  </sheetViews>
  <sheetFormatPr defaultColWidth="0" defaultRowHeight="15.5" zeroHeight="1"/>
  <cols>
    <col min="1" max="1" width="9" customWidth="1"/>
    <col min="2" max="2" width="18.1640625" bestFit="1" customWidth="1"/>
    <col min="3" max="3" width="12.4140625" bestFit="1" customWidth="1"/>
    <col min="4" max="16" width="14.08203125" customWidth="1"/>
    <col min="17" max="17" width="9" customWidth="1"/>
    <col min="18" max="16384" width="9" hidden="1"/>
  </cols>
  <sheetData>
    <row r="1" spans="1:17" ht="20" thickBot="1">
      <c r="A1" s="240" t="str" cm="1">
        <f t="array" aca="1" ref="A1" ca="1">RIGHT(CELL("filename",A3),LEN(CELL("filename",A3))-FIND("]", CELL("filename",A3)))</f>
        <v>Population forecasts</v>
      </c>
      <c r="B1" s="240"/>
      <c r="C1" s="240"/>
      <c r="D1" s="240"/>
      <c r="E1" s="240"/>
      <c r="F1" s="240"/>
      <c r="G1" s="240"/>
      <c r="H1" s="240"/>
      <c r="I1" s="240"/>
      <c r="J1" s="240"/>
      <c r="K1" s="240"/>
      <c r="L1" s="240"/>
      <c r="M1" s="240"/>
      <c r="N1" s="240"/>
      <c r="O1" s="240"/>
      <c r="P1" s="240"/>
      <c r="Q1" s="240"/>
    </row>
    <row r="2" spans="1:17" ht="20.5" thickTop="1" thickBot="1">
      <c r="A2" s="246" t="s">
        <v>345</v>
      </c>
      <c r="B2" s="244"/>
      <c r="C2" s="244"/>
      <c r="D2" s="244"/>
      <c r="E2" s="244"/>
      <c r="F2" s="244"/>
      <c r="G2" s="244"/>
      <c r="H2" s="244"/>
      <c r="I2" s="244"/>
      <c r="J2" s="244"/>
      <c r="K2" s="244"/>
      <c r="L2" s="244"/>
      <c r="M2" s="244"/>
      <c r="N2" s="244"/>
      <c r="O2" s="244"/>
      <c r="P2" s="244"/>
      <c r="Q2" s="244"/>
    </row>
    <row r="3" spans="1:17" ht="16" thickTop="1"/>
    <row r="4" spans="1:17" ht="16" thickBot="1">
      <c r="B4" s="28" t="s">
        <v>186</v>
      </c>
      <c r="C4" s="28" t="s">
        <v>187</v>
      </c>
      <c r="D4" s="28">
        <v>2020</v>
      </c>
      <c r="E4" s="28">
        <v>2021</v>
      </c>
      <c r="F4" s="28">
        <v>2022</v>
      </c>
      <c r="G4" s="28">
        <v>2023</v>
      </c>
      <c r="H4" s="28">
        <v>2024</v>
      </c>
      <c r="I4" s="28">
        <v>2025</v>
      </c>
      <c r="J4" s="28">
        <v>2026</v>
      </c>
      <c r="K4" s="28">
        <v>2027</v>
      </c>
      <c r="L4" s="28">
        <v>2028</v>
      </c>
      <c r="M4" s="28">
        <v>2029</v>
      </c>
      <c r="N4" s="28">
        <v>2030</v>
      </c>
      <c r="O4" s="28">
        <v>2031</v>
      </c>
      <c r="P4" s="28">
        <v>2032</v>
      </c>
    </row>
    <row r="5" spans="1:17" ht="16" thickTop="1">
      <c r="B5" t="s">
        <v>109</v>
      </c>
      <c r="C5" s="6" t="s">
        <v>110</v>
      </c>
      <c r="D5" s="6">
        <f>E5*(1.0185^-1)</f>
        <v>3556310.2601865493</v>
      </c>
      <c r="E5" s="6">
        <v>3622102</v>
      </c>
      <c r="F5" s="6">
        <f>E5*1.0185</f>
        <v>3689110.8869999996</v>
      </c>
      <c r="G5" s="6">
        <f>F5*1.018294</f>
        <v>3756599.4815667779</v>
      </c>
      <c r="H5" s="6">
        <f t="shared" ref="H5:O5" si="0">G5*1.018294</f>
        <v>3825322.7124825609</v>
      </c>
      <c r="I5" s="6">
        <f t="shared" si="0"/>
        <v>3895303.1661847169</v>
      </c>
      <c r="J5" s="6">
        <f t="shared" si="0"/>
        <v>3966563.8423069003</v>
      </c>
      <c r="K5" s="6">
        <f t="shared" si="0"/>
        <v>4039128.1612380627</v>
      </c>
      <c r="L5" s="6">
        <f t="shared" si="0"/>
        <v>4113019.9718197519</v>
      </c>
      <c r="M5" s="6">
        <f t="shared" si="0"/>
        <v>4188263.5591842225</v>
      </c>
      <c r="N5" s="6">
        <f t="shared" si="0"/>
        <v>4264883.6527359392</v>
      </c>
      <c r="O5" s="6">
        <f t="shared" si="0"/>
        <v>4342905.4342790907</v>
      </c>
      <c r="P5">
        <f>O5*1.0185</f>
        <v>4423249.1848132536</v>
      </c>
    </row>
    <row r="6" spans="1:17">
      <c r="B6" t="s">
        <v>127</v>
      </c>
      <c r="C6" s="6" t="s">
        <v>128</v>
      </c>
      <c r="D6" s="6">
        <f t="shared" ref="D6:D14" si="1">E6*(1.0185^-1)</f>
        <v>252487.97250859108</v>
      </c>
      <c r="E6" s="6">
        <v>257159</v>
      </c>
      <c r="F6" s="6">
        <f>E6*1.014</f>
        <v>260759.226</v>
      </c>
      <c r="G6" s="6">
        <f>F6*1.013</f>
        <v>264149.09593799995</v>
      </c>
      <c r="H6" s="6">
        <f t="shared" ref="H6:P6" si="2">G6*1.013</f>
        <v>267583.03418519394</v>
      </c>
      <c r="I6" s="6">
        <f t="shared" si="2"/>
        <v>271061.61362960143</v>
      </c>
      <c r="J6" s="6">
        <f t="shared" si="2"/>
        <v>274585.41460678622</v>
      </c>
      <c r="K6" s="6">
        <f t="shared" si="2"/>
        <v>278155.02499667439</v>
      </c>
      <c r="L6" s="6">
        <f t="shared" si="2"/>
        <v>281771.04032163112</v>
      </c>
      <c r="M6" s="6">
        <f t="shared" si="2"/>
        <v>285434.06384581228</v>
      </c>
      <c r="N6" s="6">
        <f t="shared" si="2"/>
        <v>289144.70667580783</v>
      </c>
      <c r="O6" s="6">
        <f t="shared" si="2"/>
        <v>292903.5878625933</v>
      </c>
      <c r="P6">
        <f t="shared" si="2"/>
        <v>296711.33450480696</v>
      </c>
    </row>
    <row r="7" spans="1:17">
      <c r="B7" t="s">
        <v>127</v>
      </c>
      <c r="C7" s="6" t="s">
        <v>133</v>
      </c>
      <c r="D7" s="6">
        <f t="shared" si="1"/>
        <v>226906.234658812</v>
      </c>
      <c r="E7" s="6">
        <v>231104</v>
      </c>
      <c r="F7" s="6">
        <f>E7*1.008</f>
        <v>232952.83199999999</v>
      </c>
      <c r="G7" s="6">
        <f>F7*1.0087</f>
        <v>234979.52163839998</v>
      </c>
      <c r="H7" s="6">
        <f t="shared" ref="H7:P7" si="3">G7*1.0087</f>
        <v>237023.84347665403</v>
      </c>
      <c r="I7" s="6">
        <f t="shared" si="3"/>
        <v>239085.9509149009</v>
      </c>
      <c r="J7" s="6">
        <f t="shared" si="3"/>
        <v>241165.99868786053</v>
      </c>
      <c r="K7" s="6">
        <f t="shared" si="3"/>
        <v>243264.14287644491</v>
      </c>
      <c r="L7" s="6">
        <f t="shared" si="3"/>
        <v>245380.54091946996</v>
      </c>
      <c r="M7" s="6">
        <f t="shared" si="3"/>
        <v>247515.35162546934</v>
      </c>
      <c r="N7" s="6">
        <f t="shared" si="3"/>
        <v>249668.73518461091</v>
      </c>
      <c r="O7" s="6">
        <f t="shared" si="3"/>
        <v>251840.85318071701</v>
      </c>
      <c r="P7">
        <f t="shared" si="3"/>
        <v>254031.86860338922</v>
      </c>
    </row>
    <row r="8" spans="1:17">
      <c r="B8" t="s">
        <v>127</v>
      </c>
      <c r="C8" s="6" t="s">
        <v>134</v>
      </c>
      <c r="D8" s="6">
        <f t="shared" si="1"/>
        <v>127703.48551791851</v>
      </c>
      <c r="E8" s="6">
        <v>130066</v>
      </c>
      <c r="F8" s="6">
        <f>E8*1.003</f>
        <v>130456.19799999999</v>
      </c>
      <c r="G8" s="6">
        <f>F8*1.002</f>
        <v>130717.11039599999</v>
      </c>
      <c r="H8" s="6">
        <f t="shared" ref="H8:P8" si="4">G8*1.002</f>
        <v>130978.54461679199</v>
      </c>
      <c r="I8" s="6">
        <f t="shared" si="4"/>
        <v>131240.50170602556</v>
      </c>
      <c r="J8" s="6">
        <f t="shared" si="4"/>
        <v>131502.98270943761</v>
      </c>
      <c r="K8" s="6">
        <f t="shared" si="4"/>
        <v>131765.98867485649</v>
      </c>
      <c r="L8" s="6">
        <f t="shared" si="4"/>
        <v>132029.52065220621</v>
      </c>
      <c r="M8" s="6">
        <f t="shared" si="4"/>
        <v>132293.57969351063</v>
      </c>
      <c r="N8" s="6">
        <f t="shared" si="4"/>
        <v>132558.16685289764</v>
      </c>
      <c r="O8" s="6">
        <f t="shared" si="4"/>
        <v>132823.28318660345</v>
      </c>
      <c r="P8">
        <f t="shared" si="4"/>
        <v>133088.92975297666</v>
      </c>
    </row>
    <row r="9" spans="1:17">
      <c r="B9" t="s">
        <v>127</v>
      </c>
      <c r="C9" s="6" t="s">
        <v>135</v>
      </c>
      <c r="D9" s="6">
        <f t="shared" si="1"/>
        <v>179940.10800196367</v>
      </c>
      <c r="E9" s="6">
        <v>183269</v>
      </c>
      <c r="F9" s="6">
        <f>E9*1.011</f>
        <v>185284.95899999997</v>
      </c>
      <c r="G9" s="6">
        <f>F9*1.0104</f>
        <v>187211.92257359996</v>
      </c>
      <c r="H9" s="6">
        <f t="shared" ref="H9:O9" si="5">G9*1.0104</f>
        <v>189158.92656836539</v>
      </c>
      <c r="I9" s="6">
        <f t="shared" si="5"/>
        <v>191126.1794046764</v>
      </c>
      <c r="J9" s="6">
        <f t="shared" si="5"/>
        <v>193113.89167048503</v>
      </c>
      <c r="K9" s="6">
        <f t="shared" si="5"/>
        <v>195122.27614385806</v>
      </c>
      <c r="L9" s="6">
        <f t="shared" si="5"/>
        <v>197151.54781575419</v>
      </c>
      <c r="M9" s="6">
        <f t="shared" si="5"/>
        <v>199201.92391303804</v>
      </c>
      <c r="N9" s="6">
        <f t="shared" si="5"/>
        <v>201273.62392173364</v>
      </c>
      <c r="O9" s="6">
        <f t="shared" si="5"/>
        <v>203366.86961051967</v>
      </c>
      <c r="P9">
        <f>O9*1.011</f>
        <v>205603.90517623536</v>
      </c>
    </row>
    <row r="10" spans="1:17">
      <c r="B10" t="s">
        <v>127</v>
      </c>
      <c r="C10" s="6" t="s">
        <v>136</v>
      </c>
      <c r="D10" s="6">
        <f t="shared" si="1"/>
        <v>79884.143348060883</v>
      </c>
      <c r="E10" s="6">
        <v>81362</v>
      </c>
      <c r="F10" s="6">
        <f>E10*0.999</f>
        <v>81280.638000000006</v>
      </c>
      <c r="G10" s="6">
        <f>F10*0.998</f>
        <v>81118.076724000013</v>
      </c>
      <c r="H10" s="6">
        <f t="shared" ref="H10:O10" si="6">G10*0.998</f>
        <v>80955.840570552013</v>
      </c>
      <c r="I10" s="6">
        <f t="shared" si="6"/>
        <v>80793.928889410905</v>
      </c>
      <c r="J10" s="6">
        <f t="shared" si="6"/>
        <v>80632.341031632081</v>
      </c>
      <c r="K10" s="6">
        <f t="shared" si="6"/>
        <v>80471.076349568815</v>
      </c>
      <c r="L10" s="6">
        <f t="shared" si="6"/>
        <v>80310.13419686968</v>
      </c>
      <c r="M10" s="6">
        <f t="shared" si="6"/>
        <v>80149.513928475935</v>
      </c>
      <c r="N10" s="6">
        <f t="shared" si="6"/>
        <v>79989.214900618987</v>
      </c>
      <c r="O10" s="6">
        <f t="shared" si="6"/>
        <v>79829.236470817748</v>
      </c>
      <c r="P10">
        <f>O10*0.999</f>
        <v>79749.407234346931</v>
      </c>
    </row>
    <row r="11" spans="1:17">
      <c r="B11" t="s">
        <v>127</v>
      </c>
      <c r="C11" s="6" t="s">
        <v>137</v>
      </c>
      <c r="D11" s="6">
        <f t="shared" si="1"/>
        <v>233138.92979872364</v>
      </c>
      <c r="E11" s="6">
        <v>237452</v>
      </c>
      <c r="F11" s="6">
        <f>E11*1.013</f>
        <v>240538.87599999999</v>
      </c>
      <c r="G11" s="6">
        <f>F11*1.0097</f>
        <v>242872.10309719999</v>
      </c>
      <c r="H11" s="6">
        <f t="shared" ref="H11:O11" si="7">G11*1.0097</f>
        <v>245227.96249724284</v>
      </c>
      <c r="I11" s="6">
        <f t="shared" si="7"/>
        <v>247606.6737334661</v>
      </c>
      <c r="J11" s="6">
        <f t="shared" si="7"/>
        <v>250008.45846868074</v>
      </c>
      <c r="K11" s="6">
        <f t="shared" si="7"/>
        <v>252433.54051582696</v>
      </c>
      <c r="L11" s="6">
        <f t="shared" si="7"/>
        <v>254882.14585883048</v>
      </c>
      <c r="M11" s="6">
        <f t="shared" si="7"/>
        <v>257354.50267366116</v>
      </c>
      <c r="N11" s="6">
        <f t="shared" si="7"/>
        <v>259850.84134959569</v>
      </c>
      <c r="O11" s="6">
        <f t="shared" si="7"/>
        <v>262371.39451068681</v>
      </c>
      <c r="P11">
        <f>O11*1.013</f>
        <v>265782.22263932572</v>
      </c>
    </row>
    <row r="12" spans="1:17">
      <c r="B12" t="s">
        <v>127</v>
      </c>
      <c r="C12" s="6" t="s">
        <v>138</v>
      </c>
      <c r="D12" s="6">
        <f t="shared" si="1"/>
        <v>161162.49386352481</v>
      </c>
      <c r="E12" s="6">
        <v>164144</v>
      </c>
      <c r="F12" s="6">
        <f>E12*1.01</f>
        <v>165785.44</v>
      </c>
      <c r="G12" s="6">
        <f>F12*1.0097</f>
        <v>167393.55876800002</v>
      </c>
      <c r="H12" s="6">
        <f t="shared" ref="H12:O12" si="8">G12*1.0097</f>
        <v>169017.27628804962</v>
      </c>
      <c r="I12" s="6">
        <f t="shared" si="8"/>
        <v>170656.7438680437</v>
      </c>
      <c r="J12" s="6">
        <f t="shared" si="8"/>
        <v>172312.11428356374</v>
      </c>
      <c r="K12" s="6">
        <f t="shared" si="8"/>
        <v>173983.54179211432</v>
      </c>
      <c r="L12" s="6">
        <f t="shared" si="8"/>
        <v>175671.18214749784</v>
      </c>
      <c r="M12" s="6">
        <f t="shared" si="8"/>
        <v>177375.19261432858</v>
      </c>
      <c r="N12" s="6">
        <f t="shared" si="8"/>
        <v>179095.73198268758</v>
      </c>
      <c r="O12" s="6">
        <f t="shared" si="8"/>
        <v>180832.96058291965</v>
      </c>
      <c r="P12">
        <f>O12*1.01</f>
        <v>182641.29018874886</v>
      </c>
    </row>
    <row r="13" spans="1:17">
      <c r="B13" t="s">
        <v>127</v>
      </c>
      <c r="C13" s="6" t="s">
        <v>139</v>
      </c>
      <c r="D13" s="6">
        <f t="shared" si="1"/>
        <v>305083.94698085421</v>
      </c>
      <c r="E13" s="6">
        <v>310728</v>
      </c>
      <c r="F13" s="6">
        <f>E13*1.008</f>
        <v>313213.82400000002</v>
      </c>
      <c r="G13" s="6">
        <f t="shared" ref="G13:P13" si="9">F13*1.008</f>
        <v>315719.53459200001</v>
      </c>
      <c r="H13" s="6">
        <f t="shared" si="9"/>
        <v>318245.29086873599</v>
      </c>
      <c r="I13" s="6">
        <f t="shared" si="9"/>
        <v>320791.25319568586</v>
      </c>
      <c r="J13" s="6">
        <f t="shared" si="9"/>
        <v>323357.58322125132</v>
      </c>
      <c r="K13" s="6">
        <f t="shared" si="9"/>
        <v>325944.44388702133</v>
      </c>
      <c r="L13" s="6">
        <f t="shared" si="9"/>
        <v>328551.99943811749</v>
      </c>
      <c r="M13" s="6">
        <f t="shared" si="9"/>
        <v>331180.41543362243</v>
      </c>
      <c r="N13" s="6">
        <f t="shared" si="9"/>
        <v>333829.8587570914</v>
      </c>
      <c r="O13" s="6">
        <f t="shared" si="9"/>
        <v>336500.49762714811</v>
      </c>
      <c r="P13">
        <f t="shared" si="9"/>
        <v>339192.50160816527</v>
      </c>
    </row>
    <row r="14" spans="1:17">
      <c r="B14" t="s">
        <v>188</v>
      </c>
      <c r="C14" s="6" t="s">
        <v>170</v>
      </c>
      <c r="D14" s="6">
        <f t="shared" si="1"/>
        <v>5122617.5748649975</v>
      </c>
      <c r="E14" s="6">
        <f>SUBTOTAL(109,E5:E13)</f>
        <v>5217386</v>
      </c>
      <c r="F14" s="6">
        <f t="shared" ref="F14:O14" si="10">SUBTOTAL(109,F5:F13)</f>
        <v>5299382.88</v>
      </c>
      <c r="G14" s="6">
        <f t="shared" si="10"/>
        <v>5380760.4052939788</v>
      </c>
      <c r="H14" s="6">
        <f t="shared" si="10"/>
        <v>5463513.431554147</v>
      </c>
      <c r="I14" s="6">
        <f t="shared" si="10"/>
        <v>5547666.0115265278</v>
      </c>
      <c r="J14" s="6">
        <f t="shared" si="10"/>
        <v>5633242.6269865967</v>
      </c>
      <c r="K14" s="6">
        <f t="shared" si="10"/>
        <v>5720268.1964744283</v>
      </c>
      <c r="L14" s="6">
        <f t="shared" si="10"/>
        <v>5808768.0831701299</v>
      </c>
      <c r="M14" s="6">
        <f t="shared" si="10"/>
        <v>5898768.102912141</v>
      </c>
      <c r="N14" s="6">
        <f t="shared" si="10"/>
        <v>5990294.532360984</v>
      </c>
      <c r="O14" s="6">
        <f t="shared" si="10"/>
        <v>6083374.1173110958</v>
      </c>
      <c r="P14">
        <f>SUBTOTAL(109,P5:P13)</f>
        <v>6180050.6445212476</v>
      </c>
    </row>
    <row r="15" spans="1:17"/>
  </sheetData>
  <conditionalFormatting sqref="F5:P14">
    <cfRule type="cellIs" dxfId="1" priority="1" operator="lessThanOrEqual">
      <formula>0</formula>
    </cfRule>
  </conditionalFormatting>
  <hyperlinks>
    <hyperlink ref="A2" location="'Table of Contents'!A1" display="'Return to Table of Contents'" xr:uid="{025A42EB-EBA8-4CFD-91D8-B1B75A86E29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CB24-90AD-4511-B62A-0D42E001A3D2}">
  <sheetPr>
    <tabColor rgb="FF92D050"/>
  </sheetPr>
  <dimension ref="A1:S26"/>
  <sheetViews>
    <sheetView zoomScaleNormal="100" workbookViewId="0">
      <selection activeCell="F10" sqref="F10"/>
    </sheetView>
  </sheetViews>
  <sheetFormatPr defaultColWidth="0" defaultRowHeight="14.5" zeroHeight="1"/>
  <cols>
    <col min="1" max="1" width="8.58203125" style="30" customWidth="1"/>
    <col min="2" max="2" width="12.08203125" style="30" bestFit="1" customWidth="1"/>
    <col min="3" max="3" width="12" style="30" bestFit="1" customWidth="1"/>
    <col min="4" max="4" width="22.6640625" style="30" bestFit="1" customWidth="1"/>
    <col min="5" max="5" width="20.08203125" style="30" bestFit="1" customWidth="1"/>
    <col min="6" max="6" width="8.58203125" style="30" customWidth="1"/>
    <col min="7" max="19" width="0" style="30" hidden="1" customWidth="1"/>
    <col min="20" max="16384" width="8.58203125" style="30" hidden="1"/>
  </cols>
  <sheetData>
    <row r="1" spans="1:19" ht="20" thickBot="1">
      <c r="A1" s="240" t="str" cm="1">
        <f t="array" aca="1" ref="A1" ca="1">RIGHT(CELL("filename",A3),LEN(CELL("filename",A3))-FIND("]", CELL("filename",A3)))</f>
        <v>Energex-Ergon Geography</v>
      </c>
      <c r="B1" s="240"/>
      <c r="C1" s="240"/>
      <c r="D1" s="240"/>
      <c r="E1" s="240"/>
      <c r="F1" s="240"/>
      <c r="G1" s="240"/>
      <c r="H1" s="240"/>
      <c r="I1" s="240"/>
      <c r="J1" s="240"/>
      <c r="K1" s="240"/>
      <c r="L1" s="240"/>
      <c r="M1" s="240"/>
      <c r="N1" s="240"/>
      <c r="O1" s="240"/>
      <c r="P1" s="240"/>
      <c r="Q1" s="240"/>
      <c r="R1" s="240"/>
      <c r="S1" s="240"/>
    </row>
    <row r="2" spans="1:19" ht="20.5" thickTop="1" thickBot="1">
      <c r="A2" s="246" t="s">
        <v>345</v>
      </c>
      <c r="B2" s="244"/>
      <c r="C2" s="244"/>
      <c r="D2" s="244"/>
      <c r="E2" s="244"/>
      <c r="F2" s="244"/>
      <c r="G2" s="244"/>
      <c r="H2" s="244"/>
      <c r="I2" s="244"/>
      <c r="J2" s="244"/>
      <c r="K2" s="244"/>
      <c r="L2" s="244"/>
      <c r="M2" s="244"/>
      <c r="N2" s="244"/>
      <c r="O2" s="244"/>
      <c r="P2" s="244"/>
      <c r="Q2" s="244"/>
      <c r="R2" s="244"/>
      <c r="S2" s="244"/>
    </row>
    <row r="3" spans="1:19" ht="15" thickTop="1"/>
    <row r="4" spans="1:19" ht="15" thickBot="1"/>
    <row r="5" spans="1:19" ht="16.5" thickTop="1" thickBot="1">
      <c r="B5" s="279" t="s">
        <v>268</v>
      </c>
      <c r="C5" s="280" t="s">
        <v>269</v>
      </c>
      <c r="D5" s="280" t="s">
        <v>270</v>
      </c>
      <c r="E5" s="281" t="s">
        <v>271</v>
      </c>
    </row>
    <row r="6" spans="1:19" ht="15" thickTop="1">
      <c r="B6" s="282">
        <f t="shared" ref="B6:B22" si="0">B7-1</f>
        <v>301</v>
      </c>
      <c r="C6" s="32" t="s">
        <v>110</v>
      </c>
      <c r="D6" s="31" t="s">
        <v>230</v>
      </c>
      <c r="E6" s="283" t="s">
        <v>109</v>
      </c>
    </row>
    <row r="7" spans="1:19">
      <c r="B7" s="282">
        <f t="shared" si="0"/>
        <v>302</v>
      </c>
      <c r="C7" s="32" t="s">
        <v>110</v>
      </c>
      <c r="D7" s="31" t="s">
        <v>231</v>
      </c>
      <c r="E7" s="283" t="s">
        <v>109</v>
      </c>
    </row>
    <row r="8" spans="1:19">
      <c r="B8" s="282">
        <f t="shared" si="0"/>
        <v>303</v>
      </c>
      <c r="C8" s="32" t="s">
        <v>110</v>
      </c>
      <c r="D8" s="31" t="s">
        <v>232</v>
      </c>
      <c r="E8" s="283" t="s">
        <v>109</v>
      </c>
    </row>
    <row r="9" spans="1:19">
      <c r="B9" s="282">
        <f t="shared" si="0"/>
        <v>304</v>
      </c>
      <c r="C9" s="32" t="s">
        <v>110</v>
      </c>
      <c r="D9" s="31" t="s">
        <v>233</v>
      </c>
      <c r="E9" s="283" t="s">
        <v>109</v>
      </c>
    </row>
    <row r="10" spans="1:19">
      <c r="B10" s="282">
        <f t="shared" si="0"/>
        <v>305</v>
      </c>
      <c r="C10" s="32" t="s">
        <v>110</v>
      </c>
      <c r="D10" s="31" t="s">
        <v>234</v>
      </c>
      <c r="E10" s="283" t="s">
        <v>109</v>
      </c>
    </row>
    <row r="11" spans="1:19">
      <c r="B11" s="282">
        <f t="shared" si="0"/>
        <v>306</v>
      </c>
      <c r="C11" s="32" t="s">
        <v>128</v>
      </c>
      <c r="D11" s="31" t="s">
        <v>128</v>
      </c>
      <c r="E11" s="283" t="s">
        <v>127</v>
      </c>
    </row>
    <row r="12" spans="1:19">
      <c r="B12" s="282">
        <f t="shared" si="0"/>
        <v>307</v>
      </c>
      <c r="C12" s="32" t="s">
        <v>133</v>
      </c>
      <c r="D12" s="31" t="s">
        <v>235</v>
      </c>
      <c r="E12" s="283" t="s">
        <v>127</v>
      </c>
    </row>
    <row r="13" spans="1:19">
      <c r="B13" s="282">
        <f t="shared" si="0"/>
        <v>308</v>
      </c>
      <c r="C13" s="32" t="s">
        <v>134</v>
      </c>
      <c r="D13" s="31" t="s">
        <v>236</v>
      </c>
      <c r="E13" s="283" t="s">
        <v>127</v>
      </c>
    </row>
    <row r="14" spans="1:19">
      <c r="B14" s="282">
        <f t="shared" si="0"/>
        <v>309</v>
      </c>
      <c r="C14" s="32" t="s">
        <v>110</v>
      </c>
      <c r="D14" s="31" t="s">
        <v>237</v>
      </c>
      <c r="E14" s="283" t="s">
        <v>109</v>
      </c>
    </row>
    <row r="15" spans="1:19">
      <c r="B15" s="282">
        <f t="shared" si="0"/>
        <v>310</v>
      </c>
      <c r="C15" s="32" t="s">
        <v>110</v>
      </c>
      <c r="D15" s="31" t="s">
        <v>238</v>
      </c>
      <c r="E15" s="283" t="s">
        <v>109</v>
      </c>
    </row>
    <row r="16" spans="1:19">
      <c r="B16" s="282">
        <f t="shared" si="0"/>
        <v>311</v>
      </c>
      <c r="C16" s="32" t="s">
        <v>110</v>
      </c>
      <c r="D16" s="31" t="s">
        <v>239</v>
      </c>
      <c r="E16" s="283" t="s">
        <v>109</v>
      </c>
    </row>
    <row r="17" spans="2:5">
      <c r="B17" s="282">
        <f t="shared" si="0"/>
        <v>312</v>
      </c>
      <c r="C17" s="32" t="s">
        <v>135</v>
      </c>
      <c r="D17" s="31" t="s">
        <v>240</v>
      </c>
      <c r="E17" s="283" t="s">
        <v>127</v>
      </c>
    </row>
    <row r="18" spans="2:5">
      <c r="B18" s="282">
        <f t="shared" si="0"/>
        <v>313</v>
      </c>
      <c r="C18" s="32" t="s">
        <v>110</v>
      </c>
      <c r="D18" s="31" t="s">
        <v>241</v>
      </c>
      <c r="E18" s="283" t="s">
        <v>109</v>
      </c>
    </row>
    <row r="19" spans="2:5">
      <c r="B19" s="282">
        <f t="shared" si="0"/>
        <v>314</v>
      </c>
      <c r="C19" s="32" t="s">
        <v>110</v>
      </c>
      <c r="D19" s="31" t="s">
        <v>242</v>
      </c>
      <c r="E19" s="283" t="s">
        <v>109</v>
      </c>
    </row>
    <row r="20" spans="2:5">
      <c r="B20" s="282">
        <f t="shared" si="0"/>
        <v>315</v>
      </c>
      <c r="C20" s="32" t="s">
        <v>136</v>
      </c>
      <c r="D20" s="31" t="s">
        <v>243</v>
      </c>
      <c r="E20" s="283" t="s">
        <v>127</v>
      </c>
    </row>
    <row r="21" spans="2:5">
      <c r="B21" s="282">
        <f t="shared" si="0"/>
        <v>316</v>
      </c>
      <c r="C21" s="32" t="s">
        <v>110</v>
      </c>
      <c r="D21" s="31" t="s">
        <v>244</v>
      </c>
      <c r="E21" s="283" t="s">
        <v>109</v>
      </c>
    </row>
    <row r="22" spans="2:5">
      <c r="B22" s="282">
        <f t="shared" si="0"/>
        <v>317</v>
      </c>
      <c r="C22" s="32" t="s">
        <v>138</v>
      </c>
      <c r="D22" s="31" t="s">
        <v>138</v>
      </c>
      <c r="E22" s="283" t="s">
        <v>127</v>
      </c>
    </row>
    <row r="23" spans="2:5">
      <c r="B23" s="282">
        <f>B24-1</f>
        <v>318</v>
      </c>
      <c r="C23" s="32" t="s">
        <v>137</v>
      </c>
      <c r="D23" s="31" t="s">
        <v>137</v>
      </c>
      <c r="E23" s="283" t="s">
        <v>127</v>
      </c>
    </row>
    <row r="24" spans="2:5" ht="15" thickBot="1">
      <c r="B24" s="284">
        <v>319</v>
      </c>
      <c r="C24" s="285" t="s">
        <v>139</v>
      </c>
      <c r="D24" s="286" t="s">
        <v>139</v>
      </c>
      <c r="E24" s="287" t="s">
        <v>127</v>
      </c>
    </row>
    <row r="25" spans="2:5" ht="15" thickTop="1"/>
    <row r="26" spans="2:5"/>
  </sheetData>
  <autoFilter ref="B5:E5" xr:uid="{00000000-0009-0000-0000-00000D000000}"/>
  <hyperlinks>
    <hyperlink ref="A2" location="'Table of Contents'!A1" display="'Return to Table of Contents'" xr:uid="{268BE0B5-07BA-4569-838D-BDD4BD9F7A3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63CB-1A4B-4439-9378-ADF32A03EB13}">
  <sheetPr>
    <tabColor theme="0"/>
  </sheetPr>
  <dimension ref="A1:H23"/>
  <sheetViews>
    <sheetView showGridLines="0" workbookViewId="0"/>
  </sheetViews>
  <sheetFormatPr defaultColWidth="0" defaultRowHeight="0" customHeight="1" zeroHeight="1"/>
  <cols>
    <col min="1" max="1" width="3.08203125" style="233" customWidth="1"/>
    <col min="2" max="2" width="80.9140625" customWidth="1"/>
    <col min="3" max="3" width="3.08203125" style="233" customWidth="1"/>
    <col min="4" max="8" width="0" style="233" hidden="1" customWidth="1"/>
    <col min="9" max="16384" width="7.1640625" style="233" hidden="1"/>
  </cols>
  <sheetData>
    <row r="1" spans="1:2" ht="13">
      <c r="B1" s="233"/>
    </row>
    <row r="2" spans="1:2" ht="13">
      <c r="B2" s="233"/>
    </row>
    <row r="3" spans="1:2" ht="13">
      <c r="B3" s="233"/>
    </row>
    <row r="4" spans="1:2" ht="13">
      <c r="B4" s="233"/>
    </row>
    <row r="5" spans="1:2" ht="13">
      <c r="B5" s="233"/>
    </row>
    <row r="6" spans="1:2" ht="13">
      <c r="A6" s="234"/>
      <c r="B6" s="233"/>
    </row>
    <row r="7" spans="1:2" ht="13">
      <c r="B7" s="233"/>
    </row>
    <row r="8" spans="1:2" ht="49.5" customHeight="1">
      <c r="B8" s="235" t="s">
        <v>382</v>
      </c>
    </row>
    <row r="9" spans="1:2" ht="45" customHeight="1">
      <c r="B9" s="235" t="s">
        <v>384</v>
      </c>
    </row>
    <row r="10" spans="1:2" ht="74.25" customHeight="1">
      <c r="B10" s="235" t="s">
        <v>383</v>
      </c>
    </row>
    <row r="11" spans="1:2" ht="104">
      <c r="B11" s="235" t="s">
        <v>385</v>
      </c>
    </row>
    <row r="12" spans="1:2" ht="32.25" customHeight="1">
      <c r="B12" s="235"/>
    </row>
    <row r="13" spans="1:2" ht="13">
      <c r="B13" s="235"/>
    </row>
    <row r="14" spans="1:2" ht="30" customHeight="1">
      <c r="B14" s="235"/>
    </row>
    <row r="15" spans="1:2" ht="30" customHeight="1">
      <c r="B15" s="235"/>
    </row>
    <row r="16" spans="1:2" ht="30" hidden="1" customHeight="1">
      <c r="B16" s="235"/>
    </row>
    <row r="17" spans="2:2" ht="44.25" hidden="1" customHeight="1">
      <c r="B17" s="235"/>
    </row>
    <row r="18" spans="2:2" ht="13" hidden="1">
      <c r="B18" s="236"/>
    </row>
    <row r="19" spans="2:2" ht="12.9" hidden="1" customHeight="1">
      <c r="B19" s="233"/>
    </row>
    <row r="20" spans="2:2" ht="12.9" hidden="1" customHeight="1"/>
    <row r="21" spans="2:2" ht="12.9" hidden="1" customHeight="1"/>
    <row r="22" spans="2:2" ht="12.9" hidden="1" customHeight="1"/>
    <row r="23" spans="2:2" ht="12.9" hidden="1" customHeight="1"/>
  </sheetData>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3">
    <tabColor rgb="FF92D050"/>
  </sheetPr>
  <dimension ref="A1:Y9"/>
  <sheetViews>
    <sheetView zoomScaleNormal="100" workbookViewId="0">
      <selection activeCell="F10" sqref="F10"/>
    </sheetView>
  </sheetViews>
  <sheetFormatPr defaultColWidth="0" defaultRowHeight="15.5" zeroHeight="1"/>
  <cols>
    <col min="1" max="1" width="4.58203125" customWidth="1"/>
    <col min="2" max="2" width="13.5" customWidth="1"/>
    <col min="3" max="3" width="13.4140625" bestFit="1" customWidth="1"/>
    <col min="4" max="23" width="11" bestFit="1" customWidth="1"/>
    <col min="24" max="24" width="10.5" customWidth="1"/>
    <col min="25" max="25" width="0" hidden="1" customWidth="1"/>
    <col min="26" max="16384" width="8.9140625" hidden="1"/>
  </cols>
  <sheetData>
    <row r="1" spans="1:25" ht="20" thickBot="1">
      <c r="A1" s="240" t="str" cm="1">
        <f t="array" aca="1" ref="A1" ca="1">RIGHT(CELL("filename",A3),LEN(CELL("filename",A3))-FIND("]", CELL("filename",A3)))</f>
        <v>ACIF Pop Estimates</v>
      </c>
      <c r="B1" s="240"/>
      <c r="C1" s="240"/>
      <c r="D1" s="240"/>
      <c r="E1" s="240"/>
      <c r="F1" s="240"/>
      <c r="G1" s="240"/>
      <c r="H1" s="240"/>
      <c r="I1" s="240"/>
      <c r="J1" s="240"/>
      <c r="K1" s="240"/>
      <c r="L1" s="240"/>
      <c r="M1" s="240"/>
      <c r="N1" s="240"/>
      <c r="O1" s="240"/>
      <c r="P1" s="240"/>
      <c r="Q1" s="240"/>
      <c r="R1" s="240"/>
      <c r="S1" s="240"/>
      <c r="T1" s="240"/>
      <c r="U1" s="240"/>
      <c r="V1" s="240"/>
      <c r="W1" s="240"/>
      <c r="X1" s="240"/>
      <c r="Y1" s="240"/>
    </row>
    <row r="2" spans="1:25"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5" ht="16" thickTop="1"/>
    <row r="4" spans="1:25"/>
    <row r="5" spans="1:25"/>
    <row r="6" spans="1:25" ht="16" thickBot="1">
      <c r="B6" s="28"/>
      <c r="C6" s="28">
        <v>2011</v>
      </c>
      <c r="D6" s="28">
        <f>C6+1</f>
        <v>2012</v>
      </c>
      <c r="E6" s="28">
        <f t="shared" ref="E6:W6" si="0">D6+1</f>
        <v>2013</v>
      </c>
      <c r="F6" s="28">
        <f t="shared" si="0"/>
        <v>2014</v>
      </c>
      <c r="G6" s="28">
        <f t="shared" si="0"/>
        <v>2015</v>
      </c>
      <c r="H6" s="28">
        <f t="shared" si="0"/>
        <v>2016</v>
      </c>
      <c r="I6" s="28">
        <f t="shared" si="0"/>
        <v>2017</v>
      </c>
      <c r="J6" s="28">
        <f t="shared" si="0"/>
        <v>2018</v>
      </c>
      <c r="K6" s="28">
        <f t="shared" si="0"/>
        <v>2019</v>
      </c>
      <c r="L6" s="28">
        <f t="shared" si="0"/>
        <v>2020</v>
      </c>
      <c r="M6" s="28">
        <f t="shared" si="0"/>
        <v>2021</v>
      </c>
      <c r="N6" s="28">
        <f t="shared" si="0"/>
        <v>2022</v>
      </c>
      <c r="O6" s="28">
        <f t="shared" si="0"/>
        <v>2023</v>
      </c>
      <c r="P6" s="28">
        <f t="shared" si="0"/>
        <v>2024</v>
      </c>
      <c r="Q6" s="28">
        <f t="shared" si="0"/>
        <v>2025</v>
      </c>
      <c r="R6" s="28">
        <f t="shared" si="0"/>
        <v>2026</v>
      </c>
      <c r="S6" s="28">
        <f t="shared" si="0"/>
        <v>2027</v>
      </c>
      <c r="T6" s="28">
        <f t="shared" si="0"/>
        <v>2028</v>
      </c>
      <c r="U6" s="28">
        <f t="shared" si="0"/>
        <v>2029</v>
      </c>
      <c r="V6" s="28">
        <f t="shared" si="0"/>
        <v>2030</v>
      </c>
      <c r="W6" s="28">
        <f t="shared" si="0"/>
        <v>2031</v>
      </c>
    </row>
    <row r="7" spans="1:25" ht="16.5" thickTop="1" thickBot="1">
      <c r="B7" s="294" t="s">
        <v>172</v>
      </c>
      <c r="C7" s="294">
        <v>4476778</v>
      </c>
      <c r="D7" s="294">
        <v>4568687</v>
      </c>
      <c r="E7" s="294">
        <v>4652824</v>
      </c>
      <c r="F7" s="294">
        <v>4719653</v>
      </c>
      <c r="G7" s="294">
        <v>4777692</v>
      </c>
      <c r="H7" s="294">
        <v>4845152</v>
      </c>
      <c r="I7" s="294">
        <v>4927629</v>
      </c>
      <c r="J7" s="294">
        <v>5009424</v>
      </c>
      <c r="K7" s="294">
        <v>5093884</v>
      </c>
      <c r="L7" s="294">
        <v>5175245</v>
      </c>
      <c r="M7" s="294">
        <v>5221233</v>
      </c>
      <c r="N7" s="294">
        <v>5257148.1737049669</v>
      </c>
      <c r="O7" s="294">
        <v>5354697.4682285776</v>
      </c>
      <c r="P7" s="294">
        <v>5443433.1018611388</v>
      </c>
      <c r="Q7" s="294">
        <v>5528446.6186851561</v>
      </c>
      <c r="R7" s="294">
        <v>5613234.383345549</v>
      </c>
      <c r="S7" s="294">
        <v>5698088.1502843136</v>
      </c>
      <c r="T7" s="294">
        <v>5783021.0005796198</v>
      </c>
      <c r="U7" s="294">
        <v>5867886.300219683</v>
      </c>
      <c r="V7" s="294">
        <v>5952446.3848476214</v>
      </c>
      <c r="W7" s="294">
        <v>6036599.9860382248</v>
      </c>
    </row>
    <row r="8" spans="1:25" ht="16.5" thickTop="1" thickBot="1">
      <c r="B8" s="294" t="s">
        <v>189</v>
      </c>
      <c r="C8" s="294">
        <v>22336907</v>
      </c>
      <c r="D8" s="294">
        <v>22730432</v>
      </c>
      <c r="E8" s="294">
        <v>23125167</v>
      </c>
      <c r="F8" s="294">
        <v>23472790</v>
      </c>
      <c r="G8" s="294">
        <v>23813144</v>
      </c>
      <c r="H8" s="294">
        <v>24186299</v>
      </c>
      <c r="I8" s="294">
        <v>24597239</v>
      </c>
      <c r="J8" s="294">
        <v>24978054</v>
      </c>
      <c r="K8" s="294">
        <v>25361086</v>
      </c>
      <c r="L8" s="294">
        <v>25688600</v>
      </c>
      <c r="M8" s="294">
        <v>25733438</v>
      </c>
      <c r="N8" s="294">
        <v>25910450</v>
      </c>
      <c r="O8" s="294">
        <v>26353790</v>
      </c>
      <c r="P8" s="294">
        <v>26752860</v>
      </c>
      <c r="Q8" s="294">
        <v>27132850</v>
      </c>
      <c r="R8" s="294">
        <v>27510990.000000004</v>
      </c>
      <c r="S8" s="294">
        <v>27888730.000000004</v>
      </c>
      <c r="T8" s="294">
        <v>28266149.999999993</v>
      </c>
      <c r="U8" s="294">
        <v>28642550.000000004</v>
      </c>
      <c r="V8" s="294">
        <v>29016790.000000004</v>
      </c>
      <c r="W8" s="294">
        <v>29388400</v>
      </c>
      <c r="X8" s="11"/>
    </row>
    <row r="9" spans="1:25" ht="16" thickTop="1"/>
  </sheetData>
  <hyperlinks>
    <hyperlink ref="A2" location="'Table of Contents'!A1" display="'Return to Table of Contents'" xr:uid="{19E5F49F-7735-41AE-A09A-AAD2AE0A18D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EF62E-464C-4BB6-B748-F2A384808A76}">
  <sheetPr>
    <tabColor rgb="FF92D050"/>
  </sheetPr>
  <dimension ref="A1:BM134"/>
  <sheetViews>
    <sheetView zoomScaleNormal="100" workbookViewId="0">
      <pane xSplit="6" ySplit="7" topLeftCell="G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2.75" customHeight="1"/>
  <cols>
    <col min="1" max="1" width="10.9140625" style="17" bestFit="1" customWidth="1"/>
    <col min="2" max="2" width="13.9140625" style="17" bestFit="1" customWidth="1"/>
    <col min="3" max="3" width="38.5" style="17" customWidth="1"/>
    <col min="4" max="4" width="11.08203125" style="17" bestFit="1" customWidth="1"/>
    <col min="5" max="5" width="8.58203125" style="17" customWidth="1"/>
    <col min="6" max="6" width="13.9140625" style="17" customWidth="1"/>
    <col min="7" max="11" width="8.9140625" style="17" bestFit="1" customWidth="1"/>
    <col min="12" max="12" width="8.5" style="17" bestFit="1" customWidth="1"/>
    <col min="13" max="14" width="7.9140625" style="17" bestFit="1" customWidth="1"/>
    <col min="15" max="15" width="8.08203125" style="17" bestFit="1" customWidth="1"/>
    <col min="16" max="16" width="8.08203125" style="17" customWidth="1"/>
    <col min="17" max="17" width="9.58203125" style="17" bestFit="1" customWidth="1"/>
    <col min="18" max="21" width="8.08203125" style="17" bestFit="1" customWidth="1"/>
    <col min="22" max="24" width="8.5" style="17" bestFit="1" customWidth="1"/>
    <col min="25" max="26" width="8.9140625" style="17" bestFit="1" customWidth="1"/>
    <col min="27" max="27" width="8" style="17" customWidth="1"/>
    <col min="28" max="28" width="8" hidden="1" customWidth="1"/>
    <col min="29" max="29" width="14.6640625" hidden="1" customWidth="1"/>
    <col min="30" max="30" width="8" hidden="1" customWidth="1"/>
    <col min="31" max="65" width="0" style="17" hidden="1" customWidth="1"/>
    <col min="66" max="16384" width="8" style="17" hidden="1"/>
  </cols>
  <sheetData>
    <row r="1" spans="1:26" ht="20" thickBot="1">
      <c r="A1" s="240" t="str" cm="1">
        <f t="array" aca="1" ref="A1" ca="1">RIGHT(CELL("filename",A3),LEN(CELL("filename",A3))-FIND("]", CELL("filename",A3)))</f>
        <v>Construction Forecast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2.75" customHeight="1" thickTop="1">
      <c r="A3" s="16"/>
      <c r="B3" s="16"/>
    </row>
    <row r="4" spans="1:26" ht="12.75" customHeight="1">
      <c r="A4" s="16"/>
      <c r="B4" s="16"/>
    </row>
    <row r="5" spans="1:26" ht="12.75" customHeight="1">
      <c r="A5" s="16"/>
      <c r="B5" s="16"/>
    </row>
    <row r="6" spans="1:26" ht="12.75" customHeight="1">
      <c r="A6" s="16"/>
      <c r="B6" s="16"/>
    </row>
    <row r="7" spans="1:26" ht="12.75" customHeight="1" thickBot="1">
      <c r="A7" s="28" t="s">
        <v>192</v>
      </c>
      <c r="B7" s="28" t="s">
        <v>36</v>
      </c>
      <c r="C7" s="28" t="s">
        <v>193</v>
      </c>
      <c r="D7" s="28" t="s">
        <v>194</v>
      </c>
      <c r="E7" s="28" t="s">
        <v>190</v>
      </c>
      <c r="F7" s="28" t="s">
        <v>195</v>
      </c>
      <c r="G7" s="28">
        <v>2013</v>
      </c>
      <c r="H7" s="28">
        <f>G7+1</f>
        <v>2014</v>
      </c>
      <c r="I7" s="28">
        <f t="shared" ref="I7:Z7" si="0">H7+1</f>
        <v>2015</v>
      </c>
      <c r="J7" s="28">
        <f t="shared" si="0"/>
        <v>2016</v>
      </c>
      <c r="K7" s="28">
        <f t="shared" si="0"/>
        <v>2017</v>
      </c>
      <c r="L7" s="28">
        <f t="shared" si="0"/>
        <v>2018</v>
      </c>
      <c r="M7" s="28">
        <f t="shared" si="0"/>
        <v>2019</v>
      </c>
      <c r="N7" s="28">
        <f t="shared" si="0"/>
        <v>2020</v>
      </c>
      <c r="O7" s="28">
        <f t="shared" si="0"/>
        <v>2021</v>
      </c>
      <c r="P7" s="28">
        <f t="shared" si="0"/>
        <v>2022</v>
      </c>
      <c r="Q7" s="28">
        <f t="shared" si="0"/>
        <v>2023</v>
      </c>
      <c r="R7" s="28">
        <f t="shared" si="0"/>
        <v>2024</v>
      </c>
      <c r="S7" s="28">
        <f t="shared" si="0"/>
        <v>2025</v>
      </c>
      <c r="T7" s="28">
        <f t="shared" si="0"/>
        <v>2026</v>
      </c>
      <c r="U7" s="28">
        <f t="shared" si="0"/>
        <v>2027</v>
      </c>
      <c r="V7" s="28">
        <f t="shared" si="0"/>
        <v>2028</v>
      </c>
      <c r="W7" s="28">
        <f t="shared" si="0"/>
        <v>2029</v>
      </c>
      <c r="X7" s="28">
        <f t="shared" si="0"/>
        <v>2030</v>
      </c>
      <c r="Y7" s="28">
        <f t="shared" si="0"/>
        <v>2031</v>
      </c>
      <c r="Z7" s="28">
        <f t="shared" si="0"/>
        <v>2032</v>
      </c>
    </row>
    <row r="8" spans="1:26" ht="12.75" customHeight="1" thickTop="1">
      <c r="A8" s="18" t="s">
        <v>196</v>
      </c>
      <c r="B8" s="18" t="s">
        <v>58</v>
      </c>
      <c r="C8" s="18" t="s">
        <v>197</v>
      </c>
      <c r="D8" s="18" t="s">
        <v>198</v>
      </c>
      <c r="E8" s="18" t="s">
        <v>190</v>
      </c>
      <c r="F8" s="18" t="s">
        <v>199</v>
      </c>
      <c r="G8" s="21">
        <v>2608.8170492731319</v>
      </c>
      <c r="H8" s="21">
        <v>2371.6382021019076</v>
      </c>
      <c r="I8" s="21">
        <v>2846.712779294312</v>
      </c>
      <c r="J8" s="21">
        <v>3502.343474809727</v>
      </c>
      <c r="K8" s="21">
        <v>3493.4949227552138</v>
      </c>
      <c r="L8" s="21">
        <v>3678.3143368556462</v>
      </c>
      <c r="M8" s="21">
        <v>3663.7777641659877</v>
      </c>
      <c r="N8" s="21">
        <v>3584.1431336950172</v>
      </c>
      <c r="O8" s="21">
        <v>3900.7013446838346</v>
      </c>
      <c r="P8" s="341">
        <v>4013.5838541158414</v>
      </c>
      <c r="Q8" s="22">
        <v>3884.5483514983139</v>
      </c>
      <c r="R8" s="21">
        <v>3647.5785820073984</v>
      </c>
      <c r="S8" s="21">
        <v>3671.541457142504</v>
      </c>
      <c r="T8" s="21">
        <v>3823.5257325621992</v>
      </c>
      <c r="U8" s="21">
        <v>4071.0086824555842</v>
      </c>
      <c r="V8" s="21">
        <v>4376.8720404471151</v>
      </c>
      <c r="W8" s="21">
        <v>4539.43228170164</v>
      </c>
      <c r="X8" s="21">
        <v>4637.2404010372939</v>
      </c>
      <c r="Y8" s="21">
        <v>4732.5160039587627</v>
      </c>
      <c r="Z8" s="21">
        <v>4826.1555961869608</v>
      </c>
    </row>
    <row r="9" spans="1:26" ht="12.75" customHeight="1">
      <c r="A9" s="18" t="s">
        <v>196</v>
      </c>
      <c r="B9" s="18" t="s">
        <v>58</v>
      </c>
      <c r="C9" s="18" t="s">
        <v>197</v>
      </c>
      <c r="D9" s="18" t="s">
        <v>200</v>
      </c>
      <c r="E9" s="18" t="s">
        <v>190</v>
      </c>
      <c r="F9" s="18" t="s">
        <v>199</v>
      </c>
      <c r="G9" s="21">
        <v>3718.979950726869</v>
      </c>
      <c r="H9" s="21">
        <v>4002.3837978980928</v>
      </c>
      <c r="I9" s="21">
        <v>3910.008220705688</v>
      </c>
      <c r="J9" s="21">
        <v>3639.2615251902735</v>
      </c>
      <c r="K9" s="21">
        <v>3845.6280772447867</v>
      </c>
      <c r="L9" s="21">
        <v>3782.7016631443535</v>
      </c>
      <c r="M9" s="21">
        <v>3175.0972358340127</v>
      </c>
      <c r="N9" s="21">
        <v>2767.8518663049827</v>
      </c>
      <c r="O9" s="21">
        <v>3032.9956553161664</v>
      </c>
      <c r="P9" s="342">
        <v>3277.9241458841584</v>
      </c>
      <c r="Q9" s="22">
        <v>3172.099832041195</v>
      </c>
      <c r="R9" s="21">
        <v>3005.2296170285067</v>
      </c>
      <c r="S9" s="21">
        <v>3000.6361395161098</v>
      </c>
      <c r="T9" s="21">
        <v>3132.4107243385952</v>
      </c>
      <c r="U9" s="21">
        <v>3334.3886526966658</v>
      </c>
      <c r="V9" s="21">
        <v>3584.3025824049541</v>
      </c>
      <c r="W9" s="21">
        <v>3717.7537108193915</v>
      </c>
      <c r="X9" s="21">
        <v>3797.7765658488197</v>
      </c>
      <c r="Y9" s="21">
        <v>3875.8078063871094</v>
      </c>
      <c r="Z9" s="21">
        <v>3952.5054547017098</v>
      </c>
    </row>
    <row r="10" spans="1:26" ht="12.75" customHeight="1">
      <c r="A10" s="18" t="s">
        <v>196</v>
      </c>
      <c r="B10" s="18" t="s">
        <v>58</v>
      </c>
      <c r="C10" s="18" t="s">
        <v>197</v>
      </c>
      <c r="D10" s="18" t="s">
        <v>201</v>
      </c>
      <c r="E10" s="18" t="s">
        <v>190</v>
      </c>
      <c r="F10" s="18" t="s">
        <v>199</v>
      </c>
      <c r="G10" s="21">
        <v>6327.7970000000005</v>
      </c>
      <c r="H10" s="21">
        <v>6374.0220000000008</v>
      </c>
      <c r="I10" s="21">
        <v>6756.7209999999995</v>
      </c>
      <c r="J10" s="21">
        <v>7141.6050000000005</v>
      </c>
      <c r="K10" s="21">
        <v>7339.1230000000005</v>
      </c>
      <c r="L10" s="21">
        <v>7461.0159999999996</v>
      </c>
      <c r="M10" s="21">
        <v>6838.875</v>
      </c>
      <c r="N10" s="21">
        <v>6351.9949999999999</v>
      </c>
      <c r="O10" s="21">
        <v>6933.6970000000001</v>
      </c>
      <c r="P10" s="342">
        <v>7291.5079999999998</v>
      </c>
      <c r="Q10" s="22">
        <v>7056.648183539508</v>
      </c>
      <c r="R10" s="21">
        <v>6652.8081990359051</v>
      </c>
      <c r="S10" s="21">
        <v>6672.1775966586138</v>
      </c>
      <c r="T10" s="21">
        <v>6955.9364569007939</v>
      </c>
      <c r="U10" s="21">
        <v>7405.3973351522491</v>
      </c>
      <c r="V10" s="21">
        <v>7961.1746228520697</v>
      </c>
      <c r="W10" s="21">
        <v>8257.1859925210319</v>
      </c>
      <c r="X10" s="21">
        <v>8435.0169668861126</v>
      </c>
      <c r="Y10" s="21">
        <v>8608.3238103458716</v>
      </c>
      <c r="Z10" s="21">
        <v>8778.6610508886697</v>
      </c>
    </row>
    <row r="11" spans="1:26" ht="12.75" customHeight="1">
      <c r="A11" s="18" t="s">
        <v>196</v>
      </c>
      <c r="B11" s="18" t="s">
        <v>58</v>
      </c>
      <c r="C11" s="18" t="s">
        <v>202</v>
      </c>
      <c r="D11" s="18" t="s">
        <v>198</v>
      </c>
      <c r="E11" s="18" t="s">
        <v>190</v>
      </c>
      <c r="F11" s="18" t="s">
        <v>199</v>
      </c>
      <c r="G11" s="21">
        <v>1795.8090311280714</v>
      </c>
      <c r="H11" s="21">
        <v>2047.6350398075413</v>
      </c>
      <c r="I11" s="21">
        <v>2965.2465935228652</v>
      </c>
      <c r="J11" s="21">
        <v>4396.7516563335503</v>
      </c>
      <c r="K11" s="21">
        <v>5137.3064692281132</v>
      </c>
      <c r="L11" s="21">
        <v>3454.6804897151164</v>
      </c>
      <c r="M11" s="21">
        <v>3227.7710895995638</v>
      </c>
      <c r="N11" s="21">
        <v>2220.1967820797586</v>
      </c>
      <c r="O11" s="21">
        <v>2090.5565052037205</v>
      </c>
      <c r="P11" s="342">
        <v>2344.3932023877587</v>
      </c>
      <c r="Q11" s="22">
        <v>2203.6098558318904</v>
      </c>
      <c r="R11" s="21">
        <v>1763.3230639977646</v>
      </c>
      <c r="S11" s="21">
        <v>1900.3529325467539</v>
      </c>
      <c r="T11" s="21">
        <v>2078.6511587124337</v>
      </c>
      <c r="U11" s="21">
        <v>2224.1181426821299</v>
      </c>
      <c r="V11" s="21">
        <v>2289.7077823301001</v>
      </c>
      <c r="W11" s="21">
        <v>2376.851227935972</v>
      </c>
      <c r="X11" s="21">
        <v>2437.0622695498332</v>
      </c>
      <c r="Y11" s="21">
        <v>2489.1289554856644</v>
      </c>
      <c r="Z11" s="21">
        <v>2536.2991488250036</v>
      </c>
    </row>
    <row r="12" spans="1:26" ht="12.75" customHeight="1">
      <c r="A12" s="338" t="s">
        <v>196</v>
      </c>
      <c r="B12" s="338" t="s">
        <v>58</v>
      </c>
      <c r="C12" s="338" t="s">
        <v>202</v>
      </c>
      <c r="D12" s="338" t="s">
        <v>200</v>
      </c>
      <c r="E12" s="338" t="s">
        <v>190</v>
      </c>
      <c r="F12" s="338" t="s">
        <v>199</v>
      </c>
      <c r="G12" s="22">
        <v>839.74096887192832</v>
      </c>
      <c r="H12" s="22">
        <v>1357.0129601924586</v>
      </c>
      <c r="I12" s="22">
        <v>1489.6564064771346</v>
      </c>
      <c r="J12" s="22">
        <v>1793.6683436664503</v>
      </c>
      <c r="K12" s="22">
        <v>1447.3375307718863</v>
      </c>
      <c r="L12" s="22">
        <v>1852.2215102848834</v>
      </c>
      <c r="M12" s="22">
        <v>1529.1889104004363</v>
      </c>
      <c r="N12" s="22">
        <v>1551.8072179202416</v>
      </c>
      <c r="O12" s="22">
        <v>1518.1794947962794</v>
      </c>
      <c r="P12" s="342">
        <v>1441.5307976122413</v>
      </c>
      <c r="Q12" s="22">
        <v>1611.1568843408447</v>
      </c>
      <c r="R12" s="22">
        <v>1535.6066294640766</v>
      </c>
      <c r="S12" s="22">
        <v>1619.0536032516054</v>
      </c>
      <c r="T12" s="22">
        <v>1740.8078039590964</v>
      </c>
      <c r="U12" s="22">
        <v>1881.5426208909307</v>
      </c>
      <c r="V12" s="22">
        <v>1933.6622720876376</v>
      </c>
      <c r="W12" s="22">
        <v>2006.6349368048213</v>
      </c>
      <c r="X12" s="22">
        <v>2058.0513342980184</v>
      </c>
      <c r="Y12" s="22">
        <v>2101.8155209172319</v>
      </c>
      <c r="Z12" s="22">
        <v>2141.672426070204</v>
      </c>
    </row>
    <row r="13" spans="1:26" ht="12.75" customHeight="1" thickBot="1">
      <c r="A13" s="337" t="s">
        <v>196</v>
      </c>
      <c r="B13" s="337" t="s">
        <v>58</v>
      </c>
      <c r="C13" s="337" t="s">
        <v>202</v>
      </c>
      <c r="D13" s="337" t="s">
        <v>201</v>
      </c>
      <c r="E13" s="337" t="s">
        <v>190</v>
      </c>
      <c r="F13" s="337" t="s">
        <v>199</v>
      </c>
      <c r="G13" s="337">
        <v>2635.5499999999997</v>
      </c>
      <c r="H13" s="337">
        <v>3404.6479999999997</v>
      </c>
      <c r="I13" s="337">
        <v>4454.9030000000002</v>
      </c>
      <c r="J13" s="337">
        <v>6190.420000000001</v>
      </c>
      <c r="K13" s="337">
        <v>6584.6439999999993</v>
      </c>
      <c r="L13" s="337">
        <v>5306.902</v>
      </c>
      <c r="M13" s="337">
        <v>4756.96</v>
      </c>
      <c r="N13" s="337">
        <v>3772.0039999999999</v>
      </c>
      <c r="O13" s="337">
        <v>3608.7359999999999</v>
      </c>
      <c r="P13" s="343">
        <v>3785.924</v>
      </c>
      <c r="Q13" s="337">
        <v>3814.7667401727349</v>
      </c>
      <c r="R13" s="337">
        <v>3298.929693461841</v>
      </c>
      <c r="S13" s="337">
        <v>3519.4065357983591</v>
      </c>
      <c r="T13" s="337">
        <v>3819.4589626715297</v>
      </c>
      <c r="U13" s="337">
        <v>4105.6607635730606</v>
      </c>
      <c r="V13" s="337">
        <v>4223.3700544177382</v>
      </c>
      <c r="W13" s="337">
        <v>4383.4861647407934</v>
      </c>
      <c r="X13" s="337">
        <v>4495.1136038478517</v>
      </c>
      <c r="Y13" s="337">
        <v>4590.9444764028958</v>
      </c>
      <c r="Z13" s="337">
        <v>4677.9715748952076</v>
      </c>
    </row>
    <row r="14" spans="1:26" ht="12.75" customHeight="1" thickTop="1" thickBot="1">
      <c r="A14" s="294" t="s">
        <v>196</v>
      </c>
      <c r="B14" s="294" t="s">
        <v>58</v>
      </c>
      <c r="C14" s="294" t="s">
        <v>185</v>
      </c>
      <c r="D14" s="294" t="s">
        <v>201</v>
      </c>
      <c r="E14" s="294" t="s">
        <v>190</v>
      </c>
      <c r="F14" s="294" t="s">
        <v>199</v>
      </c>
      <c r="G14" s="294"/>
      <c r="H14" s="340">
        <f>(H10+H13)/(G10+G13)</f>
        <v>1.0909618918022477</v>
      </c>
      <c r="I14" s="340">
        <f t="shared" ref="I14:Z14" si="1">(I10+I13)/(H10+H13)</f>
        <v>1.1465387419761583</v>
      </c>
      <c r="J14" s="340">
        <f t="shared" si="1"/>
        <v>1.1891252328833006</v>
      </c>
      <c r="K14" s="340">
        <f t="shared" si="1"/>
        <v>1.0443850052786428</v>
      </c>
      <c r="L14" s="340">
        <f t="shared" si="1"/>
        <v>0.91698733539565835</v>
      </c>
      <c r="M14" s="340">
        <f t="shared" si="1"/>
        <v>0.90820092986186152</v>
      </c>
      <c r="N14" s="340">
        <f t="shared" si="1"/>
        <v>0.87307201249414124</v>
      </c>
      <c r="O14" s="340">
        <f t="shared" si="1"/>
        <v>1.0413309009611718</v>
      </c>
      <c r="P14" s="344">
        <f t="shared" si="1"/>
        <v>1.0507472041795285</v>
      </c>
      <c r="Q14" s="340">
        <f t="shared" si="1"/>
        <v>0.98140209063907979</v>
      </c>
      <c r="R14" s="340">
        <f t="shared" si="1"/>
        <v>0.91540410906325176</v>
      </c>
      <c r="S14" s="340">
        <f t="shared" si="1"/>
        <v>1.0241009402126677</v>
      </c>
      <c r="T14" s="340">
        <f t="shared" si="1"/>
        <v>1.0572836645930337</v>
      </c>
      <c r="U14" s="340">
        <f t="shared" si="1"/>
        <v>1.0682724531683296</v>
      </c>
      <c r="V14" s="340">
        <f t="shared" si="1"/>
        <v>1.058507790749408</v>
      </c>
      <c r="W14" s="340">
        <f t="shared" si="1"/>
        <v>1.0374349220322463</v>
      </c>
      <c r="X14" s="340">
        <f t="shared" si="1"/>
        <v>1.0228989732405842</v>
      </c>
      <c r="Y14" s="340">
        <f t="shared" si="1"/>
        <v>1.0208147717103468</v>
      </c>
      <c r="Z14" s="340">
        <f t="shared" si="1"/>
        <v>1.019498379261939</v>
      </c>
    </row>
    <row r="15" spans="1:26" ht="12.75" customHeight="1" thickTop="1">
      <c r="A15" s="18" t="s">
        <v>196</v>
      </c>
      <c r="B15" s="18" t="s">
        <v>58</v>
      </c>
      <c r="C15" s="18" t="s">
        <v>203</v>
      </c>
      <c r="D15" s="18" t="s">
        <v>198</v>
      </c>
      <c r="E15" s="18" t="s">
        <v>190</v>
      </c>
      <c r="F15" s="18" t="s">
        <v>199</v>
      </c>
      <c r="G15" s="21">
        <v>743.79847500000005</v>
      </c>
      <c r="H15" s="21">
        <v>944.1514034708498</v>
      </c>
      <c r="I15" s="21">
        <v>1124.3300665834845</v>
      </c>
      <c r="J15" s="21">
        <v>886.57815804953577</v>
      </c>
      <c r="K15" s="21">
        <v>793.2929948190789</v>
      </c>
      <c r="L15" s="21">
        <v>724.54069036427734</v>
      </c>
      <c r="M15" s="21">
        <v>600.22574827042479</v>
      </c>
      <c r="N15" s="21">
        <v>836.77613511904769</v>
      </c>
      <c r="O15" s="21">
        <v>690.05304208333325</v>
      </c>
      <c r="P15" s="342">
        <v>885.96312561366381</v>
      </c>
      <c r="Q15" s="22">
        <v>1096.9743859265982</v>
      </c>
      <c r="R15" s="21">
        <v>902.23016422897354</v>
      </c>
      <c r="S15" s="21">
        <v>882.11176816000409</v>
      </c>
      <c r="T15" s="21">
        <v>944.17286780730888</v>
      </c>
      <c r="U15" s="21">
        <v>999.28449323616269</v>
      </c>
      <c r="V15" s="21">
        <v>1080.8317493863385</v>
      </c>
      <c r="W15" s="21">
        <v>1119.5654018586517</v>
      </c>
      <c r="X15" s="21">
        <v>1141.154699847584</v>
      </c>
      <c r="Y15" s="21">
        <v>1166.2843207680428</v>
      </c>
      <c r="Z15" s="21">
        <v>1189.6982718563631</v>
      </c>
    </row>
    <row r="16" spans="1:26" ht="12.75" customHeight="1">
      <c r="A16" s="18" t="s">
        <v>196</v>
      </c>
      <c r="B16" s="18" t="s">
        <v>58</v>
      </c>
      <c r="C16" s="18" t="s">
        <v>203</v>
      </c>
      <c r="D16" s="18" t="s">
        <v>200</v>
      </c>
      <c r="E16" s="18" t="s">
        <v>190</v>
      </c>
      <c r="F16" s="18" t="s">
        <v>199</v>
      </c>
      <c r="G16" s="21">
        <v>672.96052499999996</v>
      </c>
      <c r="H16" s="21">
        <v>487.95159652915021</v>
      </c>
      <c r="I16" s="21">
        <v>360.17493341651539</v>
      </c>
      <c r="J16" s="21">
        <v>730.37784195046436</v>
      </c>
      <c r="K16" s="21">
        <v>721.30000518092095</v>
      </c>
      <c r="L16" s="21">
        <v>859.99930963572262</v>
      </c>
      <c r="M16" s="21">
        <v>1231.2582517753622</v>
      </c>
      <c r="N16" s="21">
        <v>1086.3208648809525</v>
      </c>
      <c r="O16" s="21">
        <v>1706.6579579166666</v>
      </c>
      <c r="P16" s="342">
        <v>1366.937874386336</v>
      </c>
      <c r="Q16" s="22">
        <v>1190.1894294127637</v>
      </c>
      <c r="R16" s="21">
        <v>1232.5314752842482</v>
      </c>
      <c r="S16" s="21">
        <v>1186.7976340946489</v>
      </c>
      <c r="T16" s="21">
        <v>1233.237904703296</v>
      </c>
      <c r="U16" s="21">
        <v>1332.4454029804831</v>
      </c>
      <c r="V16" s="21">
        <v>1435.7945386232198</v>
      </c>
      <c r="W16" s="21">
        <v>1486.3474042319856</v>
      </c>
      <c r="X16" s="21">
        <v>1515.8540446256686</v>
      </c>
      <c r="Y16" s="21">
        <v>1548.9107172468314</v>
      </c>
      <c r="Z16" s="21">
        <v>1580.0555611784432</v>
      </c>
    </row>
    <row r="17" spans="1:26" ht="12.75" customHeight="1">
      <c r="A17" s="18" t="s">
        <v>196</v>
      </c>
      <c r="B17" s="18" t="s">
        <v>58</v>
      </c>
      <c r="C17" s="18" t="s">
        <v>203</v>
      </c>
      <c r="D17" s="18" t="s">
        <v>201</v>
      </c>
      <c r="E17" s="18" t="s">
        <v>190</v>
      </c>
      <c r="F17" s="18" t="s">
        <v>199</v>
      </c>
      <c r="G17" s="21">
        <v>1416.759</v>
      </c>
      <c r="H17" s="21">
        <v>1432.1030000000001</v>
      </c>
      <c r="I17" s="21">
        <v>1484.5049999999999</v>
      </c>
      <c r="J17" s="21">
        <v>1616.9560000000001</v>
      </c>
      <c r="K17" s="21">
        <v>1514.5929999999998</v>
      </c>
      <c r="L17" s="21">
        <v>1584.54</v>
      </c>
      <c r="M17" s="21">
        <v>1831.4840000457871</v>
      </c>
      <c r="N17" s="21">
        <v>1923.0970000000002</v>
      </c>
      <c r="O17" s="21">
        <v>2396.7109999999998</v>
      </c>
      <c r="P17" s="342">
        <v>2252.9009999999998</v>
      </c>
      <c r="Q17" s="22">
        <v>2287.1638153393619</v>
      </c>
      <c r="R17" s="21">
        <v>2134.7616395132218</v>
      </c>
      <c r="S17" s="21">
        <v>2068.9094022546528</v>
      </c>
      <c r="T17" s="21">
        <v>2177.4107725106046</v>
      </c>
      <c r="U17" s="21">
        <v>2331.7298962166456</v>
      </c>
      <c r="V17" s="21">
        <v>2516.6262880095583</v>
      </c>
      <c r="W17" s="21">
        <v>2605.9128060906373</v>
      </c>
      <c r="X17" s="21">
        <v>2657.0087444732526</v>
      </c>
      <c r="Y17" s="21">
        <v>2715.1950380148742</v>
      </c>
      <c r="Z17" s="21">
        <v>2769.7538330348066</v>
      </c>
    </row>
    <row r="18" spans="1:26" ht="12.75" customHeight="1">
      <c r="A18" s="18" t="s">
        <v>196</v>
      </c>
      <c r="B18" s="18" t="s">
        <v>58</v>
      </c>
      <c r="C18" s="18" t="s">
        <v>204</v>
      </c>
      <c r="D18" s="18" t="s">
        <v>198</v>
      </c>
      <c r="E18" s="18" t="s">
        <v>190</v>
      </c>
      <c r="F18" s="18" t="s">
        <v>199</v>
      </c>
      <c r="G18" s="21">
        <v>2003.7040443999999</v>
      </c>
      <c r="H18" s="21">
        <v>2174.8243100899999</v>
      </c>
      <c r="I18" s="21">
        <v>2331.3497831300001</v>
      </c>
      <c r="J18" s="21">
        <v>2688.1137200700005</v>
      </c>
      <c r="K18" s="21">
        <v>2826.5263488000005</v>
      </c>
      <c r="L18" s="21">
        <v>2955.9765604200002</v>
      </c>
      <c r="M18" s="21">
        <v>3263.4886779899994</v>
      </c>
      <c r="N18" s="21">
        <v>3297.6493567199996</v>
      </c>
      <c r="O18" s="21">
        <v>3962.61793008</v>
      </c>
      <c r="P18" s="342">
        <v>4221.0466583099997</v>
      </c>
      <c r="Q18" s="22">
        <v>3916.2571482523135</v>
      </c>
      <c r="R18" s="21">
        <v>3762.3648507546554</v>
      </c>
      <c r="S18" s="21">
        <v>3633.9098889505199</v>
      </c>
      <c r="T18" s="21">
        <v>3881.0604478823589</v>
      </c>
      <c r="U18" s="21">
        <v>4110.9647691806904</v>
      </c>
      <c r="V18" s="21">
        <v>4433.7694554600102</v>
      </c>
      <c r="W18" s="21">
        <v>4602.6185913771405</v>
      </c>
      <c r="X18" s="21">
        <v>4697.2522796382709</v>
      </c>
      <c r="Y18" s="21">
        <v>4791.7450397852817</v>
      </c>
      <c r="Z18" s="21">
        <v>4889.3854261769557</v>
      </c>
    </row>
    <row r="19" spans="1:26" ht="12.75" customHeight="1">
      <c r="A19" s="18" t="s">
        <v>196</v>
      </c>
      <c r="B19" s="18" t="s">
        <v>58</v>
      </c>
      <c r="C19" s="18" t="s">
        <v>204</v>
      </c>
      <c r="D19" s="18" t="s">
        <v>200</v>
      </c>
      <c r="E19" s="18" t="s">
        <v>190</v>
      </c>
      <c r="F19" s="18" t="s">
        <v>199</v>
      </c>
      <c r="G19" s="21">
        <v>2148.1899555999998</v>
      </c>
      <c r="H19" s="21">
        <v>2312.4026899099999</v>
      </c>
      <c r="I19" s="21">
        <v>2455.5212168700004</v>
      </c>
      <c r="J19" s="21">
        <v>2791.9052799299998</v>
      </c>
      <c r="K19" s="21">
        <v>2896.1136511999998</v>
      </c>
      <c r="L19" s="21">
        <v>2985.5654395800002</v>
      </c>
      <c r="M19" s="21">
        <v>3253.1923220099998</v>
      </c>
      <c r="N19" s="21">
        <v>3233.25464328</v>
      </c>
      <c r="O19" s="21">
        <v>3885.2380699199998</v>
      </c>
      <c r="P19" s="342">
        <v>4138.6203416899998</v>
      </c>
      <c r="Q19" s="22">
        <v>3855.6363787417595</v>
      </c>
      <c r="R19" s="21">
        <v>3692.734225383525</v>
      </c>
      <c r="S19" s="21">
        <v>3567.5127720164051</v>
      </c>
      <c r="T19" s="21">
        <v>3811.3670547088818</v>
      </c>
      <c r="U19" s="21">
        <v>4038.7582234658416</v>
      </c>
      <c r="V19" s="21">
        <v>4353.6283871355381</v>
      </c>
      <c r="W19" s="21">
        <v>4519.9679572466093</v>
      </c>
      <c r="X19" s="21">
        <v>4613.2713564408368</v>
      </c>
      <c r="Y19" s="21">
        <v>4706.0747056811733</v>
      </c>
      <c r="Z19" s="21">
        <v>4801.5852320137483</v>
      </c>
    </row>
    <row r="20" spans="1:26" ht="12.75" customHeight="1">
      <c r="A20" s="18" t="s">
        <v>196</v>
      </c>
      <c r="B20" s="18" t="s">
        <v>58</v>
      </c>
      <c r="C20" s="18" t="s">
        <v>204</v>
      </c>
      <c r="D20" s="18" t="s">
        <v>201</v>
      </c>
      <c r="E20" s="18" t="s">
        <v>190</v>
      </c>
      <c r="F20" s="18" t="s">
        <v>199</v>
      </c>
      <c r="G20" s="21">
        <v>4151.8940000000002</v>
      </c>
      <c r="H20" s="21">
        <v>4487.2269999999999</v>
      </c>
      <c r="I20" s="21">
        <v>4786.8710000000001</v>
      </c>
      <c r="J20" s="21">
        <v>5480.0190000000002</v>
      </c>
      <c r="K20" s="21">
        <v>5722.64</v>
      </c>
      <c r="L20" s="21">
        <v>5941.5420000000004</v>
      </c>
      <c r="M20" s="21">
        <v>6516.6809999999996</v>
      </c>
      <c r="N20" s="21">
        <v>6530.9039999999995</v>
      </c>
      <c r="O20" s="21">
        <v>7847.8559999999998</v>
      </c>
      <c r="P20" s="342">
        <v>8359.6669999999995</v>
      </c>
      <c r="Q20" s="22">
        <v>7771.893526994073</v>
      </c>
      <c r="R20" s="21">
        <v>7455.0990761381809</v>
      </c>
      <c r="S20" s="21">
        <v>7201.4226609669249</v>
      </c>
      <c r="T20" s="21">
        <v>7692.4275025912402</v>
      </c>
      <c r="U20" s="21">
        <v>8149.7229926465316</v>
      </c>
      <c r="V20" s="21">
        <v>8787.3978425955484</v>
      </c>
      <c r="W20" s="21">
        <v>9122.586548623749</v>
      </c>
      <c r="X20" s="21">
        <v>9310.5236360791077</v>
      </c>
      <c r="Y20" s="21">
        <v>9497.8197454664551</v>
      </c>
      <c r="Z20" s="21">
        <v>9690.970658190703</v>
      </c>
    </row>
    <row r="21" spans="1:26" ht="12.75" customHeight="1">
      <c r="A21" s="17" t="s">
        <v>196</v>
      </c>
      <c r="B21" s="17" t="s">
        <v>205</v>
      </c>
      <c r="C21" s="17" t="s">
        <v>206</v>
      </c>
      <c r="D21" s="17" t="s">
        <v>198</v>
      </c>
      <c r="E21" s="17" t="s">
        <v>190</v>
      </c>
      <c r="F21" s="17" t="s">
        <v>199</v>
      </c>
      <c r="G21" s="21">
        <v>635.01475930794811</v>
      </c>
      <c r="H21" s="21">
        <v>829.48397721431172</v>
      </c>
      <c r="I21" s="21">
        <v>885.96617536885549</v>
      </c>
      <c r="J21" s="21">
        <v>973.04433899114088</v>
      </c>
      <c r="K21" s="21">
        <v>865.77700375591041</v>
      </c>
      <c r="L21" s="21">
        <v>752.61935655638649</v>
      </c>
      <c r="M21" s="21">
        <v>658.02224498230896</v>
      </c>
      <c r="N21" s="21">
        <v>495.52831384811384</v>
      </c>
      <c r="O21" s="21">
        <v>685.59610084046756</v>
      </c>
      <c r="P21" s="342">
        <v>674.94775005916472</v>
      </c>
      <c r="Q21" s="22">
        <v>641.88164432617873</v>
      </c>
      <c r="R21" s="21">
        <v>533.38723029331084</v>
      </c>
      <c r="S21" s="21">
        <v>555.49654976133627</v>
      </c>
      <c r="T21" s="21">
        <v>598.7348626785157</v>
      </c>
      <c r="U21" s="21">
        <v>624.40127851176226</v>
      </c>
      <c r="V21" s="21">
        <v>643.32723370327858</v>
      </c>
      <c r="W21" s="21">
        <v>665.0643217292203</v>
      </c>
      <c r="X21" s="21">
        <v>678.33197196057495</v>
      </c>
      <c r="Y21" s="21">
        <v>687.5855112239874</v>
      </c>
      <c r="Z21" s="21">
        <v>700.36782911053228</v>
      </c>
    </row>
    <row r="22" spans="1:26" ht="12.75" customHeight="1">
      <c r="A22" s="17" t="s">
        <v>196</v>
      </c>
      <c r="B22" s="17" t="s">
        <v>205</v>
      </c>
      <c r="C22" s="17" t="s">
        <v>206</v>
      </c>
      <c r="D22" s="17" t="s">
        <v>200</v>
      </c>
      <c r="E22" s="17" t="s">
        <v>190</v>
      </c>
      <c r="F22" s="17" t="s">
        <v>199</v>
      </c>
      <c r="G22" s="21">
        <v>579.61350522461407</v>
      </c>
      <c r="H22" s="21">
        <v>873.54170213567295</v>
      </c>
      <c r="I22" s="21">
        <v>983.94193653810544</v>
      </c>
      <c r="J22" s="21">
        <v>930.32674145708609</v>
      </c>
      <c r="K22" s="21">
        <v>941.75788936664446</v>
      </c>
      <c r="L22" s="21">
        <v>973.85471286914901</v>
      </c>
      <c r="M22" s="21">
        <v>882.66754348519851</v>
      </c>
      <c r="N22" s="21">
        <v>496.56848336446456</v>
      </c>
      <c r="O22" s="21">
        <v>406.86825095177988</v>
      </c>
      <c r="P22" s="342">
        <v>459.35964220005843</v>
      </c>
      <c r="Q22" s="22">
        <v>512.70217782265036</v>
      </c>
      <c r="R22" s="21">
        <v>434.73538241597976</v>
      </c>
      <c r="S22" s="21">
        <v>441.44110036765039</v>
      </c>
      <c r="T22" s="21">
        <v>474.76767710401822</v>
      </c>
      <c r="U22" s="21">
        <v>494.22937462306908</v>
      </c>
      <c r="V22" s="21">
        <v>509.6872729857962</v>
      </c>
      <c r="W22" s="21">
        <v>526.9206811115148</v>
      </c>
      <c r="X22" s="21">
        <v>537.39464356732924</v>
      </c>
      <c r="Y22" s="21">
        <v>544.74153004344726</v>
      </c>
      <c r="Z22" s="21">
        <v>554.86411184888561</v>
      </c>
    </row>
    <row r="23" spans="1:26" ht="12.75" customHeight="1">
      <c r="A23" s="17" t="s">
        <v>196</v>
      </c>
      <c r="B23" s="17" t="s">
        <v>205</v>
      </c>
      <c r="C23" s="17" t="s">
        <v>206</v>
      </c>
      <c r="D23" s="17" t="s">
        <v>201</v>
      </c>
      <c r="E23" s="17" t="s">
        <v>190</v>
      </c>
      <c r="F23" s="17" t="s">
        <v>199</v>
      </c>
      <c r="G23" s="21">
        <v>1214.6282645325623</v>
      </c>
      <c r="H23" s="21">
        <v>1703.0256793499848</v>
      </c>
      <c r="I23" s="21">
        <v>1869.9081119069608</v>
      </c>
      <c r="J23" s="21">
        <v>1903.3710804482271</v>
      </c>
      <c r="K23" s="21">
        <v>1807.5348931225549</v>
      </c>
      <c r="L23" s="21">
        <v>1726.4740694255354</v>
      </c>
      <c r="M23" s="21">
        <v>1540.6897884675072</v>
      </c>
      <c r="N23" s="21">
        <v>992.09679721257839</v>
      </c>
      <c r="O23" s="21">
        <v>1092.4643517922475</v>
      </c>
      <c r="P23" s="342">
        <v>1134.3073922592232</v>
      </c>
      <c r="Q23" s="22">
        <v>1154.5838221488291</v>
      </c>
      <c r="R23" s="21">
        <v>968.12261270929048</v>
      </c>
      <c r="S23" s="21">
        <v>996.93765012898666</v>
      </c>
      <c r="T23" s="21">
        <v>1073.5025397825339</v>
      </c>
      <c r="U23" s="21">
        <v>1118.6306531348314</v>
      </c>
      <c r="V23" s="21">
        <v>1153.0145066890748</v>
      </c>
      <c r="W23" s="21">
        <v>1191.9850028407352</v>
      </c>
      <c r="X23" s="21">
        <v>1215.7266155279042</v>
      </c>
      <c r="Y23" s="21">
        <v>1232.3270412674347</v>
      </c>
      <c r="Z23" s="21">
        <v>1255.2319409594179</v>
      </c>
    </row>
    <row r="24" spans="1:26" ht="12.75" customHeight="1">
      <c r="A24" s="17" t="s">
        <v>196</v>
      </c>
      <c r="B24" s="17" t="s">
        <v>205</v>
      </c>
      <c r="C24" s="17" t="s">
        <v>207</v>
      </c>
      <c r="D24" s="17" t="s">
        <v>198</v>
      </c>
      <c r="E24" s="17" t="s">
        <v>190</v>
      </c>
      <c r="F24" s="17" t="s">
        <v>199</v>
      </c>
      <c r="G24" s="21">
        <v>998.3884815735413</v>
      </c>
      <c r="H24" s="21">
        <v>710.50093659909351</v>
      </c>
      <c r="I24" s="21">
        <v>915.0915188141737</v>
      </c>
      <c r="J24" s="21">
        <v>792.10907384195787</v>
      </c>
      <c r="K24" s="21">
        <v>692.33605340724523</v>
      </c>
      <c r="L24" s="21">
        <v>783.91453900039255</v>
      </c>
      <c r="M24" s="21">
        <v>548.1379292753403</v>
      </c>
      <c r="N24" s="21">
        <v>736.45305528529275</v>
      </c>
      <c r="O24" s="21">
        <v>908.48252033163237</v>
      </c>
      <c r="P24" s="342">
        <v>759.91292060980959</v>
      </c>
      <c r="Q24" s="22">
        <v>894.91802829890673</v>
      </c>
      <c r="R24" s="21">
        <v>837.91738874835607</v>
      </c>
      <c r="S24" s="21">
        <v>790.40693685647102</v>
      </c>
      <c r="T24" s="21">
        <v>802.09546968932796</v>
      </c>
      <c r="U24" s="21">
        <v>819.05685791482495</v>
      </c>
      <c r="V24" s="21">
        <v>845.18884427539342</v>
      </c>
      <c r="W24" s="21">
        <v>868.73724098022637</v>
      </c>
      <c r="X24" s="21">
        <v>881.59432308237558</v>
      </c>
      <c r="Y24" s="21">
        <v>904.49803911304593</v>
      </c>
      <c r="Z24" s="21">
        <v>921.83384929840145</v>
      </c>
    </row>
    <row r="25" spans="1:26" ht="12.75" customHeight="1">
      <c r="A25" s="17" t="s">
        <v>196</v>
      </c>
      <c r="B25" s="17" t="s">
        <v>205</v>
      </c>
      <c r="C25" s="17" t="s">
        <v>207</v>
      </c>
      <c r="D25" s="17" t="s">
        <v>200</v>
      </c>
      <c r="E25" s="17" t="s">
        <v>190</v>
      </c>
      <c r="F25" s="17" t="s">
        <v>199</v>
      </c>
      <c r="G25" s="21">
        <v>287.65172928808687</v>
      </c>
      <c r="H25" s="21">
        <v>231.0364341183512</v>
      </c>
      <c r="I25" s="21">
        <v>249.27241109226597</v>
      </c>
      <c r="J25" s="21">
        <v>308.77347625772177</v>
      </c>
      <c r="K25" s="21">
        <v>211.64500000308988</v>
      </c>
      <c r="L25" s="21">
        <v>373.88977435417411</v>
      </c>
      <c r="M25" s="21">
        <v>208.17674957471476</v>
      </c>
      <c r="N25" s="21">
        <v>204.05570753317417</v>
      </c>
      <c r="O25" s="21">
        <v>136.96855939986372</v>
      </c>
      <c r="P25" s="342">
        <v>246.65951805504486</v>
      </c>
      <c r="Q25" s="22">
        <v>236.57456227045986</v>
      </c>
      <c r="R25" s="21">
        <v>170.13050392288761</v>
      </c>
      <c r="S25" s="21">
        <v>189.2993861614074</v>
      </c>
      <c r="T25" s="21">
        <v>195.33962182411835</v>
      </c>
      <c r="U25" s="21">
        <v>198.41334976422257</v>
      </c>
      <c r="V25" s="21">
        <v>204.53165023071776</v>
      </c>
      <c r="W25" s="21">
        <v>210.18733769954915</v>
      </c>
      <c r="X25" s="21">
        <v>213.32363685073105</v>
      </c>
      <c r="Y25" s="21">
        <v>218.86863435145608</v>
      </c>
      <c r="Z25" s="21">
        <v>223.06195121234802</v>
      </c>
    </row>
    <row r="26" spans="1:26" ht="12.75" customHeight="1">
      <c r="A26" s="17" t="s">
        <v>196</v>
      </c>
      <c r="B26" s="17" t="s">
        <v>205</v>
      </c>
      <c r="C26" s="17" t="s">
        <v>207</v>
      </c>
      <c r="D26" s="17" t="s">
        <v>201</v>
      </c>
      <c r="E26" s="17" t="s">
        <v>190</v>
      </c>
      <c r="F26" s="17" t="s">
        <v>199</v>
      </c>
      <c r="G26" s="21">
        <v>1286.0402108616281</v>
      </c>
      <c r="H26" s="21">
        <v>941.53737071744467</v>
      </c>
      <c r="I26" s="21">
        <v>1164.3639299064396</v>
      </c>
      <c r="J26" s="21">
        <v>1100.8825500996795</v>
      </c>
      <c r="K26" s="21">
        <v>903.98105341033511</v>
      </c>
      <c r="L26" s="21">
        <v>1157.8043133545666</v>
      </c>
      <c r="M26" s="21">
        <v>756.31467885005509</v>
      </c>
      <c r="N26" s="21">
        <v>940.50876281846695</v>
      </c>
      <c r="O26" s="21">
        <v>1045.4510797314961</v>
      </c>
      <c r="P26" s="342">
        <v>1006.5724386648545</v>
      </c>
      <c r="Q26" s="22">
        <v>1131.4925905693665</v>
      </c>
      <c r="R26" s="21">
        <v>1008.0478926712437</v>
      </c>
      <c r="S26" s="21">
        <v>979.70632301787839</v>
      </c>
      <c r="T26" s="21">
        <v>997.43509151344631</v>
      </c>
      <c r="U26" s="21">
        <v>1017.4702076790475</v>
      </c>
      <c r="V26" s="21">
        <v>1049.7204945061112</v>
      </c>
      <c r="W26" s="21">
        <v>1078.9245786797755</v>
      </c>
      <c r="X26" s="21">
        <v>1094.9179599331067</v>
      </c>
      <c r="Y26" s="21">
        <v>1123.3666734645019</v>
      </c>
      <c r="Z26" s="21">
        <v>1144.8958005107495</v>
      </c>
    </row>
    <row r="27" spans="1:26" ht="12.75" customHeight="1">
      <c r="A27" s="17" t="s">
        <v>196</v>
      </c>
      <c r="B27" s="17" t="s">
        <v>205</v>
      </c>
      <c r="C27" s="17" t="s">
        <v>208</v>
      </c>
      <c r="D27" s="17" t="s">
        <v>198</v>
      </c>
      <c r="E27" s="17" t="s">
        <v>190</v>
      </c>
      <c r="F27" s="17" t="s">
        <v>199</v>
      </c>
      <c r="G27" s="21">
        <v>162.75149949801855</v>
      </c>
      <c r="H27" s="21">
        <v>107.33253369012702</v>
      </c>
      <c r="I27" s="21">
        <v>140.69125484430643</v>
      </c>
      <c r="J27" s="21">
        <v>120.78436894044491</v>
      </c>
      <c r="K27" s="21">
        <v>155.69180883697049</v>
      </c>
      <c r="L27" s="21">
        <v>146.7944886199858</v>
      </c>
      <c r="M27" s="21">
        <v>157.6640480958072</v>
      </c>
      <c r="N27" s="21">
        <v>169.01590345145428</v>
      </c>
      <c r="O27" s="21">
        <v>186.21445073189255</v>
      </c>
      <c r="P27" s="342">
        <v>216.49181714368459</v>
      </c>
      <c r="Q27" s="22">
        <v>374.25515657937774</v>
      </c>
      <c r="R27" s="21">
        <v>315.08585608174985</v>
      </c>
      <c r="S27" s="21">
        <v>252.7207142166321</v>
      </c>
      <c r="T27" s="21">
        <v>259.94971761147343</v>
      </c>
      <c r="U27" s="21">
        <v>266.4118217592823</v>
      </c>
      <c r="V27" s="21">
        <v>276.45084806808273</v>
      </c>
      <c r="W27" s="21">
        <v>285.22184014726724</v>
      </c>
      <c r="X27" s="21">
        <v>288.48486928710196</v>
      </c>
      <c r="Y27" s="21">
        <v>291.70079143117886</v>
      </c>
      <c r="Z27" s="21">
        <v>296.96195245671441</v>
      </c>
    </row>
    <row r="28" spans="1:26" ht="12.75" customHeight="1">
      <c r="A28" s="17" t="s">
        <v>196</v>
      </c>
      <c r="B28" s="17" t="s">
        <v>205</v>
      </c>
      <c r="C28" s="17" t="s">
        <v>208</v>
      </c>
      <c r="D28" s="17" t="s">
        <v>200</v>
      </c>
      <c r="E28" s="17" t="s">
        <v>190</v>
      </c>
      <c r="F28" s="17" t="s">
        <v>199</v>
      </c>
      <c r="G28" s="21">
        <v>134.49934985964481</v>
      </c>
      <c r="H28" s="21">
        <v>122.63441921032084</v>
      </c>
      <c r="I28" s="21">
        <v>206.40633480184769</v>
      </c>
      <c r="J28" s="21">
        <v>100.99847049916893</v>
      </c>
      <c r="K28" s="21">
        <v>95.400195645771291</v>
      </c>
      <c r="L28" s="21">
        <v>170.60782592966345</v>
      </c>
      <c r="M28" s="21">
        <v>144.69660579867482</v>
      </c>
      <c r="N28" s="21">
        <v>154.88335969928877</v>
      </c>
      <c r="O28" s="21">
        <v>190.2201009185589</v>
      </c>
      <c r="P28" s="342">
        <v>200.05681007865985</v>
      </c>
      <c r="Q28" s="22">
        <v>295.34848246947541</v>
      </c>
      <c r="R28" s="21">
        <v>157.3573627153493</v>
      </c>
      <c r="S28" s="21">
        <v>175.55662053852612</v>
      </c>
      <c r="T28" s="21">
        <v>179.23695321281687</v>
      </c>
      <c r="U28" s="21">
        <v>181.7965752887832</v>
      </c>
      <c r="V28" s="21">
        <v>189.14951399791528</v>
      </c>
      <c r="W28" s="21">
        <v>194.86357398120791</v>
      </c>
      <c r="X28" s="21">
        <v>197.14920858627156</v>
      </c>
      <c r="Y28" s="21">
        <v>199.36528610934255</v>
      </c>
      <c r="Z28" s="21">
        <v>202.94921584007048</v>
      </c>
    </row>
    <row r="29" spans="1:26" ht="12.75" customHeight="1">
      <c r="A29" s="17" t="s">
        <v>196</v>
      </c>
      <c r="B29" s="17" t="s">
        <v>205</v>
      </c>
      <c r="C29" s="17" t="s">
        <v>208</v>
      </c>
      <c r="D29" s="17" t="s">
        <v>201</v>
      </c>
      <c r="E29" s="17" t="s">
        <v>190</v>
      </c>
      <c r="F29" s="17" t="s">
        <v>199</v>
      </c>
      <c r="G29" s="21">
        <v>297.25084935766336</v>
      </c>
      <c r="H29" s="21">
        <v>229.96695290044786</v>
      </c>
      <c r="I29" s="21">
        <v>347.09758964615412</v>
      </c>
      <c r="J29" s="21">
        <v>221.78283943961381</v>
      </c>
      <c r="K29" s="21">
        <v>251.09200448274174</v>
      </c>
      <c r="L29" s="21">
        <v>317.40231454964925</v>
      </c>
      <c r="M29" s="21">
        <v>302.36065389448203</v>
      </c>
      <c r="N29" s="21">
        <v>323.89926315074302</v>
      </c>
      <c r="O29" s="21">
        <v>376.43455165045145</v>
      </c>
      <c r="P29" s="342">
        <v>416.54862722234441</v>
      </c>
      <c r="Q29" s="22">
        <v>669.60363904885321</v>
      </c>
      <c r="R29" s="21">
        <v>472.44321879709912</v>
      </c>
      <c r="S29" s="21">
        <v>428.27733475515822</v>
      </c>
      <c r="T29" s="21">
        <v>439.18667082429027</v>
      </c>
      <c r="U29" s="21">
        <v>448.20839704806554</v>
      </c>
      <c r="V29" s="21">
        <v>465.60036206599801</v>
      </c>
      <c r="W29" s="21">
        <v>480.08541412847512</v>
      </c>
      <c r="X29" s="21">
        <v>485.63407787337349</v>
      </c>
      <c r="Y29" s="21">
        <v>491.06607754052141</v>
      </c>
      <c r="Z29" s="21">
        <v>499.91116829678487</v>
      </c>
    </row>
    <row r="30" spans="1:26" ht="12.75" customHeight="1">
      <c r="A30" s="17" t="s">
        <v>196</v>
      </c>
      <c r="B30" s="17" t="s">
        <v>205</v>
      </c>
      <c r="C30" s="17" t="s">
        <v>209</v>
      </c>
      <c r="D30" s="17" t="s">
        <v>198</v>
      </c>
      <c r="E30" s="17" t="s">
        <v>190</v>
      </c>
      <c r="F30" s="17" t="s">
        <v>199</v>
      </c>
      <c r="G30" s="21">
        <v>450.25494693944438</v>
      </c>
      <c r="H30" s="21">
        <v>482.33868343587096</v>
      </c>
      <c r="I30" s="21">
        <v>431.40655303392606</v>
      </c>
      <c r="J30" s="21">
        <v>422.33094490045249</v>
      </c>
      <c r="K30" s="21">
        <v>627.38156913762032</v>
      </c>
      <c r="L30" s="21">
        <v>563.5338734037482</v>
      </c>
      <c r="M30" s="21">
        <v>698.77556733130768</v>
      </c>
      <c r="N30" s="21">
        <v>1013.5689266053712</v>
      </c>
      <c r="O30" s="21">
        <v>558.37259058875952</v>
      </c>
      <c r="P30" s="342">
        <v>1030.6811548989617</v>
      </c>
      <c r="Q30" s="22">
        <v>1088.2371113154516</v>
      </c>
      <c r="R30" s="21">
        <v>882.98775035409881</v>
      </c>
      <c r="S30" s="21">
        <v>745.82859140453274</v>
      </c>
      <c r="T30" s="21">
        <v>826.02399996836073</v>
      </c>
      <c r="U30" s="21">
        <v>830.42698864519093</v>
      </c>
      <c r="V30" s="21">
        <v>859.82919976543542</v>
      </c>
      <c r="W30" s="21">
        <v>888.03919477605655</v>
      </c>
      <c r="X30" s="21">
        <v>907.81906826915338</v>
      </c>
      <c r="Y30" s="21">
        <v>915.70953939248386</v>
      </c>
      <c r="Z30" s="21">
        <v>932.84946045805953</v>
      </c>
    </row>
    <row r="31" spans="1:26" ht="12.75" customHeight="1">
      <c r="A31" s="17" t="s">
        <v>196</v>
      </c>
      <c r="B31" s="17" t="s">
        <v>205</v>
      </c>
      <c r="C31" s="17" t="s">
        <v>209</v>
      </c>
      <c r="D31" s="17" t="s">
        <v>200</v>
      </c>
      <c r="E31" s="17" t="s">
        <v>190</v>
      </c>
      <c r="F31" s="17" t="s">
        <v>199</v>
      </c>
      <c r="G31" s="21">
        <v>811.98117161304276</v>
      </c>
      <c r="H31" s="21">
        <v>838.69494679420256</v>
      </c>
      <c r="I31" s="21">
        <v>509.84605274612642</v>
      </c>
      <c r="J31" s="21">
        <v>439.75591001341712</v>
      </c>
      <c r="K31" s="21">
        <v>569.77746805473726</v>
      </c>
      <c r="L31" s="21">
        <v>462.10807891214398</v>
      </c>
      <c r="M31" s="21">
        <v>465.0391642347106</v>
      </c>
      <c r="N31" s="21">
        <v>486.6379481239718</v>
      </c>
      <c r="O31" s="21">
        <v>421.3067390003277</v>
      </c>
      <c r="P31" s="342">
        <v>702.53524204729501</v>
      </c>
      <c r="Q31" s="22">
        <v>797.28284660337101</v>
      </c>
      <c r="R31" s="21">
        <v>686.40598038350504</v>
      </c>
      <c r="S31" s="21">
        <v>587.41859593594893</v>
      </c>
      <c r="T31" s="21">
        <v>644.69377927809239</v>
      </c>
      <c r="U31" s="21">
        <v>647.831748700297</v>
      </c>
      <c r="V31" s="21">
        <v>671.30865210454499</v>
      </c>
      <c r="W31" s="21">
        <v>693.12953344527739</v>
      </c>
      <c r="X31" s="21">
        <v>708.60468958490787</v>
      </c>
      <c r="Y31" s="21">
        <v>714.77774117399031</v>
      </c>
      <c r="Z31" s="21">
        <v>728.14729934734123</v>
      </c>
    </row>
    <row r="32" spans="1:26" ht="12.75" customHeight="1">
      <c r="A32" s="17" t="s">
        <v>196</v>
      </c>
      <c r="B32" s="17" t="s">
        <v>205</v>
      </c>
      <c r="C32" s="17" t="s">
        <v>209</v>
      </c>
      <c r="D32" s="17" t="s">
        <v>201</v>
      </c>
      <c r="E32" s="17" t="s">
        <v>190</v>
      </c>
      <c r="F32" s="17" t="s">
        <v>199</v>
      </c>
      <c r="G32" s="21">
        <v>1262.2361185524871</v>
      </c>
      <c r="H32" s="21">
        <v>1321.0336302300734</v>
      </c>
      <c r="I32" s="21">
        <v>941.25260578005248</v>
      </c>
      <c r="J32" s="21">
        <v>862.08685491386962</v>
      </c>
      <c r="K32" s="21">
        <v>1197.1590371923576</v>
      </c>
      <c r="L32" s="21">
        <v>1025.6419523158922</v>
      </c>
      <c r="M32" s="21">
        <v>1163.8147315660183</v>
      </c>
      <c r="N32" s="21">
        <v>1500.2068747293431</v>
      </c>
      <c r="O32" s="21">
        <v>979.67932958908727</v>
      </c>
      <c r="P32" s="342">
        <v>1733.2163969462567</v>
      </c>
      <c r="Q32" s="22">
        <v>1885.5199579188227</v>
      </c>
      <c r="R32" s="21">
        <v>1569.3937307376036</v>
      </c>
      <c r="S32" s="21">
        <v>1333.2471873404816</v>
      </c>
      <c r="T32" s="21">
        <v>1470.7177792464531</v>
      </c>
      <c r="U32" s="21">
        <v>1478.2587373454878</v>
      </c>
      <c r="V32" s="21">
        <v>1531.1378518699803</v>
      </c>
      <c r="W32" s="21">
        <v>1581.1687282213338</v>
      </c>
      <c r="X32" s="21">
        <v>1616.423757854061</v>
      </c>
      <c r="Y32" s="21">
        <v>1630.4872805664743</v>
      </c>
      <c r="Z32" s="21">
        <v>1660.9967598054009</v>
      </c>
    </row>
    <row r="33" spans="1:26" ht="12.75" customHeight="1">
      <c r="A33" s="17" t="s">
        <v>196</v>
      </c>
      <c r="B33" s="17" t="s">
        <v>205</v>
      </c>
      <c r="C33" s="17" t="s">
        <v>210</v>
      </c>
      <c r="D33" s="17" t="s">
        <v>198</v>
      </c>
      <c r="E33" s="17" t="s">
        <v>190</v>
      </c>
      <c r="F33" s="17" t="s">
        <v>199</v>
      </c>
      <c r="G33" s="21">
        <v>451.87990163252397</v>
      </c>
      <c r="H33" s="21">
        <v>597.76914724565586</v>
      </c>
      <c r="I33" s="21">
        <v>594.87952900222285</v>
      </c>
      <c r="J33" s="21">
        <v>452.71971334885001</v>
      </c>
      <c r="K33" s="21">
        <v>734.69925404023456</v>
      </c>
      <c r="L33" s="21">
        <v>660.55645937648342</v>
      </c>
      <c r="M33" s="21">
        <v>535.71092006660217</v>
      </c>
      <c r="N33" s="21">
        <v>843.55018030323038</v>
      </c>
      <c r="O33" s="21">
        <v>871.24047001433996</v>
      </c>
      <c r="P33" s="342">
        <v>535.11262606029925</v>
      </c>
      <c r="Q33" s="22">
        <v>631.50210323386966</v>
      </c>
      <c r="R33" s="21">
        <v>653.47145520155061</v>
      </c>
      <c r="S33" s="21">
        <v>688.63067434329605</v>
      </c>
      <c r="T33" s="21">
        <v>708.68312178945325</v>
      </c>
      <c r="U33" s="21">
        <v>688.54424333355678</v>
      </c>
      <c r="V33" s="21">
        <v>717.66650388895243</v>
      </c>
      <c r="W33" s="21">
        <v>734.13812532119039</v>
      </c>
      <c r="X33" s="21">
        <v>748.66354753249163</v>
      </c>
      <c r="Y33" s="21">
        <v>762.16278150144228</v>
      </c>
      <c r="Z33" s="21">
        <v>776.77999874762293</v>
      </c>
    </row>
    <row r="34" spans="1:26" ht="12.75" customHeight="1">
      <c r="A34" s="17" t="s">
        <v>196</v>
      </c>
      <c r="B34" s="17" t="s">
        <v>205</v>
      </c>
      <c r="C34" s="17" t="s">
        <v>210</v>
      </c>
      <c r="D34" s="17" t="s">
        <v>200</v>
      </c>
      <c r="E34" s="17" t="s">
        <v>190</v>
      </c>
      <c r="F34" s="17" t="s">
        <v>199</v>
      </c>
      <c r="G34" s="21">
        <v>644.37723808998942</v>
      </c>
      <c r="H34" s="21">
        <v>395.24011335489081</v>
      </c>
      <c r="I34" s="21">
        <v>490.68500085710843</v>
      </c>
      <c r="J34" s="21">
        <v>337.69680505983632</v>
      </c>
      <c r="K34" s="21">
        <v>344.53869061052217</v>
      </c>
      <c r="L34" s="21">
        <v>368.00070967431861</v>
      </c>
      <c r="M34" s="21">
        <v>402.55758444825148</v>
      </c>
      <c r="N34" s="21">
        <v>700.04030667922279</v>
      </c>
      <c r="O34" s="21">
        <v>492.69578557261019</v>
      </c>
      <c r="P34" s="342">
        <v>658.96621256985679</v>
      </c>
      <c r="Q34" s="22">
        <v>481.78010406072497</v>
      </c>
      <c r="R34" s="21">
        <v>556.39924975459087</v>
      </c>
      <c r="S34" s="21">
        <v>531.4573691465431</v>
      </c>
      <c r="T34" s="21">
        <v>557.69761590735925</v>
      </c>
      <c r="U34" s="21">
        <v>541.53803044651386</v>
      </c>
      <c r="V34" s="21">
        <v>563.54881379187657</v>
      </c>
      <c r="W34" s="21">
        <v>577.07243776055373</v>
      </c>
      <c r="X34" s="21">
        <v>588.34407550663707</v>
      </c>
      <c r="Y34" s="21">
        <v>598.94174980330683</v>
      </c>
      <c r="Z34" s="21">
        <v>610.44829043772677</v>
      </c>
    </row>
    <row r="35" spans="1:26" ht="12.75" customHeight="1">
      <c r="A35" s="17" t="s">
        <v>196</v>
      </c>
      <c r="B35" s="17" t="s">
        <v>205</v>
      </c>
      <c r="C35" s="17" t="s">
        <v>210</v>
      </c>
      <c r="D35" s="17" t="s">
        <v>201</v>
      </c>
      <c r="E35" s="17" t="s">
        <v>190</v>
      </c>
      <c r="F35" s="17" t="s">
        <v>199</v>
      </c>
      <c r="G35" s="21">
        <v>1096.2571397225133</v>
      </c>
      <c r="H35" s="21">
        <v>993.00926060054667</v>
      </c>
      <c r="I35" s="21">
        <v>1085.5645298593313</v>
      </c>
      <c r="J35" s="21">
        <v>790.41651840868633</v>
      </c>
      <c r="K35" s="21">
        <v>1079.2379446507566</v>
      </c>
      <c r="L35" s="21">
        <v>1028.557169050802</v>
      </c>
      <c r="M35" s="21">
        <v>938.2685045148537</v>
      </c>
      <c r="N35" s="21">
        <v>1543.5904869824531</v>
      </c>
      <c r="O35" s="21">
        <v>1363.9362555869502</v>
      </c>
      <c r="P35" s="342">
        <v>1194.078838630156</v>
      </c>
      <c r="Q35" s="22">
        <v>1113.2822072945946</v>
      </c>
      <c r="R35" s="21">
        <v>1209.8707049561415</v>
      </c>
      <c r="S35" s="21">
        <v>1220.088043489839</v>
      </c>
      <c r="T35" s="21">
        <v>1266.3807376968125</v>
      </c>
      <c r="U35" s="21">
        <v>1230.0822737800704</v>
      </c>
      <c r="V35" s="21">
        <v>1281.215317680829</v>
      </c>
      <c r="W35" s="21">
        <v>1311.2105630817441</v>
      </c>
      <c r="X35" s="21">
        <v>1337.0076230391287</v>
      </c>
      <c r="Y35" s="21">
        <v>1361.1045313047491</v>
      </c>
      <c r="Z35" s="21">
        <v>1387.2282891853497</v>
      </c>
    </row>
    <row r="36" spans="1:26" ht="12.75" customHeight="1">
      <c r="A36" s="17" t="s">
        <v>196</v>
      </c>
      <c r="B36" s="17" t="s">
        <v>205</v>
      </c>
      <c r="C36" s="17" t="s">
        <v>211</v>
      </c>
      <c r="D36" s="17" t="s">
        <v>198</v>
      </c>
      <c r="E36" s="17" t="s">
        <v>190</v>
      </c>
      <c r="F36" s="17" t="s">
        <v>199</v>
      </c>
      <c r="G36" s="21">
        <v>599.22555898683777</v>
      </c>
      <c r="H36" s="21">
        <v>916.4290527734945</v>
      </c>
      <c r="I36" s="21">
        <v>462.01981398548139</v>
      </c>
      <c r="J36" s="21">
        <v>789.81570247751779</v>
      </c>
      <c r="K36" s="21">
        <v>476.98390750694699</v>
      </c>
      <c r="L36" s="21">
        <v>500.64899389860255</v>
      </c>
      <c r="M36" s="21">
        <v>350.97125409786116</v>
      </c>
      <c r="N36" s="21">
        <v>707.0448245578076</v>
      </c>
      <c r="O36" s="21">
        <v>480.78225190628712</v>
      </c>
      <c r="P36" s="342">
        <v>514.99123972898144</v>
      </c>
      <c r="Q36" s="22">
        <v>412.02590001823302</v>
      </c>
      <c r="R36" s="21">
        <v>556.87350134816359</v>
      </c>
      <c r="S36" s="21">
        <v>513.98385972694166</v>
      </c>
      <c r="T36" s="21">
        <v>518.99406229179522</v>
      </c>
      <c r="U36" s="21">
        <v>541.49117552299356</v>
      </c>
      <c r="V36" s="21">
        <v>556.01305492887957</v>
      </c>
      <c r="W36" s="21">
        <v>576.87870635635193</v>
      </c>
      <c r="X36" s="21">
        <v>588.30828595578396</v>
      </c>
      <c r="Y36" s="21">
        <v>595.61248190651247</v>
      </c>
      <c r="Z36" s="21">
        <v>604.69834914607304</v>
      </c>
    </row>
    <row r="37" spans="1:26" ht="12.75" customHeight="1">
      <c r="A37" s="17" t="s">
        <v>196</v>
      </c>
      <c r="B37" s="17" t="s">
        <v>205</v>
      </c>
      <c r="C37" s="17" t="s">
        <v>211</v>
      </c>
      <c r="D37" s="17" t="s">
        <v>200</v>
      </c>
      <c r="E37" s="17" t="s">
        <v>190</v>
      </c>
      <c r="F37" s="17" t="s">
        <v>199</v>
      </c>
      <c r="G37" s="21">
        <v>900.06662445383176</v>
      </c>
      <c r="H37" s="21">
        <v>1093.7641571415609</v>
      </c>
      <c r="I37" s="21">
        <v>781.65502557922036</v>
      </c>
      <c r="J37" s="21">
        <v>769.16078949881808</v>
      </c>
      <c r="K37" s="21">
        <v>506.19424488503654</v>
      </c>
      <c r="L37" s="21">
        <v>511.06411369467838</v>
      </c>
      <c r="M37" s="21">
        <v>454.20443605570381</v>
      </c>
      <c r="N37" s="21">
        <v>441.86456464121568</v>
      </c>
      <c r="O37" s="21">
        <v>398.46507516572984</v>
      </c>
      <c r="P37" s="342">
        <v>426.91512752605837</v>
      </c>
      <c r="Q37" s="22">
        <v>474.8071129213169</v>
      </c>
      <c r="R37" s="21">
        <v>536.65579014206185</v>
      </c>
      <c r="S37" s="21">
        <v>561.24025610397155</v>
      </c>
      <c r="T37" s="21">
        <v>555.4309513556251</v>
      </c>
      <c r="U37" s="21">
        <v>578.76471614858929</v>
      </c>
      <c r="V37" s="21">
        <v>595.51674273316542</v>
      </c>
      <c r="W37" s="21">
        <v>617.19342367861498</v>
      </c>
      <c r="X37" s="21">
        <v>629.58013664484668</v>
      </c>
      <c r="Y37" s="21">
        <v>637.41523001647977</v>
      </c>
      <c r="Z37" s="21">
        <v>647.11370211013025</v>
      </c>
    </row>
    <row r="38" spans="1:26" ht="12.75" customHeight="1">
      <c r="A38" s="17" t="s">
        <v>196</v>
      </c>
      <c r="B38" s="17" t="s">
        <v>205</v>
      </c>
      <c r="C38" s="17" t="s">
        <v>211</v>
      </c>
      <c r="D38" s="17" t="s">
        <v>201</v>
      </c>
      <c r="E38" s="17" t="s">
        <v>190</v>
      </c>
      <c r="F38" s="17" t="s">
        <v>199</v>
      </c>
      <c r="G38" s="21">
        <v>1499.2921834406695</v>
      </c>
      <c r="H38" s="21">
        <v>2010.1932099150554</v>
      </c>
      <c r="I38" s="21">
        <v>1243.6748395647016</v>
      </c>
      <c r="J38" s="21">
        <v>1558.9764919763359</v>
      </c>
      <c r="K38" s="21">
        <v>983.17815239198353</v>
      </c>
      <c r="L38" s="21">
        <v>1011.7131075932809</v>
      </c>
      <c r="M38" s="21">
        <v>805.17569015356491</v>
      </c>
      <c r="N38" s="21">
        <v>1148.9093891990233</v>
      </c>
      <c r="O38" s="21">
        <v>879.2473270720169</v>
      </c>
      <c r="P38" s="342">
        <v>941.90636725503987</v>
      </c>
      <c r="Q38" s="22">
        <v>886.83301293954992</v>
      </c>
      <c r="R38" s="21">
        <v>1093.5292914902254</v>
      </c>
      <c r="S38" s="21">
        <v>1075.2241158309132</v>
      </c>
      <c r="T38" s="21">
        <v>1074.4250136474204</v>
      </c>
      <c r="U38" s="21">
        <v>1120.255891671583</v>
      </c>
      <c r="V38" s="21">
        <v>1151.529797662045</v>
      </c>
      <c r="W38" s="21">
        <v>1194.0721300349669</v>
      </c>
      <c r="X38" s="21">
        <v>1217.8884226006305</v>
      </c>
      <c r="Y38" s="21">
        <v>1233.0277119229922</v>
      </c>
      <c r="Z38" s="21">
        <v>1251.8120512562032</v>
      </c>
    </row>
    <row r="39" spans="1:26" ht="12.75" customHeight="1">
      <c r="A39" s="17" t="s">
        <v>196</v>
      </c>
      <c r="B39" s="17" t="s">
        <v>205</v>
      </c>
      <c r="C39" s="17" t="s">
        <v>212</v>
      </c>
      <c r="D39" s="17" t="s">
        <v>198</v>
      </c>
      <c r="E39" s="17" t="s">
        <v>190</v>
      </c>
      <c r="F39" s="17" t="s">
        <v>199</v>
      </c>
      <c r="G39" s="21">
        <v>132.0737723432988</v>
      </c>
      <c r="H39" s="21">
        <v>109.20239319515051</v>
      </c>
      <c r="I39" s="21">
        <v>72.838755045278489</v>
      </c>
      <c r="J39" s="21">
        <v>194.70825218494292</v>
      </c>
      <c r="K39" s="21">
        <v>159.74820906304333</v>
      </c>
      <c r="L39" s="21">
        <v>322.22227957519146</v>
      </c>
      <c r="M39" s="21">
        <v>206.09386503330686</v>
      </c>
      <c r="N39" s="21">
        <v>248.37548333085218</v>
      </c>
      <c r="O39" s="21">
        <v>367.76560021463854</v>
      </c>
      <c r="P39" s="342">
        <v>446.74456487244123</v>
      </c>
      <c r="Q39" s="22">
        <v>341.62315737554843</v>
      </c>
      <c r="R39" s="21">
        <v>378.7092380962373</v>
      </c>
      <c r="S39" s="21">
        <v>391.84410371375975</v>
      </c>
      <c r="T39" s="21">
        <v>403.74007794148622</v>
      </c>
      <c r="U39" s="21">
        <v>415.67611503135555</v>
      </c>
      <c r="V39" s="21">
        <v>432.5556252689222</v>
      </c>
      <c r="W39" s="21">
        <v>448.48903187003987</v>
      </c>
      <c r="X39" s="21">
        <v>497.50008712154244</v>
      </c>
      <c r="Y39" s="21">
        <v>650.21824763858763</v>
      </c>
      <c r="Z39" s="21">
        <v>753.19322601999409</v>
      </c>
    </row>
    <row r="40" spans="1:26" ht="12.75" customHeight="1">
      <c r="A40" s="17" t="s">
        <v>196</v>
      </c>
      <c r="B40" s="17" t="s">
        <v>205</v>
      </c>
      <c r="C40" s="17" t="s">
        <v>212</v>
      </c>
      <c r="D40" s="17" t="s">
        <v>200</v>
      </c>
      <c r="E40" s="17" t="s">
        <v>190</v>
      </c>
      <c r="F40" s="17" t="s">
        <v>199</v>
      </c>
      <c r="G40" s="21">
        <v>190.22679070848284</v>
      </c>
      <c r="H40" s="21">
        <v>148.6551472159604</v>
      </c>
      <c r="I40" s="21">
        <v>147.07377195009974</v>
      </c>
      <c r="J40" s="21">
        <v>446.47437906043172</v>
      </c>
      <c r="K40" s="21">
        <v>391.2879279771085</v>
      </c>
      <c r="L40" s="21">
        <v>337.88272112284142</v>
      </c>
      <c r="M40" s="21">
        <v>236.43193829437482</v>
      </c>
      <c r="N40" s="21">
        <v>366.35997560658006</v>
      </c>
      <c r="O40" s="21">
        <v>368.44063424031356</v>
      </c>
      <c r="P40" s="342">
        <v>267.07363604756108</v>
      </c>
      <c r="Q40" s="22">
        <v>322.72527571540502</v>
      </c>
      <c r="R40" s="21">
        <v>342.84274207184944</v>
      </c>
      <c r="S40" s="21">
        <v>363.44155217683874</v>
      </c>
      <c r="T40" s="21">
        <v>370.67492186516006</v>
      </c>
      <c r="U40" s="21">
        <v>379.37983978183593</v>
      </c>
      <c r="V40" s="21">
        <v>395.92541031956461</v>
      </c>
      <c r="W40" s="21">
        <v>410.38584919916582</v>
      </c>
      <c r="X40" s="21">
        <v>455.19017181941103</v>
      </c>
      <c r="Y40" s="21">
        <v>594.96713208428173</v>
      </c>
      <c r="Z40" s="21">
        <v>689.17228390920513</v>
      </c>
    </row>
    <row r="41" spans="1:26" ht="12.75" customHeight="1">
      <c r="A41" s="17" t="s">
        <v>196</v>
      </c>
      <c r="B41" s="17" t="s">
        <v>205</v>
      </c>
      <c r="C41" s="17" t="s">
        <v>212</v>
      </c>
      <c r="D41" s="17" t="s">
        <v>201</v>
      </c>
      <c r="E41" s="17" t="s">
        <v>190</v>
      </c>
      <c r="F41" s="17" t="s">
        <v>199</v>
      </c>
      <c r="G41" s="21">
        <v>322.30056305178164</v>
      </c>
      <c r="H41" s="21">
        <v>257.8575404111109</v>
      </c>
      <c r="I41" s="21">
        <v>219.91252699537822</v>
      </c>
      <c r="J41" s="21">
        <v>641.18263124537464</v>
      </c>
      <c r="K41" s="21">
        <v>551.03613704015174</v>
      </c>
      <c r="L41" s="21">
        <v>660.10500069803288</v>
      </c>
      <c r="M41" s="21">
        <v>442.52580332768167</v>
      </c>
      <c r="N41" s="21">
        <v>614.73545893743221</v>
      </c>
      <c r="O41" s="21">
        <v>736.2062344549521</v>
      </c>
      <c r="P41" s="342">
        <v>713.81820092000237</v>
      </c>
      <c r="Q41" s="22">
        <v>664.34843309095345</v>
      </c>
      <c r="R41" s="21">
        <v>721.55198016808674</v>
      </c>
      <c r="S41" s="21">
        <v>755.28565589059849</v>
      </c>
      <c r="T41" s="21">
        <v>774.41499980664616</v>
      </c>
      <c r="U41" s="21">
        <v>795.05595481319142</v>
      </c>
      <c r="V41" s="21">
        <v>828.48103558848675</v>
      </c>
      <c r="W41" s="21">
        <v>858.87488106920568</v>
      </c>
      <c r="X41" s="21">
        <v>952.69025894095353</v>
      </c>
      <c r="Y41" s="21">
        <v>1245.1853797228694</v>
      </c>
      <c r="Z41" s="21">
        <v>1442.3655099291991</v>
      </c>
    </row>
    <row r="42" spans="1:26" ht="12.75" customHeight="1">
      <c r="A42" s="17" t="s">
        <v>196</v>
      </c>
      <c r="B42" s="17" t="s">
        <v>205</v>
      </c>
      <c r="C42" s="17" t="s">
        <v>213</v>
      </c>
      <c r="D42" s="17" t="s">
        <v>198</v>
      </c>
      <c r="E42" s="17" t="s">
        <v>190</v>
      </c>
      <c r="F42" s="17" t="s">
        <v>199</v>
      </c>
      <c r="G42" s="21">
        <v>58.468820251246527</v>
      </c>
      <c r="H42" s="21">
        <v>63.089410895318622</v>
      </c>
      <c r="I42" s="21">
        <v>139.53546381321792</v>
      </c>
      <c r="J42" s="21">
        <v>323.27414308103602</v>
      </c>
      <c r="K42" s="21">
        <v>319.89465874786305</v>
      </c>
      <c r="L42" s="21">
        <v>770.26261008286326</v>
      </c>
      <c r="M42" s="21">
        <v>208.80539437768874</v>
      </c>
      <c r="N42" s="21">
        <v>145.57504044384643</v>
      </c>
      <c r="O42" s="21">
        <v>194.01136576264162</v>
      </c>
      <c r="P42" s="342">
        <v>59.476384254323264</v>
      </c>
      <c r="Q42" s="22">
        <v>108.79571251666582</v>
      </c>
      <c r="R42" s="21">
        <v>213.7007224914633</v>
      </c>
      <c r="S42" s="21">
        <v>211.24531005990593</v>
      </c>
      <c r="T42" s="21">
        <v>133.02756046570585</v>
      </c>
      <c r="U42" s="21">
        <v>147.02515336470285</v>
      </c>
      <c r="V42" s="21">
        <v>150.91526776747486</v>
      </c>
      <c r="W42" s="21">
        <v>155.97053542038665</v>
      </c>
      <c r="X42" s="21">
        <v>170.23051554592996</v>
      </c>
      <c r="Y42" s="21">
        <v>291.43363106270823</v>
      </c>
      <c r="Z42" s="21">
        <v>341.38205173994453</v>
      </c>
    </row>
    <row r="43" spans="1:26" ht="12.75" customHeight="1">
      <c r="A43" s="17" t="s">
        <v>196</v>
      </c>
      <c r="B43" s="17" t="s">
        <v>205</v>
      </c>
      <c r="C43" s="17" t="s">
        <v>213</v>
      </c>
      <c r="D43" s="17" t="s">
        <v>200</v>
      </c>
      <c r="E43" s="17" t="s">
        <v>190</v>
      </c>
      <c r="F43" s="17" t="s">
        <v>199</v>
      </c>
      <c r="G43" s="21">
        <v>208.7605317868109</v>
      </c>
      <c r="H43" s="21">
        <v>207.84816780349561</v>
      </c>
      <c r="I43" s="21">
        <v>195.97909609968136</v>
      </c>
      <c r="J43" s="21">
        <v>151.73195476361877</v>
      </c>
      <c r="K43" s="21">
        <v>257.21715691096625</v>
      </c>
      <c r="L43" s="21">
        <v>234.05263329776545</v>
      </c>
      <c r="M43" s="21">
        <v>487.95113485926629</v>
      </c>
      <c r="N43" s="21">
        <v>310.37518632154956</v>
      </c>
      <c r="O43" s="21">
        <v>211.8741459426642</v>
      </c>
      <c r="P43" s="342">
        <v>398.82009082323503</v>
      </c>
      <c r="Q43" s="22">
        <v>299.55848464117599</v>
      </c>
      <c r="R43" s="21">
        <v>311.45632036945426</v>
      </c>
      <c r="S43" s="21">
        <v>323.91910602824493</v>
      </c>
      <c r="T43" s="21">
        <v>224.70461694518684</v>
      </c>
      <c r="U43" s="21">
        <v>237.1457779994488</v>
      </c>
      <c r="V43" s="21">
        <v>244.62434842782469</v>
      </c>
      <c r="W43" s="21">
        <v>253.30265701908016</v>
      </c>
      <c r="X43" s="21">
        <v>276.11665950689968</v>
      </c>
      <c r="Y43" s="21">
        <v>472.9132134520998</v>
      </c>
      <c r="Z43" s="21">
        <v>553.94251606658815</v>
      </c>
    </row>
    <row r="44" spans="1:26" ht="12.75" customHeight="1">
      <c r="A44" s="17" t="s">
        <v>196</v>
      </c>
      <c r="B44" s="17" t="s">
        <v>205</v>
      </c>
      <c r="C44" s="17" t="s">
        <v>213</v>
      </c>
      <c r="D44" s="17" t="s">
        <v>201</v>
      </c>
      <c r="E44" s="17" t="s">
        <v>190</v>
      </c>
      <c r="F44" s="17" t="s">
        <v>199</v>
      </c>
      <c r="G44" s="21">
        <v>267.22935203805741</v>
      </c>
      <c r="H44" s="21">
        <v>270.93757869881426</v>
      </c>
      <c r="I44" s="21">
        <v>335.51455991289924</v>
      </c>
      <c r="J44" s="21">
        <v>475.00609784465485</v>
      </c>
      <c r="K44" s="21">
        <v>577.1118156588293</v>
      </c>
      <c r="L44" s="21">
        <v>1004.3152433806287</v>
      </c>
      <c r="M44" s="21">
        <v>696.75652923695498</v>
      </c>
      <c r="N44" s="21">
        <v>455.950226765396</v>
      </c>
      <c r="O44" s="21">
        <v>405.88551170530582</v>
      </c>
      <c r="P44" s="342">
        <v>458.29647507755828</v>
      </c>
      <c r="Q44" s="22">
        <v>408.35419715784178</v>
      </c>
      <c r="R44" s="21">
        <v>525.1570428609175</v>
      </c>
      <c r="S44" s="21">
        <v>535.1644160881508</v>
      </c>
      <c r="T44" s="21">
        <v>357.73217741089269</v>
      </c>
      <c r="U44" s="21">
        <v>384.17093136415161</v>
      </c>
      <c r="V44" s="21">
        <v>395.53961619529952</v>
      </c>
      <c r="W44" s="21">
        <v>409.27319243946681</v>
      </c>
      <c r="X44" s="21">
        <v>446.3471750528297</v>
      </c>
      <c r="Y44" s="21">
        <v>764.34684451480803</v>
      </c>
      <c r="Z44" s="21">
        <v>895.32456780653263</v>
      </c>
    </row>
    <row r="45" spans="1:26" ht="12.75" customHeight="1">
      <c r="A45" s="17" t="s">
        <v>196</v>
      </c>
      <c r="B45" s="17" t="s">
        <v>205</v>
      </c>
      <c r="C45" s="17" t="s">
        <v>214</v>
      </c>
      <c r="D45" s="17" t="s">
        <v>198</v>
      </c>
      <c r="E45" s="17" t="s">
        <v>190</v>
      </c>
      <c r="F45" s="17" t="s">
        <v>199</v>
      </c>
      <c r="G45" s="21">
        <v>98.741570158963924</v>
      </c>
      <c r="H45" s="21">
        <v>216.45167734664412</v>
      </c>
      <c r="I45" s="21">
        <v>136.26559763316016</v>
      </c>
      <c r="J45" s="21">
        <v>153.54529641744728</v>
      </c>
      <c r="K45" s="21">
        <v>255.39227045959379</v>
      </c>
      <c r="L45" s="21">
        <v>260.55240062518698</v>
      </c>
      <c r="M45" s="21">
        <v>250.81631774292788</v>
      </c>
      <c r="N45" s="21">
        <v>301.58490901871335</v>
      </c>
      <c r="O45" s="21">
        <v>378.40109273876169</v>
      </c>
      <c r="P45" s="342">
        <v>382.03516047729704</v>
      </c>
      <c r="Q45" s="22">
        <v>302.2915769349504</v>
      </c>
      <c r="R45" s="21">
        <v>353.59784169941975</v>
      </c>
      <c r="S45" s="21">
        <v>403.62200723500592</v>
      </c>
      <c r="T45" s="21">
        <v>399.78441123967229</v>
      </c>
      <c r="U45" s="21">
        <v>429.05500274579066</v>
      </c>
      <c r="V45" s="21">
        <v>443.15754054074455</v>
      </c>
      <c r="W45" s="21">
        <v>450.33625536012607</v>
      </c>
      <c r="X45" s="21">
        <v>457.61259441597031</v>
      </c>
      <c r="Y45" s="21">
        <v>518.24570497785692</v>
      </c>
      <c r="Z45" s="21">
        <v>525.38534425609032</v>
      </c>
    </row>
    <row r="46" spans="1:26" ht="12.75" customHeight="1">
      <c r="A46" s="17" t="s">
        <v>196</v>
      </c>
      <c r="B46" s="17" t="s">
        <v>205</v>
      </c>
      <c r="C46" s="17" t="s">
        <v>214</v>
      </c>
      <c r="D46" s="17" t="s">
        <v>200</v>
      </c>
      <c r="E46" s="17" t="s">
        <v>190</v>
      </c>
      <c r="F46" s="17" t="s">
        <v>199</v>
      </c>
      <c r="G46" s="21">
        <v>413.13407667429891</v>
      </c>
      <c r="H46" s="21">
        <v>197.29439490019402</v>
      </c>
      <c r="I46" s="21">
        <v>185.63855971545431</v>
      </c>
      <c r="J46" s="21">
        <v>166.88984654548949</v>
      </c>
      <c r="K46" s="21">
        <v>150.63382817872625</v>
      </c>
      <c r="L46" s="21">
        <v>311.68281906136252</v>
      </c>
      <c r="M46" s="21">
        <v>369.84811281961544</v>
      </c>
      <c r="N46" s="21">
        <v>475.55211506240062</v>
      </c>
      <c r="O46" s="21">
        <v>479.0203212176574</v>
      </c>
      <c r="P46" s="342">
        <v>176.01420149790533</v>
      </c>
      <c r="Q46" s="22">
        <v>265.25464422740458</v>
      </c>
      <c r="R46" s="21">
        <v>366.02345019816096</v>
      </c>
      <c r="S46" s="21">
        <v>351.73648073992132</v>
      </c>
      <c r="T46" s="21">
        <v>360.18296412106446</v>
      </c>
      <c r="U46" s="21">
        <v>385.09969373942204</v>
      </c>
      <c r="V46" s="21">
        <v>397.16364908804769</v>
      </c>
      <c r="W46" s="21">
        <v>404.25479094604646</v>
      </c>
      <c r="X46" s="21">
        <v>410.58089042601796</v>
      </c>
      <c r="Y46" s="21">
        <v>464.99060407753285</v>
      </c>
      <c r="Z46" s="21">
        <v>471.41664244209824</v>
      </c>
    </row>
    <row r="47" spans="1:26" ht="12.75" customHeight="1">
      <c r="A47" s="17" t="s">
        <v>196</v>
      </c>
      <c r="B47" s="17" t="s">
        <v>205</v>
      </c>
      <c r="C47" s="17" t="s">
        <v>214</v>
      </c>
      <c r="D47" s="17" t="s">
        <v>201</v>
      </c>
      <c r="E47" s="17" t="s">
        <v>190</v>
      </c>
      <c r="F47" s="17" t="s">
        <v>199</v>
      </c>
      <c r="G47" s="21">
        <v>511.87564683326286</v>
      </c>
      <c r="H47" s="21">
        <v>413.74607224683814</v>
      </c>
      <c r="I47" s="21">
        <v>321.90415734861443</v>
      </c>
      <c r="J47" s="21">
        <v>320.43514296293677</v>
      </c>
      <c r="K47" s="21">
        <v>406.02609863832004</v>
      </c>
      <c r="L47" s="21">
        <v>572.2352196865495</v>
      </c>
      <c r="M47" s="21">
        <v>620.66443056254332</v>
      </c>
      <c r="N47" s="21">
        <v>777.13702408111396</v>
      </c>
      <c r="O47" s="21">
        <v>857.42141395641909</v>
      </c>
      <c r="P47" s="342">
        <v>558.04936197520237</v>
      </c>
      <c r="Q47" s="22">
        <v>567.54622116235498</v>
      </c>
      <c r="R47" s="21">
        <v>719.6212918975807</v>
      </c>
      <c r="S47" s="21">
        <v>755.35848797492724</v>
      </c>
      <c r="T47" s="21">
        <v>759.96737536073681</v>
      </c>
      <c r="U47" s="21">
        <v>814.15469648521275</v>
      </c>
      <c r="V47" s="21">
        <v>840.32118962879224</v>
      </c>
      <c r="W47" s="21">
        <v>854.59104630617253</v>
      </c>
      <c r="X47" s="21">
        <v>868.19348484198827</v>
      </c>
      <c r="Y47" s="21">
        <v>983.23630905538971</v>
      </c>
      <c r="Z47" s="21">
        <v>996.80198669818856</v>
      </c>
    </row>
    <row r="48" spans="1:26" ht="12.75" customHeight="1">
      <c r="A48" s="17" t="s">
        <v>196</v>
      </c>
      <c r="B48" s="17" t="s">
        <v>215</v>
      </c>
      <c r="C48" s="17" t="s">
        <v>216</v>
      </c>
      <c r="D48" s="17" t="s">
        <v>201</v>
      </c>
      <c r="E48" s="17" t="s">
        <v>190</v>
      </c>
      <c r="F48" s="17" t="s">
        <v>199</v>
      </c>
      <c r="G48" s="21">
        <v>5808.2783691949826</v>
      </c>
      <c r="H48" s="21">
        <v>4938.8820440250402</v>
      </c>
      <c r="I48" s="21">
        <v>3613.4145993671973</v>
      </c>
      <c r="J48" s="21">
        <v>3319.1179485548846</v>
      </c>
      <c r="K48" s="21">
        <v>4104.1193175539338</v>
      </c>
      <c r="L48" s="21">
        <v>4843.5002251766327</v>
      </c>
      <c r="M48" s="21">
        <v>4395.6010871051876</v>
      </c>
      <c r="N48" s="21">
        <v>3463.7787375125822</v>
      </c>
      <c r="O48" s="21">
        <v>3792.5869666152616</v>
      </c>
      <c r="P48" s="342">
        <v>4159.0415713845514</v>
      </c>
      <c r="Q48" s="22">
        <v>4243.6152821890919</v>
      </c>
      <c r="R48" s="21">
        <v>4284.7016501727176</v>
      </c>
      <c r="S48" s="21">
        <v>4460.9788956181055</v>
      </c>
      <c r="T48" s="21">
        <v>4535.5921501805251</v>
      </c>
      <c r="U48" s="21">
        <v>4434.0481263694419</v>
      </c>
      <c r="V48" s="21">
        <v>4365.3301848713163</v>
      </c>
      <c r="W48" s="21">
        <v>4267.2413718515663</v>
      </c>
      <c r="X48" s="21">
        <v>4205.658023048607</v>
      </c>
      <c r="Y48" s="21">
        <v>4155.7919029046125</v>
      </c>
      <c r="Z48" s="21">
        <v>4116.5142104754577</v>
      </c>
    </row>
    <row r="49" spans="1:30" ht="12.75" customHeight="1">
      <c r="A49" s="17" t="s">
        <v>196</v>
      </c>
      <c r="B49" s="17" t="s">
        <v>215</v>
      </c>
      <c r="C49" s="17" t="s">
        <v>217</v>
      </c>
      <c r="D49" s="17" t="s">
        <v>201</v>
      </c>
      <c r="E49" s="17" t="s">
        <v>190</v>
      </c>
      <c r="F49" s="17" t="s">
        <v>199</v>
      </c>
      <c r="G49" s="21">
        <v>1729.7411662128338</v>
      </c>
      <c r="H49" s="21">
        <v>1440.2853166573489</v>
      </c>
      <c r="I49" s="21">
        <v>1597.2741769699824</v>
      </c>
      <c r="J49" s="21">
        <v>1203.1566898847277</v>
      </c>
      <c r="K49" s="21">
        <v>1433.7008126218818</v>
      </c>
      <c r="L49" s="21">
        <v>1040.5851800140631</v>
      </c>
      <c r="M49" s="21">
        <v>908.1549558265001</v>
      </c>
      <c r="N49" s="21">
        <v>1608.6014312586053</v>
      </c>
      <c r="O49" s="21">
        <v>1993.0306770862062</v>
      </c>
      <c r="P49" s="342">
        <v>2086.7288303447781</v>
      </c>
      <c r="Q49" s="22">
        <v>2237.8519989975944</v>
      </c>
      <c r="R49" s="21">
        <v>2362.2724379348438</v>
      </c>
      <c r="S49" s="21">
        <v>2476.6982003553794</v>
      </c>
      <c r="T49" s="21">
        <v>2581.9817408215617</v>
      </c>
      <c r="U49" s="21">
        <v>2543.5517490500306</v>
      </c>
      <c r="V49" s="21">
        <v>2433.1144733918591</v>
      </c>
      <c r="W49" s="21">
        <v>2372.999254215656</v>
      </c>
      <c r="X49" s="21">
        <v>2335.8485774924816</v>
      </c>
      <c r="Y49" s="21">
        <v>2306.9598058341685</v>
      </c>
      <c r="Z49" s="21">
        <v>2285.3423864330634</v>
      </c>
    </row>
    <row r="50" spans="1:30" ht="12.75" customHeight="1">
      <c r="A50" s="17" t="s">
        <v>196</v>
      </c>
      <c r="B50" s="17" t="s">
        <v>215</v>
      </c>
      <c r="C50" s="17" t="s">
        <v>218</v>
      </c>
      <c r="D50" s="17" t="s">
        <v>201</v>
      </c>
      <c r="E50" s="17" t="s">
        <v>190</v>
      </c>
      <c r="F50" s="17" t="s">
        <v>199</v>
      </c>
      <c r="G50" s="21">
        <v>5586.0806193481822</v>
      </c>
      <c r="H50" s="21">
        <v>5282.1860589011494</v>
      </c>
      <c r="I50" s="21">
        <v>2993.425420171151</v>
      </c>
      <c r="J50" s="21">
        <v>2020.2002798694389</v>
      </c>
      <c r="K50" s="21">
        <v>2032.6220720560245</v>
      </c>
      <c r="L50" s="21">
        <v>4458.9003761312979</v>
      </c>
      <c r="M50" s="21">
        <v>3232.1749323126346</v>
      </c>
      <c r="N50" s="21">
        <v>2385.4996134346625</v>
      </c>
      <c r="O50" s="21">
        <v>2457.5032966037597</v>
      </c>
      <c r="P50" s="342">
        <v>3633.8299785374502</v>
      </c>
      <c r="Q50" s="22">
        <v>3878.8631949481965</v>
      </c>
      <c r="R50" s="21">
        <v>3810.0559546605755</v>
      </c>
      <c r="S50" s="21">
        <v>3820.1957723255264</v>
      </c>
      <c r="T50" s="21">
        <v>4048.0551835095471</v>
      </c>
      <c r="U50" s="21">
        <v>4022.4402408484684</v>
      </c>
      <c r="V50" s="21">
        <v>3923.7965339403245</v>
      </c>
      <c r="W50" s="21">
        <v>3796.4101420507491</v>
      </c>
      <c r="X50" s="21">
        <v>3701.2398001096108</v>
      </c>
      <c r="Y50" s="21">
        <v>3615.14054890428</v>
      </c>
      <c r="Z50" s="21">
        <v>3538.1349910709314</v>
      </c>
    </row>
    <row r="51" spans="1:30" ht="12.75" customHeight="1">
      <c r="A51" s="17" t="s">
        <v>196</v>
      </c>
      <c r="B51" s="17" t="s">
        <v>215</v>
      </c>
      <c r="C51" s="17" t="s">
        <v>219</v>
      </c>
      <c r="D51" s="17" t="s">
        <v>201</v>
      </c>
      <c r="E51" s="17" t="s">
        <v>190</v>
      </c>
      <c r="F51" s="17" t="s">
        <v>199</v>
      </c>
      <c r="G51" s="21">
        <v>2754.1816402513218</v>
      </c>
      <c r="H51" s="21">
        <v>2208.7668120164399</v>
      </c>
      <c r="I51" s="21">
        <v>1561.3318983527743</v>
      </c>
      <c r="J51" s="21">
        <v>1107.7412145085837</v>
      </c>
      <c r="K51" s="21">
        <v>1327.7230562651621</v>
      </c>
      <c r="L51" s="21">
        <v>1567.0711730658732</v>
      </c>
      <c r="M51" s="21">
        <v>1334.5376944627546</v>
      </c>
      <c r="N51" s="21">
        <v>1738.7456690375707</v>
      </c>
      <c r="O51" s="21">
        <v>1840.8945389640526</v>
      </c>
      <c r="P51" s="342">
        <v>1878.6281406689704</v>
      </c>
      <c r="Q51" s="22">
        <v>1908.2192335486843</v>
      </c>
      <c r="R51" s="21">
        <v>1960.0426310779717</v>
      </c>
      <c r="S51" s="21">
        <v>2080.4429922851104</v>
      </c>
      <c r="T51" s="21">
        <v>2108.905676521475</v>
      </c>
      <c r="U51" s="21">
        <v>2063.8569970702806</v>
      </c>
      <c r="V51" s="21">
        <v>2030.8864058737106</v>
      </c>
      <c r="W51" s="21">
        <v>2030.8111691841191</v>
      </c>
      <c r="X51" s="21">
        <v>2027.8221695882921</v>
      </c>
      <c r="Y51" s="21">
        <v>2017.5952090802671</v>
      </c>
      <c r="Z51" s="21">
        <v>1999.2935521568324</v>
      </c>
    </row>
    <row r="52" spans="1:30" ht="12.75" customHeight="1">
      <c r="A52" s="17" t="s">
        <v>196</v>
      </c>
      <c r="B52" s="17" t="s">
        <v>215</v>
      </c>
      <c r="C52" s="17" t="s">
        <v>220</v>
      </c>
      <c r="D52" s="17" t="s">
        <v>201</v>
      </c>
      <c r="E52" s="17" t="s">
        <v>190</v>
      </c>
      <c r="F52" s="17" t="s">
        <v>199</v>
      </c>
      <c r="G52" s="21">
        <v>1265.0506036088036</v>
      </c>
      <c r="H52" s="21">
        <v>1477.3407830370816</v>
      </c>
      <c r="I52" s="21">
        <v>1379.5824423257172</v>
      </c>
      <c r="J52" s="21">
        <v>1707.7018810333675</v>
      </c>
      <c r="K52" s="21">
        <v>2445.2641236810855</v>
      </c>
      <c r="L52" s="21">
        <v>2241.8767439027729</v>
      </c>
      <c r="M52" s="21">
        <v>1811.1138827374282</v>
      </c>
      <c r="N52" s="21">
        <v>1501.5277118571585</v>
      </c>
      <c r="O52" s="21">
        <v>1036.7030749737489</v>
      </c>
      <c r="P52" s="342">
        <v>1097.1987099068976</v>
      </c>
      <c r="Q52" s="22">
        <v>1091.3453800961124</v>
      </c>
      <c r="R52" s="21">
        <v>1142.913706926643</v>
      </c>
      <c r="S52" s="21">
        <v>1185.3237915401085</v>
      </c>
      <c r="T52" s="21">
        <v>1224.7009649751953</v>
      </c>
      <c r="U52" s="21">
        <v>1254.6222370909472</v>
      </c>
      <c r="V52" s="21">
        <v>1231.9331541556287</v>
      </c>
      <c r="W52" s="21">
        <v>1226.0576626224363</v>
      </c>
      <c r="X52" s="21">
        <v>1165.1748835388464</v>
      </c>
      <c r="Y52" s="21">
        <v>1096.7447268882725</v>
      </c>
      <c r="Z52" s="21">
        <v>1030.1364976111008</v>
      </c>
    </row>
    <row r="53" spans="1:30" ht="12.75" customHeight="1">
      <c r="A53" s="17" t="s">
        <v>196</v>
      </c>
      <c r="B53" s="17" t="s">
        <v>215</v>
      </c>
      <c r="C53" s="17" t="s">
        <v>221</v>
      </c>
      <c r="D53" s="17" t="s">
        <v>201</v>
      </c>
      <c r="E53" s="17" t="s">
        <v>190</v>
      </c>
      <c r="F53" s="17" t="s">
        <v>199</v>
      </c>
      <c r="G53" s="21">
        <v>31481.149181494693</v>
      </c>
      <c r="H53" s="21">
        <v>35880.358578158521</v>
      </c>
      <c r="I53" s="21">
        <v>21762.072119847897</v>
      </c>
      <c r="J53" s="21">
        <v>9992.5728746377172</v>
      </c>
      <c r="K53" s="21">
        <v>9002.4239961362364</v>
      </c>
      <c r="L53" s="21">
        <v>8904.5087889178722</v>
      </c>
      <c r="M53" s="21">
        <v>9193.7030706326786</v>
      </c>
      <c r="N53" s="21">
        <v>8091.5623203847063</v>
      </c>
      <c r="O53" s="21">
        <v>6670.7468620573154</v>
      </c>
      <c r="P53" s="342">
        <v>5795.3234282974354</v>
      </c>
      <c r="Q53" s="22">
        <v>5844.9267930727829</v>
      </c>
      <c r="R53" s="21">
        <v>6035.7823836051284</v>
      </c>
      <c r="S53" s="21">
        <v>6344.9742628247805</v>
      </c>
      <c r="T53" s="21">
        <v>6363.4738093374253</v>
      </c>
      <c r="U53" s="21">
        <v>5843.6678296965911</v>
      </c>
      <c r="V53" s="21">
        <v>5331.8542467568795</v>
      </c>
      <c r="W53" s="21">
        <v>5222.3258135372243</v>
      </c>
      <c r="X53" s="21">
        <v>5313.1086657362548</v>
      </c>
      <c r="Y53" s="21">
        <v>5413.5431311989505</v>
      </c>
      <c r="Z53" s="21">
        <v>5490.1373448569229</v>
      </c>
    </row>
    <row r="54" spans="1:30" ht="12.75" customHeight="1">
      <c r="A54" s="17" t="s">
        <v>196</v>
      </c>
      <c r="B54" s="17" t="s">
        <v>215</v>
      </c>
      <c r="C54" s="17" t="s">
        <v>222</v>
      </c>
      <c r="D54" s="17" t="s">
        <v>201</v>
      </c>
      <c r="E54" s="17" t="s">
        <v>190</v>
      </c>
      <c r="F54" s="17" t="s">
        <v>199</v>
      </c>
      <c r="G54" s="21">
        <v>939.94079839648145</v>
      </c>
      <c r="H54" s="21">
        <v>1048.5314564621685</v>
      </c>
      <c r="I54" s="21">
        <v>1246.7835443510694</v>
      </c>
      <c r="J54" s="21">
        <v>1312.6841449503488</v>
      </c>
      <c r="K54" s="21">
        <v>979.49807813194832</v>
      </c>
      <c r="L54" s="21">
        <v>1062.2403564192323</v>
      </c>
      <c r="M54" s="21">
        <v>957.36755644805316</v>
      </c>
      <c r="N54" s="21">
        <v>1428.322420557251</v>
      </c>
      <c r="O54" s="21">
        <v>1536.0001463771011</v>
      </c>
      <c r="P54" s="342">
        <v>1192.9186383812817</v>
      </c>
      <c r="Q54" s="22">
        <v>1188.3328333607988</v>
      </c>
      <c r="R54" s="21">
        <v>1287.379182933149</v>
      </c>
      <c r="S54" s="21">
        <v>1298.9956769060307</v>
      </c>
      <c r="T54" s="21">
        <v>1311.7345980027712</v>
      </c>
      <c r="U54" s="21">
        <v>1284.7273584067245</v>
      </c>
      <c r="V54" s="21">
        <v>1202.8682404510871</v>
      </c>
      <c r="W54" s="21">
        <v>1153.5974715523707</v>
      </c>
      <c r="X54" s="21">
        <v>1202.429371278391</v>
      </c>
      <c r="Y54" s="21">
        <v>1247.5525271432152</v>
      </c>
      <c r="Z54" s="21">
        <v>1282.1162698776254</v>
      </c>
    </row>
    <row r="55" spans="1:30" ht="12.75" customHeight="1">
      <c r="A55" s="17" t="s">
        <v>196</v>
      </c>
      <c r="B55" s="17" t="s">
        <v>223</v>
      </c>
      <c r="C55" s="17" t="s">
        <v>224</v>
      </c>
      <c r="D55" s="17" t="s">
        <v>201</v>
      </c>
      <c r="E55" s="17" t="s">
        <v>190</v>
      </c>
      <c r="F55" s="17" t="s">
        <v>225</v>
      </c>
      <c r="G55" s="19">
        <v>223</v>
      </c>
      <c r="H55" s="19">
        <v>221.2</v>
      </c>
      <c r="I55" s="19">
        <v>205.9</v>
      </c>
      <c r="J55" s="19">
        <v>222.8</v>
      </c>
      <c r="K55" s="19">
        <v>250.7</v>
      </c>
      <c r="L55" s="19">
        <v>236.6</v>
      </c>
      <c r="M55" s="19">
        <v>236.6</v>
      </c>
      <c r="N55" s="19">
        <v>231.1</v>
      </c>
      <c r="O55" s="19">
        <v>233</v>
      </c>
      <c r="P55" s="345">
        <v>238.5</v>
      </c>
      <c r="Q55" s="19">
        <v>240.26833907759215</v>
      </c>
      <c r="R55" s="19">
        <v>243.26782432757608</v>
      </c>
      <c r="S55" s="19">
        <v>252.9917565467598</v>
      </c>
      <c r="T55" s="19">
        <v>254.11031280493114</v>
      </c>
      <c r="U55" s="19">
        <v>244.53745987073734</v>
      </c>
      <c r="V55" s="19">
        <v>242.38716010130432</v>
      </c>
      <c r="W55" s="19">
        <v>243.05693313237651</v>
      </c>
      <c r="X55" s="19">
        <v>235.32546901658716</v>
      </c>
      <c r="Y55" s="19">
        <v>254.51453685178919</v>
      </c>
      <c r="Z55" s="19">
        <v>263.93846324920332</v>
      </c>
    </row>
    <row r="59" spans="1:30" s="20" customFormat="1" ht="12.75" customHeight="1">
      <c r="AB59"/>
      <c r="AC59"/>
      <c r="AD59"/>
    </row>
    <row r="60" spans="1:30" s="20" customFormat="1" ht="12.75" customHeight="1">
      <c r="AB60"/>
      <c r="AC60"/>
      <c r="AD60"/>
    </row>
    <row r="61" spans="1:30" s="20" customFormat="1" ht="12.75" customHeight="1">
      <c r="AB61"/>
      <c r="AC61"/>
      <c r="AD61"/>
    </row>
    <row r="62" spans="1:30" s="20" customFormat="1" ht="12.75" customHeight="1">
      <c r="AB62"/>
      <c r="AC62"/>
      <c r="AD62"/>
    </row>
    <row r="63" spans="1:30" s="20" customFormat="1" ht="12.75" customHeight="1">
      <c r="AB63"/>
      <c r="AC63"/>
      <c r="AD63"/>
    </row>
    <row r="64" spans="1:30" s="20" customFormat="1" ht="12.75" customHeight="1">
      <c r="AB64"/>
      <c r="AC64"/>
      <c r="AD64"/>
    </row>
    <row r="65" spans="28:30" s="20" customFormat="1" ht="12.75" customHeight="1">
      <c r="AB65"/>
      <c r="AC65"/>
      <c r="AD65"/>
    </row>
    <row r="66" spans="28:30" s="20" customFormat="1" ht="12.75" customHeight="1">
      <c r="AB66"/>
      <c r="AC66"/>
      <c r="AD66"/>
    </row>
    <row r="67" spans="28:30" s="20" customFormat="1" ht="12.75" customHeight="1">
      <c r="AB67"/>
      <c r="AC67"/>
      <c r="AD67"/>
    </row>
    <row r="68" spans="28:30" s="20" customFormat="1" ht="12.75" customHeight="1">
      <c r="AB68"/>
      <c r="AC68"/>
      <c r="AD68"/>
    </row>
    <row r="69" spans="28:30" s="20" customFormat="1" ht="12.75" customHeight="1">
      <c r="AB69"/>
      <c r="AC69"/>
      <c r="AD69"/>
    </row>
    <row r="70" spans="28:30" s="20" customFormat="1" ht="12.75" customHeight="1">
      <c r="AB70"/>
      <c r="AC70"/>
      <c r="AD70"/>
    </row>
    <row r="71" spans="28:30" s="20" customFormat="1" ht="12.75" customHeight="1">
      <c r="AB71"/>
      <c r="AC71"/>
      <c r="AD71"/>
    </row>
    <row r="72" spans="28:30" s="20" customFormat="1" ht="12.75" customHeight="1">
      <c r="AB72"/>
      <c r="AC72"/>
      <c r="AD72"/>
    </row>
    <row r="73" spans="28:30" s="20" customFormat="1" ht="12.75" customHeight="1">
      <c r="AB73"/>
      <c r="AC73"/>
      <c r="AD73"/>
    </row>
    <row r="74" spans="28:30" s="20" customFormat="1" ht="12.75" customHeight="1">
      <c r="AB74"/>
      <c r="AC74"/>
      <c r="AD74"/>
    </row>
    <row r="75" spans="28:30" s="20" customFormat="1" ht="12.75" customHeight="1">
      <c r="AB75"/>
      <c r="AC75"/>
      <c r="AD75"/>
    </row>
    <row r="76" spans="28:30" s="20" customFormat="1" ht="12.75" customHeight="1">
      <c r="AB76"/>
      <c r="AC76"/>
      <c r="AD76"/>
    </row>
    <row r="77" spans="28:30" s="20" customFormat="1" ht="12.75" customHeight="1">
      <c r="AB77"/>
      <c r="AC77"/>
      <c r="AD77"/>
    </row>
    <row r="78" spans="28:30" s="20" customFormat="1" ht="12.75" customHeight="1">
      <c r="AB78"/>
      <c r="AC78"/>
      <c r="AD78"/>
    </row>
    <row r="79" spans="28:30" s="20" customFormat="1" ht="12.75" customHeight="1">
      <c r="AB79"/>
      <c r="AC79"/>
      <c r="AD79"/>
    </row>
    <row r="80" spans="28:30" s="20" customFormat="1" ht="12.75" customHeight="1">
      <c r="AB80"/>
      <c r="AC80"/>
      <c r="AD80"/>
    </row>
    <row r="81" spans="28:30" s="20" customFormat="1" ht="12.75" customHeight="1">
      <c r="AB81"/>
      <c r="AC81"/>
      <c r="AD81"/>
    </row>
    <row r="82" spans="28:30" s="20" customFormat="1" ht="12.75" customHeight="1">
      <c r="AB82"/>
      <c r="AC82"/>
      <c r="AD82"/>
    </row>
    <row r="83" spans="28:30" s="20" customFormat="1" ht="12.75" customHeight="1">
      <c r="AB83"/>
      <c r="AC83"/>
      <c r="AD83"/>
    </row>
    <row r="84" spans="28:30" s="20" customFormat="1" ht="12.75" customHeight="1">
      <c r="AB84"/>
      <c r="AC84"/>
      <c r="AD84"/>
    </row>
    <row r="85" spans="28:30" s="20" customFormat="1" ht="12.75" customHeight="1">
      <c r="AB85"/>
      <c r="AC85"/>
      <c r="AD85"/>
    </row>
    <row r="86" spans="28:30" s="20" customFormat="1" ht="12.75" customHeight="1">
      <c r="AB86"/>
      <c r="AC86"/>
      <c r="AD86"/>
    </row>
    <row r="87" spans="28:30" s="20" customFormat="1" ht="12.75" customHeight="1">
      <c r="AB87"/>
      <c r="AC87"/>
      <c r="AD87"/>
    </row>
    <row r="88" spans="28:30" s="20" customFormat="1" ht="12.75" customHeight="1">
      <c r="AB88"/>
      <c r="AC88"/>
      <c r="AD88"/>
    </row>
    <row r="89" spans="28:30" s="20" customFormat="1" ht="12.75" customHeight="1">
      <c r="AB89"/>
      <c r="AC89"/>
      <c r="AD89"/>
    </row>
    <row r="90" spans="28:30" s="20" customFormat="1" ht="12.75" customHeight="1">
      <c r="AB90"/>
      <c r="AC90"/>
      <c r="AD90"/>
    </row>
    <row r="91" spans="28:30" s="20" customFormat="1" ht="12.75" customHeight="1">
      <c r="AB91"/>
      <c r="AC91"/>
      <c r="AD91"/>
    </row>
    <row r="92" spans="28:30" s="20" customFormat="1" ht="12.75" customHeight="1">
      <c r="AB92"/>
      <c r="AC92"/>
      <c r="AD92"/>
    </row>
    <row r="93" spans="28:30" s="20" customFormat="1" ht="12.75" customHeight="1">
      <c r="AB93"/>
      <c r="AC93"/>
      <c r="AD93"/>
    </row>
    <row r="94" spans="28:30" s="20" customFormat="1" ht="12.75" customHeight="1">
      <c r="AB94"/>
      <c r="AC94"/>
      <c r="AD94"/>
    </row>
    <row r="95" spans="28:30" s="20" customFormat="1" ht="12.75" customHeight="1">
      <c r="AB95"/>
      <c r="AC95"/>
      <c r="AD95"/>
    </row>
    <row r="96" spans="28:30" s="20" customFormat="1" ht="12.75" customHeight="1">
      <c r="AB96"/>
      <c r="AC96"/>
      <c r="AD96"/>
    </row>
    <row r="97" spans="28:30" s="20" customFormat="1" ht="12.75" customHeight="1">
      <c r="AB97"/>
      <c r="AC97"/>
      <c r="AD97"/>
    </row>
    <row r="98" spans="28:30" s="20" customFormat="1" ht="12.75" customHeight="1">
      <c r="AB98"/>
      <c r="AC98"/>
      <c r="AD98"/>
    </row>
    <row r="99" spans="28:30" s="20" customFormat="1" ht="12.75" customHeight="1">
      <c r="AB99"/>
      <c r="AC99"/>
      <c r="AD99"/>
    </row>
    <row r="100" spans="28:30" s="20" customFormat="1" ht="12.75" customHeight="1">
      <c r="AB100"/>
      <c r="AC100"/>
      <c r="AD100"/>
    </row>
    <row r="101" spans="28:30" s="20" customFormat="1" ht="12.75" customHeight="1">
      <c r="AB101"/>
      <c r="AC101"/>
      <c r="AD101"/>
    </row>
    <row r="102" spans="28:30" s="20" customFormat="1" ht="12.75" customHeight="1">
      <c r="AB102"/>
      <c r="AC102"/>
      <c r="AD102"/>
    </row>
    <row r="103" spans="28:30" s="20" customFormat="1" ht="12.75" customHeight="1">
      <c r="AB103"/>
      <c r="AC103"/>
      <c r="AD103"/>
    </row>
    <row r="104" spans="28:30" s="20" customFormat="1" ht="12.75" customHeight="1">
      <c r="AB104"/>
      <c r="AC104"/>
      <c r="AD104"/>
    </row>
    <row r="105" spans="28:30" s="20" customFormat="1" ht="12.75" customHeight="1">
      <c r="AB105"/>
      <c r="AC105"/>
      <c r="AD105"/>
    </row>
    <row r="106" spans="28:30" s="20" customFormat="1" ht="12.75" customHeight="1">
      <c r="AB106"/>
      <c r="AC106"/>
      <c r="AD106"/>
    </row>
    <row r="107" spans="28:30" s="20" customFormat="1" ht="12.75" customHeight="1">
      <c r="AB107"/>
      <c r="AC107"/>
      <c r="AD107"/>
    </row>
    <row r="108" spans="28:30" s="20" customFormat="1" ht="12.75" customHeight="1">
      <c r="AB108"/>
      <c r="AC108"/>
      <c r="AD108"/>
    </row>
    <row r="109" spans="28:30" s="20" customFormat="1" ht="12.75" customHeight="1">
      <c r="AB109"/>
      <c r="AC109"/>
      <c r="AD109"/>
    </row>
    <row r="110" spans="28:30" s="20" customFormat="1" ht="12.75" customHeight="1">
      <c r="AB110"/>
      <c r="AC110"/>
      <c r="AD110"/>
    </row>
    <row r="111" spans="28:30" s="20" customFormat="1" ht="12.75" customHeight="1">
      <c r="AB111"/>
      <c r="AC111"/>
      <c r="AD111"/>
    </row>
    <row r="112" spans="28:30" s="20" customFormat="1" ht="12.75" customHeight="1">
      <c r="AB112"/>
      <c r="AC112"/>
      <c r="AD112"/>
    </row>
    <row r="113" spans="28:30" s="20" customFormat="1" ht="12.75" customHeight="1">
      <c r="AB113"/>
      <c r="AC113"/>
      <c r="AD113"/>
    </row>
    <row r="114" spans="28:30" s="20" customFormat="1" ht="12.75" customHeight="1">
      <c r="AB114"/>
      <c r="AC114"/>
      <c r="AD114"/>
    </row>
    <row r="115" spans="28:30" s="20" customFormat="1" ht="12.75" customHeight="1">
      <c r="AB115"/>
      <c r="AC115"/>
      <c r="AD115"/>
    </row>
    <row r="116" spans="28:30" s="20" customFormat="1" ht="12.75" customHeight="1">
      <c r="AB116"/>
      <c r="AC116"/>
      <c r="AD116"/>
    </row>
    <row r="117" spans="28:30" s="20" customFormat="1" ht="12.75" customHeight="1">
      <c r="AB117"/>
      <c r="AC117"/>
      <c r="AD117"/>
    </row>
    <row r="118" spans="28:30" s="20" customFormat="1" ht="12.75" customHeight="1">
      <c r="AB118"/>
      <c r="AC118"/>
      <c r="AD118"/>
    </row>
    <row r="119" spans="28:30" s="20" customFormat="1" ht="12.75" customHeight="1">
      <c r="AB119"/>
      <c r="AC119"/>
      <c r="AD119"/>
    </row>
    <row r="120" spans="28:30" s="20" customFormat="1" ht="12.75" customHeight="1">
      <c r="AB120"/>
      <c r="AC120"/>
      <c r="AD120"/>
    </row>
    <row r="121" spans="28:30" s="20" customFormat="1" ht="12.75" customHeight="1">
      <c r="AB121"/>
      <c r="AC121"/>
      <c r="AD121"/>
    </row>
    <row r="122" spans="28:30" s="20" customFormat="1" ht="12.75" customHeight="1">
      <c r="AB122"/>
      <c r="AC122"/>
      <c r="AD122"/>
    </row>
    <row r="123" spans="28:30" s="20" customFormat="1" ht="12.75" customHeight="1">
      <c r="AB123"/>
      <c r="AC123"/>
      <c r="AD123"/>
    </row>
    <row r="124" spans="28:30" s="20" customFormat="1" ht="12.75" customHeight="1">
      <c r="AB124"/>
      <c r="AC124"/>
      <c r="AD124"/>
    </row>
    <row r="125" spans="28:30" s="20" customFormat="1" ht="12.75" customHeight="1">
      <c r="AB125"/>
      <c r="AC125"/>
      <c r="AD125"/>
    </row>
    <row r="126" spans="28:30" s="20" customFormat="1" ht="12.75" customHeight="1">
      <c r="AB126"/>
      <c r="AC126"/>
      <c r="AD126"/>
    </row>
    <row r="127" spans="28:30" s="20" customFormat="1" ht="12.75" customHeight="1">
      <c r="AB127"/>
      <c r="AC127"/>
      <c r="AD127"/>
    </row>
    <row r="128" spans="28:30" s="20" customFormat="1" ht="12.75" customHeight="1">
      <c r="AB128"/>
      <c r="AC128"/>
      <c r="AD128"/>
    </row>
    <row r="129" spans="28:30" s="20" customFormat="1" ht="12.75" customHeight="1">
      <c r="AB129"/>
      <c r="AC129"/>
      <c r="AD129"/>
    </row>
    <row r="130" spans="28:30" s="20" customFormat="1" ht="12.75" customHeight="1">
      <c r="AB130"/>
      <c r="AC130"/>
      <c r="AD130"/>
    </row>
    <row r="131" spans="28:30" s="20" customFormat="1" ht="12.75" customHeight="1">
      <c r="AB131"/>
      <c r="AC131"/>
      <c r="AD131"/>
    </row>
    <row r="132" spans="28:30" s="20" customFormat="1" ht="12.75" customHeight="1">
      <c r="AB132"/>
      <c r="AC132"/>
      <c r="AD132"/>
    </row>
    <row r="133" spans="28:30" s="20" customFormat="1" ht="12.75" customHeight="1">
      <c r="AB133"/>
      <c r="AC133"/>
      <c r="AD133"/>
    </row>
    <row r="134" spans="28:30" s="20" customFormat="1" ht="12.75" customHeight="1">
      <c r="AB134"/>
      <c r="AC134"/>
      <c r="AD134"/>
    </row>
  </sheetData>
  <autoFilter ref="A7:Z55" xr:uid="{7D61ADA3-3D74-4966-B063-DDA256DD4950}"/>
  <conditionalFormatting sqref="G7:Z55">
    <cfRule type="cellIs" dxfId="0" priority="1" operator="lessThanOrEqual">
      <formula>0</formula>
    </cfRule>
  </conditionalFormatting>
  <hyperlinks>
    <hyperlink ref="A2" location="'Table of Contents'!A1" display="'Return to Table of Contents'" xr:uid="{524DDCA9-69A2-4449-93E0-3BB0D0723B3E}"/>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7B46D-FE5C-4CEA-9C77-6FF25E2B3F29}">
  <sheetPr>
    <tabColor rgb="FF92D050"/>
  </sheetPr>
  <dimension ref="A1:CS142"/>
  <sheetViews>
    <sheetView zoomScaleNormal="100" workbookViewId="0">
      <pane xSplit="5" ySplit="9" topLeftCell="F10" activePane="bottomRight" state="frozen"/>
      <selection activeCell="F10" sqref="F10"/>
      <selection pane="topRight" activeCell="F10" sqref="F10"/>
      <selection pane="bottomLeft" activeCell="F10" sqref="F10"/>
      <selection pane="bottomRight" activeCell="F10" sqref="F10"/>
    </sheetView>
  </sheetViews>
  <sheetFormatPr defaultColWidth="11" defaultRowHeight="15.5" zeroHeight="1"/>
  <cols>
    <col min="1" max="1" width="16.4140625" customWidth="1"/>
    <col min="2" max="2" width="8.1640625" bestFit="1" customWidth="1"/>
    <col min="3" max="3" width="46.5" customWidth="1"/>
    <col min="4" max="4" width="10.4140625" customWidth="1"/>
    <col min="5" max="9" width="13.5" customWidth="1"/>
    <col min="10" max="97" width="11.08203125" customWidth="1"/>
    <col min="98" max="107" width="9.5" customWidth="1"/>
  </cols>
  <sheetData>
    <row r="1" spans="1:97" ht="20" thickBot="1">
      <c r="A1" s="240" t="str" cm="1">
        <f t="array" aca="1" ref="A1" ca="1">MID(CELL("filename"),FIND("]",CELL("filename"))+1,255)</f>
        <v>Cover page</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row>
    <row r="2" spans="1:97" ht="16.5" thickTop="1" thickBot="1">
      <c r="A2" s="246" t="s">
        <v>345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row>
    <row r="3" spans="1:97" ht="16" thickTop="1"/>
    <row r="4" spans="1:97">
      <c r="A4" t="s">
        <v>256</v>
      </c>
      <c r="B4" t="s">
        <v>257</v>
      </c>
      <c r="Q4" s="8"/>
    </row>
    <row r="5" spans="1:97">
      <c r="A5" t="s">
        <v>258</v>
      </c>
      <c r="B5" t="s">
        <v>259</v>
      </c>
      <c r="CS5" s="12"/>
    </row>
    <row r="6" spans="1:97"/>
    <row r="7" spans="1:97"/>
    <row r="8" spans="1:97">
      <c r="F8" s="8"/>
      <c r="N8" s="56"/>
      <c r="BF8" s="3" t="s">
        <v>260</v>
      </c>
      <c r="CS8" s="15" t="s">
        <v>227</v>
      </c>
    </row>
    <row r="9" spans="1:97" ht="16" thickBot="1">
      <c r="C9" s="28" t="s">
        <v>1</v>
      </c>
      <c r="D9" s="28" t="s">
        <v>167</v>
      </c>
      <c r="E9" s="28" t="s">
        <v>256</v>
      </c>
      <c r="F9" s="346">
        <f>EDATE(G9,-3)</f>
        <v>39692</v>
      </c>
      <c r="G9" s="346">
        <f>EDATE(H9,-3)</f>
        <v>39783</v>
      </c>
      <c r="H9" s="346">
        <f>EDATE(I9,-3)</f>
        <v>39873</v>
      </c>
      <c r="I9" s="346">
        <f>EDATE(J9,-3)</f>
        <v>39965</v>
      </c>
      <c r="J9" s="346">
        <f t="shared" ref="J9:BU9" si="0">EDATE(K9,-3)</f>
        <v>40057</v>
      </c>
      <c r="K9" s="346">
        <f t="shared" si="0"/>
        <v>40148</v>
      </c>
      <c r="L9" s="346">
        <f t="shared" si="0"/>
        <v>40238</v>
      </c>
      <c r="M9" s="346">
        <f t="shared" si="0"/>
        <v>40330</v>
      </c>
      <c r="N9" s="346">
        <f t="shared" si="0"/>
        <v>40422</v>
      </c>
      <c r="O9" s="346">
        <f t="shared" si="0"/>
        <v>40513</v>
      </c>
      <c r="P9" s="346">
        <f t="shared" si="0"/>
        <v>40603</v>
      </c>
      <c r="Q9" s="346">
        <f t="shared" si="0"/>
        <v>40695</v>
      </c>
      <c r="R9" s="346">
        <f t="shared" si="0"/>
        <v>40787</v>
      </c>
      <c r="S9" s="346">
        <f t="shared" si="0"/>
        <v>40878</v>
      </c>
      <c r="T9" s="346">
        <f t="shared" si="0"/>
        <v>40969</v>
      </c>
      <c r="U9" s="346">
        <f t="shared" si="0"/>
        <v>41061</v>
      </c>
      <c r="V9" s="346">
        <f t="shared" si="0"/>
        <v>41153</v>
      </c>
      <c r="W9" s="346">
        <f t="shared" si="0"/>
        <v>41244</v>
      </c>
      <c r="X9" s="346">
        <f t="shared" si="0"/>
        <v>41334</v>
      </c>
      <c r="Y9" s="346">
        <f t="shared" si="0"/>
        <v>41426</v>
      </c>
      <c r="Z9" s="346">
        <f t="shared" si="0"/>
        <v>41518</v>
      </c>
      <c r="AA9" s="346">
        <f t="shared" si="0"/>
        <v>41609</v>
      </c>
      <c r="AB9" s="346">
        <f t="shared" si="0"/>
        <v>41699</v>
      </c>
      <c r="AC9" s="346">
        <f t="shared" si="0"/>
        <v>41791</v>
      </c>
      <c r="AD9" s="346">
        <f t="shared" si="0"/>
        <v>41883</v>
      </c>
      <c r="AE9" s="346">
        <f t="shared" si="0"/>
        <v>41974</v>
      </c>
      <c r="AF9" s="346">
        <f t="shared" si="0"/>
        <v>42064</v>
      </c>
      <c r="AG9" s="346">
        <f t="shared" si="0"/>
        <v>42156</v>
      </c>
      <c r="AH9" s="346">
        <f t="shared" si="0"/>
        <v>42248</v>
      </c>
      <c r="AI9" s="346">
        <f t="shared" si="0"/>
        <v>42339</v>
      </c>
      <c r="AJ9" s="346">
        <f t="shared" si="0"/>
        <v>42430</v>
      </c>
      <c r="AK9" s="346">
        <f t="shared" si="0"/>
        <v>42522</v>
      </c>
      <c r="AL9" s="346">
        <f t="shared" si="0"/>
        <v>42614</v>
      </c>
      <c r="AM9" s="346">
        <f t="shared" si="0"/>
        <v>42705</v>
      </c>
      <c r="AN9" s="346">
        <f t="shared" si="0"/>
        <v>42795</v>
      </c>
      <c r="AO9" s="346">
        <f t="shared" si="0"/>
        <v>42887</v>
      </c>
      <c r="AP9" s="346">
        <f t="shared" si="0"/>
        <v>42979</v>
      </c>
      <c r="AQ9" s="346">
        <f t="shared" si="0"/>
        <v>43070</v>
      </c>
      <c r="AR9" s="346">
        <f t="shared" si="0"/>
        <v>43160</v>
      </c>
      <c r="AS9" s="346">
        <f t="shared" si="0"/>
        <v>43252</v>
      </c>
      <c r="AT9" s="346">
        <f t="shared" si="0"/>
        <v>43344</v>
      </c>
      <c r="AU9" s="346">
        <f t="shared" si="0"/>
        <v>43435</v>
      </c>
      <c r="AV9" s="346">
        <f t="shared" si="0"/>
        <v>43525</v>
      </c>
      <c r="AW9" s="346">
        <f t="shared" si="0"/>
        <v>43617</v>
      </c>
      <c r="AX9" s="346">
        <f t="shared" si="0"/>
        <v>43709</v>
      </c>
      <c r="AY9" s="346">
        <f t="shared" si="0"/>
        <v>43800</v>
      </c>
      <c r="AZ9" s="346">
        <f t="shared" si="0"/>
        <v>43891</v>
      </c>
      <c r="BA9" s="346">
        <f t="shared" si="0"/>
        <v>43983</v>
      </c>
      <c r="BB9" s="346">
        <f t="shared" si="0"/>
        <v>44075</v>
      </c>
      <c r="BC9" s="346">
        <f t="shared" si="0"/>
        <v>44166</v>
      </c>
      <c r="BD9" s="346">
        <f t="shared" si="0"/>
        <v>44256</v>
      </c>
      <c r="BE9" s="346">
        <f t="shared" si="0"/>
        <v>44348</v>
      </c>
      <c r="BF9" s="346">
        <f>EDATE(BG9,-3)</f>
        <v>44440</v>
      </c>
      <c r="BG9" s="346">
        <f>EDATE(BH9,-3)</f>
        <v>44531</v>
      </c>
      <c r="BH9" s="346">
        <f t="shared" si="0"/>
        <v>44621</v>
      </c>
      <c r="BI9" s="346">
        <f t="shared" si="0"/>
        <v>44713</v>
      </c>
      <c r="BJ9" s="346">
        <f t="shared" si="0"/>
        <v>44805</v>
      </c>
      <c r="BK9" s="346">
        <f t="shared" si="0"/>
        <v>44896</v>
      </c>
      <c r="BL9" s="346">
        <f t="shared" si="0"/>
        <v>44986</v>
      </c>
      <c r="BM9" s="346">
        <f t="shared" si="0"/>
        <v>45078</v>
      </c>
      <c r="BN9" s="346">
        <f t="shared" si="0"/>
        <v>45170</v>
      </c>
      <c r="BO9" s="346">
        <f t="shared" si="0"/>
        <v>45261</v>
      </c>
      <c r="BP9" s="346">
        <f t="shared" si="0"/>
        <v>45352</v>
      </c>
      <c r="BQ9" s="346">
        <f t="shared" si="0"/>
        <v>45444</v>
      </c>
      <c r="BR9" s="346">
        <f t="shared" si="0"/>
        <v>45536</v>
      </c>
      <c r="BS9" s="346">
        <f t="shared" si="0"/>
        <v>45627</v>
      </c>
      <c r="BT9" s="346">
        <f t="shared" si="0"/>
        <v>45717</v>
      </c>
      <c r="BU9" s="346">
        <f t="shared" si="0"/>
        <v>45809</v>
      </c>
      <c r="BV9" s="346">
        <f t="shared" ref="BV9:CP9" si="1">EDATE(BW9,-3)</f>
        <v>45901</v>
      </c>
      <c r="BW9" s="346">
        <f t="shared" si="1"/>
        <v>45992</v>
      </c>
      <c r="BX9" s="346">
        <f t="shared" si="1"/>
        <v>46082</v>
      </c>
      <c r="BY9" s="346">
        <f t="shared" si="1"/>
        <v>46174</v>
      </c>
      <c r="BZ9" s="346">
        <f t="shared" si="1"/>
        <v>46266</v>
      </c>
      <c r="CA9" s="346">
        <f t="shared" si="1"/>
        <v>46357</v>
      </c>
      <c r="CB9" s="346">
        <f t="shared" si="1"/>
        <v>46447</v>
      </c>
      <c r="CC9" s="346">
        <f t="shared" si="1"/>
        <v>46539</v>
      </c>
      <c r="CD9" s="346">
        <f t="shared" si="1"/>
        <v>46631</v>
      </c>
      <c r="CE9" s="346">
        <f t="shared" si="1"/>
        <v>46722</v>
      </c>
      <c r="CF9" s="346">
        <f t="shared" si="1"/>
        <v>46813</v>
      </c>
      <c r="CG9" s="346">
        <f t="shared" si="1"/>
        <v>46905</v>
      </c>
      <c r="CH9" s="346">
        <f t="shared" si="1"/>
        <v>46997</v>
      </c>
      <c r="CI9" s="346">
        <f t="shared" si="1"/>
        <v>47088</v>
      </c>
      <c r="CJ9" s="346">
        <f t="shared" si="1"/>
        <v>47178</v>
      </c>
      <c r="CK9" s="346">
        <f t="shared" si="1"/>
        <v>47270</v>
      </c>
      <c r="CL9" s="346">
        <f t="shared" si="1"/>
        <v>47362</v>
      </c>
      <c r="CM9" s="346">
        <f t="shared" si="1"/>
        <v>47453</v>
      </c>
      <c r="CN9" s="346">
        <f t="shared" si="1"/>
        <v>47543</v>
      </c>
      <c r="CO9" s="346">
        <f t="shared" si="1"/>
        <v>47635</v>
      </c>
      <c r="CP9" s="346">
        <f t="shared" si="1"/>
        <v>47727</v>
      </c>
      <c r="CQ9" s="346">
        <f>EDATE(CR9,-3)</f>
        <v>47818</v>
      </c>
      <c r="CR9" s="346">
        <f>EDATE(CS9,-3)</f>
        <v>47908</v>
      </c>
      <c r="CS9" s="346">
        <v>48000</v>
      </c>
    </row>
    <row r="10" spans="1:97" ht="16.5" thickTop="1" thickBot="1">
      <c r="C10" s="1" t="s">
        <v>263</v>
      </c>
      <c r="D10" s="4" t="s">
        <v>264</v>
      </c>
      <c r="E10" t="s">
        <v>261</v>
      </c>
      <c r="F10" s="294">
        <v>92.599998470000003</v>
      </c>
      <c r="G10" s="294">
        <v>92.599998470000003</v>
      </c>
      <c r="H10" s="294">
        <v>92.5</v>
      </c>
      <c r="I10" s="294">
        <v>93</v>
      </c>
      <c r="J10" s="294">
        <v>93.699996949999999</v>
      </c>
      <c r="K10" s="294">
        <v>94.5</v>
      </c>
      <c r="L10" s="294">
        <v>95.199996949999999</v>
      </c>
      <c r="M10" s="294">
        <v>95.800003050000001</v>
      </c>
      <c r="N10" s="294">
        <v>96.400001529999997</v>
      </c>
      <c r="O10" s="294">
        <v>97</v>
      </c>
      <c r="P10" s="294">
        <v>98.400001529999997</v>
      </c>
      <c r="Q10" s="294">
        <v>99.300003050000001</v>
      </c>
      <c r="R10" s="294">
        <v>99.699996949999999</v>
      </c>
      <c r="S10" s="294">
        <v>99.900001529999997</v>
      </c>
      <c r="T10" s="294">
        <v>99.900001529999997</v>
      </c>
      <c r="U10" s="294">
        <v>100.5</v>
      </c>
      <c r="V10" s="294">
        <v>101.5999985</v>
      </c>
      <c r="W10" s="294">
        <v>102</v>
      </c>
      <c r="X10" s="294">
        <v>102.4000015</v>
      </c>
      <c r="Y10" s="294">
        <v>102.9000015</v>
      </c>
      <c r="Z10" s="294">
        <v>103.9000015</v>
      </c>
      <c r="AA10" s="294">
        <v>104.6999969</v>
      </c>
      <c r="AB10" s="294">
        <v>105.4000015</v>
      </c>
      <c r="AC10" s="294">
        <v>106.0999985</v>
      </c>
      <c r="AD10" s="294">
        <v>106.3000031</v>
      </c>
      <c r="AE10" s="294">
        <v>106.5</v>
      </c>
      <c r="AF10" s="294">
        <v>106.8000031</v>
      </c>
      <c r="AG10" s="294">
        <v>107.6999969</v>
      </c>
      <c r="AH10" s="294">
        <v>107.8000031</v>
      </c>
      <c r="AI10" s="294">
        <v>108.3000031</v>
      </c>
      <c r="AJ10" s="294">
        <v>108.1999969</v>
      </c>
      <c r="AK10" s="294">
        <v>108.8000031</v>
      </c>
      <c r="AL10" s="294">
        <v>109.3000031</v>
      </c>
      <c r="AM10" s="294">
        <v>109.8000031</v>
      </c>
      <c r="AN10" s="294">
        <v>110.5</v>
      </c>
      <c r="AO10" s="294">
        <v>110.9000015</v>
      </c>
      <c r="AP10" s="294">
        <v>111.3000031</v>
      </c>
      <c r="AQ10" s="294">
        <v>112.0999985</v>
      </c>
      <c r="AR10" s="294">
        <v>112.6999969</v>
      </c>
      <c r="AS10" s="294">
        <v>113.1999969</v>
      </c>
      <c r="AT10" s="294">
        <v>113.5</v>
      </c>
      <c r="AU10" s="294">
        <v>114</v>
      </c>
      <c r="AV10" s="294">
        <v>114.0999985</v>
      </c>
      <c r="AW10" s="294">
        <v>114.9000015</v>
      </c>
      <c r="AX10" s="294">
        <v>115.4000015</v>
      </c>
      <c r="AY10" s="294">
        <v>116.0999985</v>
      </c>
      <c r="AZ10" s="294">
        <v>116.6999969</v>
      </c>
      <c r="BA10" s="294">
        <v>114.5</v>
      </c>
      <c r="BB10" s="294">
        <v>116.1999969</v>
      </c>
      <c r="BC10" s="294">
        <v>117.1999969</v>
      </c>
      <c r="BD10" s="294">
        <v>117.8000031</v>
      </c>
      <c r="BE10" s="294">
        <v>118.6999969</v>
      </c>
      <c r="BF10" s="294">
        <v>119.8000031</v>
      </c>
      <c r="BG10" s="294">
        <v>121.4000015</v>
      </c>
      <c r="BH10" s="294">
        <v>123.9000015</v>
      </c>
      <c r="BI10" s="294">
        <v>126.00457</v>
      </c>
      <c r="BJ10" s="294">
        <v>128.5448456</v>
      </c>
      <c r="BK10" s="294">
        <v>131.6749725</v>
      </c>
      <c r="BL10" s="294">
        <v>132.57757570000001</v>
      </c>
      <c r="BM10" s="294">
        <v>133.03323359999999</v>
      </c>
      <c r="BN10" s="294">
        <v>133.19490049999999</v>
      </c>
      <c r="BO10" s="294">
        <v>133.23588559999999</v>
      </c>
      <c r="BP10" s="294">
        <v>133.24597170000001</v>
      </c>
      <c r="BQ10" s="294">
        <v>133.25747680000001</v>
      </c>
      <c r="BR10" s="294">
        <v>133.30482480000001</v>
      </c>
      <c r="BS10" s="294">
        <v>133.4264221</v>
      </c>
      <c r="BT10" s="294">
        <v>133.63491819999999</v>
      </c>
      <c r="BU10" s="294">
        <v>133.92839050000001</v>
      </c>
      <c r="BV10" s="294">
        <v>134.3070984</v>
      </c>
      <c r="BW10" s="294">
        <v>134.75836179999999</v>
      </c>
      <c r="BX10" s="294">
        <v>135.26895139999999</v>
      </c>
      <c r="BY10" s="294">
        <v>135.81112669999999</v>
      </c>
      <c r="BZ10" s="294">
        <v>136.35943599999999</v>
      </c>
      <c r="CA10" s="294">
        <v>136.89071659999999</v>
      </c>
      <c r="CB10" s="294">
        <v>137.38491819999999</v>
      </c>
      <c r="CC10" s="294">
        <v>137.83477780000001</v>
      </c>
      <c r="CD10" s="294">
        <v>138.24201969999999</v>
      </c>
      <c r="CE10" s="294">
        <v>138.61865230000001</v>
      </c>
      <c r="CF10" s="294">
        <v>138.98576349999999</v>
      </c>
      <c r="CG10" s="294">
        <v>139.36950680000001</v>
      </c>
      <c r="CH10" s="294">
        <v>139.79142759999999</v>
      </c>
      <c r="CI10" s="294">
        <v>140.25816349999999</v>
      </c>
      <c r="CJ10" s="294">
        <v>140.76602170000001</v>
      </c>
      <c r="CK10" s="294">
        <v>141.3101044</v>
      </c>
      <c r="CL10" s="294">
        <v>141.8835297</v>
      </c>
      <c r="CM10" s="294">
        <v>142.47622680000001</v>
      </c>
      <c r="CN10" s="294">
        <v>143.0767975</v>
      </c>
      <c r="CO10" s="294">
        <v>143.6799011</v>
      </c>
      <c r="CP10" s="294">
        <v>144.2969971</v>
      </c>
      <c r="CQ10" s="294">
        <v>144.9240265</v>
      </c>
      <c r="CR10" s="294">
        <v>145.5675507</v>
      </c>
      <c r="CS10" s="294">
        <v>146.23767090000001</v>
      </c>
    </row>
    <row r="11" spans="1:97" ht="16.5" thickTop="1" thickBot="1">
      <c r="C11" s="1" t="s">
        <v>265</v>
      </c>
      <c r="D11" s="9" t="s">
        <v>266</v>
      </c>
      <c r="E11" t="s">
        <v>262</v>
      </c>
      <c r="F11" s="339"/>
      <c r="G11" s="339"/>
      <c r="H11" s="339"/>
      <c r="I11" s="339"/>
      <c r="J11" s="339">
        <f t="shared" ref="J11:BQ11" si="2">(J10/F10-1)*100</f>
        <v>1.1879033457612431</v>
      </c>
      <c r="K11" s="339">
        <f t="shared" si="2"/>
        <v>2.0518375393014265</v>
      </c>
      <c r="L11" s="339">
        <f t="shared" si="2"/>
        <v>2.9189156216216317</v>
      </c>
      <c r="M11" s="339">
        <f t="shared" si="2"/>
        <v>3.0107559677419404</v>
      </c>
      <c r="N11" s="339">
        <f t="shared" si="2"/>
        <v>2.8815418013735661</v>
      </c>
      <c r="O11" s="339">
        <f t="shared" si="2"/>
        <v>2.6455026455026509</v>
      </c>
      <c r="P11" s="339">
        <f t="shared" si="2"/>
        <v>3.3613494564297852</v>
      </c>
      <c r="Q11" s="339">
        <f t="shared" si="2"/>
        <v>3.6534445600938881</v>
      </c>
      <c r="R11" s="339">
        <f t="shared" si="2"/>
        <v>3.4232317091541065</v>
      </c>
      <c r="S11" s="339">
        <f t="shared" si="2"/>
        <v>2.98969229896906</v>
      </c>
      <c r="T11" s="339">
        <f t="shared" si="2"/>
        <v>1.5243902202000337</v>
      </c>
      <c r="U11" s="339">
        <f t="shared" si="2"/>
        <v>1.208456105883271</v>
      </c>
      <c r="V11" s="339">
        <f t="shared" si="2"/>
        <v>1.9057187644176743</v>
      </c>
      <c r="W11" s="339">
        <f t="shared" si="2"/>
        <v>2.1021005383762503</v>
      </c>
      <c r="X11" s="339">
        <f t="shared" si="2"/>
        <v>2.5025024341458701</v>
      </c>
      <c r="Y11" s="339">
        <f t="shared" si="2"/>
        <v>2.3880611940298557</v>
      </c>
      <c r="Z11" s="339">
        <f t="shared" si="2"/>
        <v>2.263782513736956</v>
      </c>
      <c r="AA11" s="339">
        <f t="shared" si="2"/>
        <v>2.6470557843137232</v>
      </c>
      <c r="AB11" s="339">
        <f t="shared" si="2"/>
        <v>2.9296874570846621</v>
      </c>
      <c r="AC11" s="339">
        <f t="shared" si="2"/>
        <v>3.109812393928868</v>
      </c>
      <c r="AD11" s="339">
        <f t="shared" si="2"/>
        <v>2.3099148848424234</v>
      </c>
      <c r="AE11" s="339">
        <f t="shared" si="2"/>
        <v>1.7192007194796854</v>
      </c>
      <c r="AF11" s="339">
        <f t="shared" si="2"/>
        <v>1.3282747439050002</v>
      </c>
      <c r="AG11" s="339">
        <f t="shared" si="2"/>
        <v>1.5080098233931638</v>
      </c>
      <c r="AH11" s="339">
        <f t="shared" si="2"/>
        <v>1.411100617362071</v>
      </c>
      <c r="AI11" s="339">
        <f t="shared" si="2"/>
        <v>1.6901437558685339</v>
      </c>
      <c r="AJ11" s="339">
        <f t="shared" si="2"/>
        <v>1.3108555799283605</v>
      </c>
      <c r="AK11" s="339">
        <f t="shared" si="2"/>
        <v>1.021361403586063</v>
      </c>
      <c r="AL11" s="339">
        <f t="shared" si="2"/>
        <v>1.3914656371656342</v>
      </c>
      <c r="AM11" s="339">
        <f t="shared" si="2"/>
        <v>1.3850415116008374</v>
      </c>
      <c r="AN11" s="339">
        <f t="shared" si="2"/>
        <v>2.1256960867805708</v>
      </c>
      <c r="AO11" s="339">
        <f t="shared" si="2"/>
        <v>1.930145533240335</v>
      </c>
      <c r="AP11" s="339">
        <f t="shared" si="2"/>
        <v>1.8298261146160844</v>
      </c>
      <c r="AQ11" s="339">
        <f t="shared" si="2"/>
        <v>2.0947134199124529</v>
      </c>
      <c r="AR11" s="339">
        <f t="shared" si="2"/>
        <v>1.9909474208144706</v>
      </c>
      <c r="AS11" s="339">
        <f t="shared" si="2"/>
        <v>2.0739363109927522</v>
      </c>
      <c r="AT11" s="339">
        <f t="shared" si="2"/>
        <v>1.9766368721691352</v>
      </c>
      <c r="AU11" s="339">
        <f t="shared" si="2"/>
        <v>1.6949166150078021</v>
      </c>
      <c r="AV11" s="339">
        <f t="shared" si="2"/>
        <v>1.2422374787128376</v>
      </c>
      <c r="AW11" s="339">
        <f t="shared" si="2"/>
        <v>1.5017708891827741</v>
      </c>
      <c r="AX11" s="339">
        <f t="shared" si="2"/>
        <v>1.6740101321585987</v>
      </c>
      <c r="AY11" s="339">
        <f t="shared" si="2"/>
        <v>1.842103947368412</v>
      </c>
      <c r="AZ11" s="339">
        <f t="shared" si="2"/>
        <v>2.2787015198777683</v>
      </c>
      <c r="BA11" s="339">
        <f t="shared" si="2"/>
        <v>-0.34813010859708893</v>
      </c>
      <c r="BB11" s="339">
        <f t="shared" si="2"/>
        <v>0.69323690606710731</v>
      </c>
      <c r="BC11" s="339">
        <f t="shared" si="2"/>
        <v>0.94745772111273219</v>
      </c>
      <c r="BD11" s="339">
        <f t="shared" si="2"/>
        <v>0.94259316985465524</v>
      </c>
      <c r="BE11" s="339">
        <f t="shared" si="2"/>
        <v>3.6681195633187835</v>
      </c>
      <c r="BF11" s="339">
        <f t="shared" si="2"/>
        <v>3.0981121308446324</v>
      </c>
      <c r="BG11" s="339">
        <f t="shared" si="2"/>
        <v>3.5836217671435744</v>
      </c>
      <c r="BH11" s="339">
        <f t="shared" si="2"/>
        <v>5.1782667567688678</v>
      </c>
      <c r="BI11" s="339">
        <f t="shared" si="2"/>
        <v>6.1538106914643009</v>
      </c>
      <c r="BJ11" s="339">
        <f t="shared" si="2"/>
        <v>7.2995344521823435</v>
      </c>
      <c r="BK11" s="339">
        <f t="shared" si="2"/>
        <v>8.4637321853739742</v>
      </c>
      <c r="BL11" s="339">
        <f t="shared" si="2"/>
        <v>7.0036917634742846</v>
      </c>
      <c r="BM11" s="339">
        <f t="shared" si="2"/>
        <v>5.5781021275656872</v>
      </c>
      <c r="BN11" s="339">
        <f t="shared" si="2"/>
        <v>3.6174572992757836</v>
      </c>
      <c r="BO11" s="339">
        <f t="shared" si="2"/>
        <v>1.1854288407009195</v>
      </c>
      <c r="BP11" s="339">
        <f t="shared" si="2"/>
        <v>0.50415464038386926</v>
      </c>
      <c r="BQ11" s="339">
        <f t="shared" si="2"/>
        <v>0.16856179011197625</v>
      </c>
      <c r="BR11" s="339">
        <f t="shared" ref="BR11:CR11" si="3">(BR10/BN10-1)*100</f>
        <v>8.2528910331691741E-2</v>
      </c>
      <c r="BS11" s="339">
        <f t="shared" si="3"/>
        <v>0.14300689273161193</v>
      </c>
      <c r="BT11" s="339">
        <f t="shared" si="3"/>
        <v>0.29190113219759173</v>
      </c>
      <c r="BU11" s="339">
        <f t="shared" si="3"/>
        <v>0.50347171214035757</v>
      </c>
      <c r="BV11" s="339">
        <f t="shared" si="3"/>
        <v>0.75186595946825641</v>
      </c>
      <c r="BW11" s="339">
        <f t="shared" si="3"/>
        <v>0.99825782557649845</v>
      </c>
      <c r="BX11" s="339">
        <f t="shared" si="3"/>
        <v>1.2227591575687535</v>
      </c>
      <c r="BY11" s="339">
        <f t="shared" si="3"/>
        <v>1.4057782617793668</v>
      </c>
      <c r="BZ11" s="339">
        <f t="shared" si="3"/>
        <v>1.5280931718795854</v>
      </c>
      <c r="CA11" s="339">
        <f t="shared" si="3"/>
        <v>1.582354350051185</v>
      </c>
      <c r="CB11" s="339">
        <f t="shared" si="3"/>
        <v>1.5642664322449873</v>
      </c>
      <c r="CC11" s="339">
        <f t="shared" si="3"/>
        <v>1.4900480904411983</v>
      </c>
      <c r="CD11" s="339">
        <f t="shared" si="3"/>
        <v>1.3806039062819186</v>
      </c>
      <c r="CE11" s="339">
        <f t="shared" si="3"/>
        <v>1.2622738363253116</v>
      </c>
      <c r="CF11" s="339">
        <f t="shared" si="3"/>
        <v>1.1652263734433621</v>
      </c>
      <c r="CG11" s="339">
        <f t="shared" si="3"/>
        <v>1.1134555621563846</v>
      </c>
      <c r="CH11" s="339">
        <f t="shared" si="3"/>
        <v>1.1207937379404509</v>
      </c>
      <c r="CI11" s="339">
        <f t="shared" si="3"/>
        <v>1.1827493434662273</v>
      </c>
      <c r="CJ11" s="339">
        <f t="shared" si="3"/>
        <v>1.2808924850781667</v>
      </c>
      <c r="CK11" s="339">
        <f t="shared" si="3"/>
        <v>1.3924119016829328</v>
      </c>
      <c r="CL11" s="339">
        <f t="shared" si="3"/>
        <v>1.4965882643293016</v>
      </c>
      <c r="CM11" s="339">
        <f t="shared" si="3"/>
        <v>1.5814147602182249</v>
      </c>
      <c r="CN11" s="339">
        <f t="shared" si="3"/>
        <v>1.6415721436844333</v>
      </c>
      <c r="CO11" s="339">
        <f t="shared" si="3"/>
        <v>1.6770185756086686</v>
      </c>
      <c r="CP11" s="339">
        <f t="shared" si="3"/>
        <v>1.701020129047448</v>
      </c>
      <c r="CQ11" s="339">
        <f t="shared" si="3"/>
        <v>1.7180407952802401</v>
      </c>
      <c r="CR11" s="339">
        <f t="shared" si="3"/>
        <v>1.7408505386766082</v>
      </c>
      <c r="CS11" s="339">
        <f>(CS10/CO10-1)*100</f>
        <v>1.7801862197968976</v>
      </c>
    </row>
    <row r="12" spans="1:97" ht="16.5" thickTop="1" thickBot="1">
      <c r="C12" s="1" t="s">
        <v>267</v>
      </c>
      <c r="D12" s="9" t="s">
        <v>183</v>
      </c>
      <c r="E12" t="s">
        <v>262</v>
      </c>
      <c r="F12" s="339"/>
      <c r="G12" s="339"/>
      <c r="H12" s="339"/>
      <c r="I12" s="339"/>
      <c r="J12" s="339">
        <f t="shared" ref="J12:BS12" si="4">(AVERAGE(G10:J10)/AVERAGE(C10:F10)-1)*100</f>
        <v>0.37797018443082031</v>
      </c>
      <c r="K12" s="339">
        <f t="shared" si="4"/>
        <v>0.8909295692561825</v>
      </c>
      <c r="L12" s="339">
        <f t="shared" si="4"/>
        <v>1.6564632825667225</v>
      </c>
      <c r="M12" s="339">
        <f>(AVERAGE(J10:M10)/AVERAGE(F10:I10)-1)*100</f>
        <v>2.2929592878782268</v>
      </c>
      <c r="N12" s="339">
        <f t="shared" si="4"/>
        <v>2.7165159317956933</v>
      </c>
      <c r="O12" s="339">
        <f t="shared" si="4"/>
        <v>2.8632605478537521</v>
      </c>
      <c r="P12" s="339">
        <f t="shared" si="4"/>
        <v>2.9755612092213557</v>
      </c>
      <c r="Q12" s="339">
        <f t="shared" si="4"/>
        <v>3.1381880948614826</v>
      </c>
      <c r="R12" s="339">
        <f t="shared" si="4"/>
        <v>3.2731081303800647</v>
      </c>
      <c r="S12" s="339">
        <f t="shared" si="4"/>
        <v>3.3558796770694732</v>
      </c>
      <c r="T12" s="339">
        <f t="shared" si="4"/>
        <v>2.8895760509408897</v>
      </c>
      <c r="U12" s="339">
        <f t="shared" si="4"/>
        <v>2.275631235223452</v>
      </c>
      <c r="V12" s="339">
        <f t="shared" si="4"/>
        <v>1.9016227182822254</v>
      </c>
      <c r="W12" s="339">
        <f t="shared" si="4"/>
        <v>1.6863823101929798</v>
      </c>
      <c r="X12" s="339">
        <f t="shared" si="4"/>
        <v>1.9307915950144805</v>
      </c>
      <c r="Y12" s="339">
        <f t="shared" si="4"/>
        <v>2.2250003724443745</v>
      </c>
      <c r="Z12" s="339">
        <f t="shared" si="4"/>
        <v>2.3140091823591558</v>
      </c>
      <c r="AA12" s="339">
        <f t="shared" si="4"/>
        <v>2.4504953884318725</v>
      </c>
      <c r="AB12" s="339">
        <f t="shared" si="4"/>
        <v>2.5584259286592914</v>
      </c>
      <c r="AC12" s="339">
        <f t="shared" si="4"/>
        <v>2.7390552357334563</v>
      </c>
      <c r="AD12" s="339">
        <f t="shared" si="4"/>
        <v>2.748053350276658</v>
      </c>
      <c r="AE12" s="339">
        <f t="shared" si="4"/>
        <v>2.5126846254705182</v>
      </c>
      <c r="AF12" s="339">
        <f t="shared" si="4"/>
        <v>2.1108187264208489</v>
      </c>
      <c r="AG12" s="339">
        <f t="shared" si="4"/>
        <v>1.7138787734877647</v>
      </c>
      <c r="AH12" s="339">
        <f t="shared" si="4"/>
        <v>1.4911249940828375</v>
      </c>
      <c r="AI12" s="339">
        <f t="shared" si="4"/>
        <v>1.4847992114002562</v>
      </c>
      <c r="AJ12" s="339">
        <f t="shared" si="4"/>
        <v>1.4799143130006964</v>
      </c>
      <c r="AK12" s="339">
        <f t="shared" si="4"/>
        <v>1.357360884138048</v>
      </c>
      <c r="AL12" s="339">
        <f t="shared" si="4"/>
        <v>1.3526126534675997</v>
      </c>
      <c r="AM12" s="339">
        <f t="shared" si="4"/>
        <v>1.2772874874148021</v>
      </c>
      <c r="AN12" s="339">
        <f t="shared" si="4"/>
        <v>1.4814836342592619</v>
      </c>
      <c r="AO12" s="339">
        <f t="shared" si="4"/>
        <v>1.7086126515968525</v>
      </c>
      <c r="AP12" s="339">
        <f t="shared" si="4"/>
        <v>1.8177637798662216</v>
      </c>
      <c r="AQ12" s="339">
        <f t="shared" si="4"/>
        <v>1.9949545462767171</v>
      </c>
      <c r="AR12" s="339">
        <f t="shared" si="4"/>
        <v>1.9616766691523901</v>
      </c>
      <c r="AS12" s="339">
        <f t="shared" si="4"/>
        <v>1.9977270252383716</v>
      </c>
      <c r="AT12" s="339">
        <f t="shared" si="4"/>
        <v>2.0338947894666948</v>
      </c>
      <c r="AU12" s="339">
        <f t="shared" si="4"/>
        <v>1.9334511331076776</v>
      </c>
      <c r="AV12" s="339">
        <f t="shared" si="4"/>
        <v>1.7449654138702364</v>
      </c>
      <c r="AW12" s="339">
        <f t="shared" si="4"/>
        <v>1.6024938067471073</v>
      </c>
      <c r="AX12" s="339">
        <f t="shared" si="4"/>
        <v>1.5282412663730982</v>
      </c>
      <c r="AY12" s="339">
        <f t="shared" si="4"/>
        <v>1.5659475732441086</v>
      </c>
      <c r="AZ12" s="339">
        <f t="shared" si="4"/>
        <v>1.8249786904021681</v>
      </c>
      <c r="BA12" s="339">
        <f t="shared" si="4"/>
        <v>1.3581592332968073</v>
      </c>
      <c r="BB12" s="339">
        <f t="shared" si="4"/>
        <v>1.1125634344047786</v>
      </c>
      <c r="BC12" s="339">
        <f t="shared" si="4"/>
        <v>0.89033457111835634</v>
      </c>
      <c r="BD12" s="339">
        <f t="shared" si="4"/>
        <v>0.56143349362618444</v>
      </c>
      <c r="BE12" s="339">
        <f t="shared" si="4"/>
        <v>1.5560831960748978</v>
      </c>
      <c r="BF12" s="339">
        <f t="shared" si="4"/>
        <v>2.1574990002432237</v>
      </c>
      <c r="BG12" s="339">
        <f t="shared" si="4"/>
        <v>2.8196328373280011</v>
      </c>
      <c r="BH12" s="339">
        <f t="shared" si="4"/>
        <v>3.8866236247552921</v>
      </c>
      <c r="BI12" s="339">
        <f t="shared" si="4"/>
        <v>4.5125734368545611</v>
      </c>
      <c r="BJ12" s="339">
        <f t="shared" si="4"/>
        <v>5.5648191341077125</v>
      </c>
      <c r="BK12" s="339">
        <f t="shared" si="4"/>
        <v>6.7876040794997206</v>
      </c>
      <c r="BL12" s="339">
        <f t="shared" si="4"/>
        <v>7.2347996244224833</v>
      </c>
      <c r="BM12" s="339">
        <f t="shared" si="4"/>
        <v>7.0710095140569473</v>
      </c>
      <c r="BN12" s="339">
        <f t="shared" si="4"/>
        <v>6.1280982952412577</v>
      </c>
      <c r="BO12" s="339">
        <f t="shared" si="4"/>
        <v>4.29644342572717</v>
      </c>
      <c r="BP12" s="339">
        <f t="shared" si="4"/>
        <v>2.680797022842718</v>
      </c>
      <c r="BQ12" s="339">
        <f t="shared" si="4"/>
        <v>1.3509306666148913</v>
      </c>
      <c r="BR12" s="339">
        <f t="shared" si="4"/>
        <v>0.48323655988480319</v>
      </c>
      <c r="BS12" s="339">
        <f t="shared" si="4"/>
        <v>0.22424938394205451</v>
      </c>
      <c r="BT12" s="339">
        <f t="shared" ref="BT12:CR12" si="5">(AVERAGE(BQ10:BT10)/AVERAGE(BM10:BP10)-1)*100</f>
        <v>0.17150992373897722</v>
      </c>
      <c r="BU12" s="339">
        <f t="shared" si="5"/>
        <v>0.25525119455327427</v>
      </c>
      <c r="BV12" s="339">
        <f t="shared" si="5"/>
        <v>0.4226048184541753</v>
      </c>
      <c r="BW12" s="339">
        <f t="shared" si="5"/>
        <v>0.63650650066082726</v>
      </c>
      <c r="BX12" s="339">
        <f t="shared" si="5"/>
        <v>0.86936931495051883</v>
      </c>
      <c r="BY12" s="339">
        <f t="shared" si="5"/>
        <v>1.0950855925210723</v>
      </c>
      <c r="BZ12" s="339">
        <f t="shared" si="5"/>
        <v>1.2891999958814626</v>
      </c>
      <c r="CA12" s="339">
        <f t="shared" si="5"/>
        <v>1.435156340161714</v>
      </c>
      <c r="CB12" s="339">
        <f t="shared" si="5"/>
        <v>1.5203345592660344</v>
      </c>
      <c r="CC12" s="339">
        <f t="shared" si="5"/>
        <v>1.5411235879498442</v>
      </c>
      <c r="CD12" s="339">
        <f t="shared" si="5"/>
        <v>1.5039816204488465</v>
      </c>
      <c r="CE12" s="339">
        <f t="shared" si="5"/>
        <v>1.4237932899727967</v>
      </c>
      <c r="CF12" s="339">
        <f t="shared" si="5"/>
        <v>1.324012470596414</v>
      </c>
      <c r="CG12" s="339">
        <f t="shared" si="5"/>
        <v>1.2299844225201806</v>
      </c>
      <c r="CH12" s="339">
        <f t="shared" si="5"/>
        <v>1.1652384042711406</v>
      </c>
      <c r="CI12" s="339">
        <f t="shared" si="5"/>
        <v>1.1455747689256723</v>
      </c>
      <c r="CJ12" s="339">
        <f t="shared" si="5"/>
        <v>1.1746662418318454</v>
      </c>
      <c r="CK12" s="339">
        <f t="shared" si="5"/>
        <v>1.2445202620400275</v>
      </c>
      <c r="CL12" s="339">
        <f t="shared" si="5"/>
        <v>1.3385296152720327</v>
      </c>
      <c r="CM12" s="339">
        <f t="shared" si="5"/>
        <v>1.4382076079826778</v>
      </c>
      <c r="CN12" s="339">
        <f t="shared" si="5"/>
        <v>1.5283409895131328</v>
      </c>
      <c r="CO12" s="339">
        <f t="shared" si="5"/>
        <v>1.5994176435804475</v>
      </c>
      <c r="CP12" s="339">
        <f t="shared" si="5"/>
        <v>1.6504447185934579</v>
      </c>
      <c r="CQ12" s="339">
        <f t="shared" si="5"/>
        <v>1.6845401029683904</v>
      </c>
      <c r="CR12" s="339">
        <f t="shared" si="5"/>
        <v>1.7093405044962262</v>
      </c>
      <c r="CS12" s="339">
        <f>(AVERAGE(CP10:CS10)/AVERAGE(CL10:CO10)-1)*100</f>
        <v>1.7351610186515876</v>
      </c>
    </row>
    <row r="13" spans="1:97" ht="16" thickTop="1"/>
    <row r="14" spans="1:97">
      <c r="BA14" s="5"/>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row>
    <row r="15" spans="1:97" hidden="1">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row>
    <row r="102" spans="4:97" hidden="1">
      <c r="D102" s="10"/>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row>
    <row r="103" spans="4:97" hidden="1">
      <c r="D103" s="10"/>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row>
    <row r="125" spans="95:97" hidden="1">
      <c r="CQ125" s="6"/>
      <c r="CR125" s="6"/>
      <c r="CS125" s="6"/>
    </row>
    <row r="126" spans="95:97" hidden="1">
      <c r="CQ126" s="6"/>
      <c r="CR126" s="6"/>
      <c r="CS126" s="6"/>
    </row>
    <row r="127" spans="95:97" hidden="1">
      <c r="CQ127" s="6"/>
      <c r="CR127" s="6"/>
      <c r="CS127" s="6"/>
    </row>
    <row r="128" spans="95:97" hidden="1">
      <c r="CQ128" s="6"/>
      <c r="CR128" s="6"/>
      <c r="CS128" s="6"/>
    </row>
    <row r="129" spans="95:97" hidden="1">
      <c r="CQ129" s="6"/>
      <c r="CR129" s="6"/>
      <c r="CS129" s="6"/>
    </row>
    <row r="130" spans="95:97" hidden="1">
      <c r="CQ130" s="6"/>
      <c r="CR130" s="6"/>
      <c r="CS130" s="6"/>
    </row>
    <row r="131" spans="95:97" hidden="1">
      <c r="CQ131" s="6"/>
      <c r="CR131" s="6"/>
      <c r="CS131" s="6"/>
    </row>
    <row r="132" spans="95:97" hidden="1">
      <c r="CQ132" s="6"/>
      <c r="CR132" s="6"/>
      <c r="CS132" s="6"/>
    </row>
    <row r="133" spans="95:97" hidden="1">
      <c r="CQ133" s="6"/>
      <c r="CR133" s="6"/>
      <c r="CS133" s="6"/>
    </row>
    <row r="134" spans="95:97" hidden="1">
      <c r="CQ134" s="6"/>
      <c r="CR134" s="6"/>
      <c r="CS134" s="6"/>
    </row>
    <row r="135" spans="95:97" hidden="1">
      <c r="CQ135" s="6"/>
      <c r="CR135" s="6"/>
      <c r="CS135" s="6"/>
    </row>
    <row r="136" spans="95:97" hidden="1">
      <c r="CQ136" s="6"/>
      <c r="CR136" s="6"/>
      <c r="CS136" s="6"/>
    </row>
    <row r="137" spans="95:97" hidden="1">
      <c r="CQ137" s="6"/>
      <c r="CR137" s="6"/>
      <c r="CS137" s="6"/>
    </row>
    <row r="138" spans="95:97" hidden="1">
      <c r="CQ138" s="6"/>
      <c r="CR138" s="6"/>
      <c r="CS138" s="6"/>
    </row>
    <row r="139" spans="95:97" hidden="1">
      <c r="CQ139" s="6"/>
      <c r="CR139" s="6"/>
      <c r="CS139" s="6"/>
    </row>
    <row r="140" spans="95:97" hidden="1">
      <c r="CQ140" s="6"/>
      <c r="CR140" s="6"/>
      <c r="CS140" s="6"/>
    </row>
    <row r="141" spans="95:97" hidden="1">
      <c r="CQ141" s="6"/>
      <c r="CR141" s="6"/>
      <c r="CS141" s="6"/>
    </row>
    <row r="142" spans="95:97" hidden="1">
      <c r="CQ142" s="6"/>
      <c r="CR142" s="6"/>
      <c r="CS142" s="6"/>
    </row>
  </sheetData>
  <hyperlinks>
    <hyperlink ref="A2" location="'Table of Contents'!A1" display="'Return to Table of Contents'" xr:uid="{19B1E029-05FB-4F39-8E03-535A1BB275F4}"/>
  </hyperlinks>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B290B-A93A-437D-B93D-0D4C07E248D1}">
  <sheetPr>
    <tabColor theme="0"/>
  </sheetPr>
  <dimension ref="A1:Z29"/>
  <sheetViews>
    <sheetView showGridLines="0" workbookViewId="0"/>
  </sheetViews>
  <sheetFormatPr defaultColWidth="0" defaultRowHeight="0" customHeight="1" zeroHeight="1"/>
  <cols>
    <col min="1" max="1" width="8.1640625" style="233" customWidth="1"/>
    <col min="2" max="2" width="90.08203125" bestFit="1" customWidth="1"/>
    <col min="3" max="3" width="10.1640625" bestFit="1" customWidth="1"/>
    <col min="4" max="4" width="14.5" bestFit="1" customWidth="1"/>
    <col min="5" max="5" width="13" bestFit="1" customWidth="1"/>
    <col min="6" max="6" width="10.9140625" bestFit="1" customWidth="1"/>
    <col min="7" max="7" width="35.5" bestFit="1" customWidth="1"/>
    <col min="8" max="8" width="19" bestFit="1" customWidth="1"/>
    <col min="9" max="9" width="8.1640625" bestFit="1" customWidth="1"/>
    <col min="10" max="10" width="19.08203125" bestFit="1" customWidth="1"/>
    <col min="11" max="11" width="19.08203125" customWidth="1"/>
    <col min="12" max="12" width="3.08203125" style="233" customWidth="1"/>
    <col min="13" max="17" width="0" style="233" hidden="1" customWidth="1"/>
    <col min="18" max="16384" width="7.1640625" style="233" hidden="1"/>
  </cols>
  <sheetData>
    <row r="1" spans="1:26" ht="20" thickBot="1">
      <c r="A1" s="240" t="str" cm="1">
        <f t="array" aca="1" ref="A1" ca="1">RIGHT(CELL("filename",A2),LEN(CELL("filename",A2))-FIND("]", CELL("filename",A2)))</f>
        <v>Using the Model</v>
      </c>
      <c r="B1" s="240"/>
      <c r="C1" s="240"/>
      <c r="D1" s="240"/>
      <c r="E1" s="240"/>
      <c r="F1" s="240"/>
      <c r="G1" s="240"/>
      <c r="H1" s="240"/>
      <c r="I1" s="240"/>
      <c r="J1" s="240"/>
      <c r="K1" s="240"/>
      <c r="L1" s="240"/>
      <c r="M1" s="240"/>
      <c r="N1" s="240"/>
      <c r="O1" s="240"/>
      <c r="P1" s="240"/>
      <c r="Q1" s="240"/>
      <c r="R1" s="240"/>
      <c r="S1" s="240"/>
      <c r="T1" s="240"/>
      <c r="U1" s="240"/>
      <c r="V1" s="240"/>
      <c r="W1" s="240"/>
      <c r="X1" s="240"/>
      <c r="Y1" s="24"/>
      <c r="Z1" s="23"/>
    </row>
    <row r="2" spans="1:26" ht="20.5"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
      <c r="Z2" s="23"/>
    </row>
    <row r="3" spans="1:26" ht="16" thickTop="1">
      <c r="B3" s="233"/>
      <c r="D3" s="233"/>
      <c r="E3" s="233"/>
      <c r="F3" s="233"/>
      <c r="G3" s="233"/>
      <c r="H3" s="233"/>
      <c r="I3" s="233"/>
      <c r="J3" s="233"/>
      <c r="K3" s="233"/>
    </row>
    <row r="4" spans="1:26" ht="16" thickBot="1">
      <c r="A4" s="234"/>
      <c r="B4" s="349" t="s">
        <v>396</v>
      </c>
      <c r="D4" s="28" t="s">
        <v>103</v>
      </c>
      <c r="E4" s="28" t="s">
        <v>104</v>
      </c>
      <c r="F4" s="28" t="s">
        <v>36</v>
      </c>
      <c r="G4" s="28" t="s">
        <v>105</v>
      </c>
      <c r="H4" s="28" t="s">
        <v>106</v>
      </c>
      <c r="I4" s="28" t="s">
        <v>107</v>
      </c>
      <c r="J4" s="28" t="s">
        <v>343</v>
      </c>
      <c r="K4" s="28"/>
    </row>
    <row r="5" spans="1:26" ht="16.5" customHeight="1" thickBot="1">
      <c r="B5" s="238" t="s">
        <v>390</v>
      </c>
      <c r="D5" s="238" t="s">
        <v>109</v>
      </c>
      <c r="E5" s="238" t="s">
        <v>110</v>
      </c>
      <c r="F5" s="238" t="str" cm="1">
        <f t="array" ref="F5:F6">_xlfn.UNIQUE('Output Volume Summary'!C6:C185)</f>
        <v>Domestic</v>
      </c>
      <c r="G5" s="238" t="s">
        <v>112</v>
      </c>
      <c r="H5" s="238" t="s">
        <v>113</v>
      </c>
      <c r="I5" s="238" t="s">
        <v>114</v>
      </c>
      <c r="J5" s="349" t="s">
        <v>389</v>
      </c>
      <c r="K5" s="356"/>
    </row>
    <row r="6" spans="1:26" ht="16.5" customHeight="1" thickBot="1">
      <c r="B6" s="238" t="s">
        <v>394</v>
      </c>
      <c r="D6" s="238" t="s">
        <v>127</v>
      </c>
      <c r="E6" s="238" t="s">
        <v>128</v>
      </c>
      <c r="F6" s="238" t="str">
        <v>Commercial</v>
      </c>
      <c r="G6" s="238" t="s">
        <v>118</v>
      </c>
      <c r="H6" s="238" t="s">
        <v>119</v>
      </c>
      <c r="I6" s="238" t="s">
        <v>116</v>
      </c>
      <c r="J6" s="352" t="s">
        <v>230</v>
      </c>
      <c r="K6" s="357"/>
      <c r="L6"/>
    </row>
    <row r="7" spans="1:26" ht="16.5" customHeight="1" thickBot="1">
      <c r="B7" s="352" t="s">
        <v>346</v>
      </c>
      <c r="D7" s="238"/>
      <c r="E7" s="238" t="s">
        <v>133</v>
      </c>
      <c r="F7" s="238"/>
      <c r="G7" s="238" t="s">
        <v>122</v>
      </c>
      <c r="H7" s="238" t="s">
        <v>58</v>
      </c>
      <c r="I7" s="238" t="s">
        <v>117</v>
      </c>
      <c r="J7" s="352" t="s">
        <v>231</v>
      </c>
      <c r="K7" s="357"/>
      <c r="L7"/>
    </row>
    <row r="8" spans="1:26" ht="16.5" customHeight="1" thickBot="1">
      <c r="B8" s="352" t="s">
        <v>347</v>
      </c>
      <c r="D8" s="238"/>
      <c r="E8" s="238" t="s">
        <v>134</v>
      </c>
      <c r="F8" s="238"/>
      <c r="G8" s="238" t="s">
        <v>124</v>
      </c>
      <c r="H8" s="238" t="s">
        <v>123</v>
      </c>
      <c r="I8" s="238"/>
      <c r="J8" s="352" t="s">
        <v>232</v>
      </c>
      <c r="K8" s="357"/>
      <c r="L8"/>
    </row>
    <row r="9" spans="1:26" ht="16.5" customHeight="1" thickBot="1">
      <c r="B9" s="352" t="s">
        <v>348</v>
      </c>
      <c r="D9" s="238"/>
      <c r="E9" s="238" t="s">
        <v>135</v>
      </c>
      <c r="F9" s="238"/>
      <c r="G9" s="238" t="s">
        <v>129</v>
      </c>
      <c r="H9" s="238" t="s">
        <v>125</v>
      </c>
      <c r="I9" s="238"/>
      <c r="J9" s="352" t="s">
        <v>233</v>
      </c>
      <c r="K9" s="357"/>
      <c r="L9"/>
    </row>
    <row r="10" spans="1:26" ht="16.5" customHeight="1" thickBot="1">
      <c r="B10" s="352" t="s">
        <v>349</v>
      </c>
      <c r="D10" s="238"/>
      <c r="E10" s="238" t="s">
        <v>136</v>
      </c>
      <c r="F10" s="238"/>
      <c r="G10" s="238" t="s">
        <v>130</v>
      </c>
      <c r="H10" s="238" t="s">
        <v>126</v>
      </c>
      <c r="I10" s="238"/>
      <c r="J10" s="352" t="s">
        <v>234</v>
      </c>
      <c r="K10" s="357"/>
      <c r="L10"/>
    </row>
    <row r="11" spans="1:26" ht="16.5" customHeight="1" thickBot="1">
      <c r="B11" s="354" t="s">
        <v>388</v>
      </c>
      <c r="D11" s="238"/>
      <c r="E11" s="238" t="s">
        <v>137</v>
      </c>
      <c r="F11" s="238"/>
      <c r="G11" s="238" t="s">
        <v>131</v>
      </c>
      <c r="H11" s="238"/>
      <c r="I11" s="238"/>
      <c r="J11" s="352" t="s">
        <v>238</v>
      </c>
      <c r="K11" s="357"/>
      <c r="L11"/>
    </row>
    <row r="12" spans="1:26" ht="16.5" customHeight="1" thickBot="1">
      <c r="B12" s="353" t="s">
        <v>395</v>
      </c>
      <c r="C12" s="214"/>
      <c r="D12" s="238"/>
      <c r="E12" s="238" t="s">
        <v>138</v>
      </c>
      <c r="F12" s="238"/>
      <c r="G12" s="238" t="s">
        <v>132</v>
      </c>
      <c r="H12" s="238"/>
      <c r="I12" s="238"/>
      <c r="J12" s="352" t="s">
        <v>239</v>
      </c>
      <c r="K12" s="357"/>
      <c r="L12" s="26"/>
    </row>
    <row r="13" spans="1:26" ht="16.5" customHeight="1" thickBot="1">
      <c r="B13" s="26"/>
      <c r="C13" s="214"/>
      <c r="D13" s="238"/>
      <c r="E13" s="238" t="s">
        <v>139</v>
      </c>
      <c r="F13" s="238"/>
      <c r="G13" s="238"/>
      <c r="H13" s="238"/>
      <c r="I13" s="238"/>
      <c r="J13" s="352" t="s">
        <v>241</v>
      </c>
      <c r="K13" s="357"/>
      <c r="L13" s="26"/>
    </row>
    <row r="14" spans="1:26" ht="18" customHeight="1" thickBot="1">
      <c r="B14" s="26"/>
      <c r="C14" s="214"/>
      <c r="D14" s="238"/>
      <c r="E14" s="238"/>
      <c r="F14" s="238"/>
      <c r="G14" s="238"/>
      <c r="H14" s="238"/>
      <c r="I14" s="238"/>
      <c r="J14" s="352" t="s">
        <v>242</v>
      </c>
      <c r="K14" s="357"/>
      <c r="L14" s="26"/>
    </row>
    <row r="15" spans="1:26" ht="15" thickBot="1">
      <c r="B15" s="26"/>
      <c r="C15" s="214"/>
      <c r="D15" s="238"/>
      <c r="E15" s="238"/>
      <c r="F15" s="238"/>
      <c r="G15" s="238"/>
      <c r="H15" s="238"/>
      <c r="I15" s="238"/>
      <c r="J15" s="352" t="s">
        <v>244</v>
      </c>
      <c r="K15" s="357"/>
      <c r="L15" s="26"/>
    </row>
    <row r="16" spans="1:26" ht="15.5">
      <c r="D16" s="235"/>
      <c r="E16" s="235"/>
      <c r="F16" s="235"/>
      <c r="G16" s="235"/>
      <c r="H16" s="235"/>
      <c r="I16" s="235"/>
      <c r="J16" s="235"/>
      <c r="K16" s="235"/>
    </row>
    <row r="17" spans="2:11" ht="42.75" customHeight="1" thickBot="1">
      <c r="B17" s="355" t="s">
        <v>398</v>
      </c>
      <c r="D17" s="235"/>
      <c r="E17" s="235"/>
      <c r="F17" s="235"/>
      <c r="G17" s="235"/>
      <c r="H17" s="235"/>
      <c r="I17" s="235"/>
      <c r="J17" s="235"/>
      <c r="K17" s="235"/>
    </row>
    <row r="18" spans="2:11" ht="219" customHeight="1">
      <c r="D18" s="235"/>
      <c r="E18" s="235"/>
      <c r="F18" s="235"/>
      <c r="G18" s="235"/>
      <c r="H18" s="235"/>
      <c r="I18" s="235"/>
      <c r="J18" s="235"/>
      <c r="K18" s="235"/>
    </row>
    <row r="19" spans="2:11" ht="15.5">
      <c r="D19" s="235"/>
      <c r="E19" s="235"/>
      <c r="F19" s="235"/>
      <c r="G19" s="235"/>
      <c r="H19" s="235"/>
      <c r="I19" s="235"/>
      <c r="J19" s="235"/>
      <c r="K19" s="235"/>
    </row>
    <row r="20" spans="2:11" ht="30" customHeight="1">
      <c r="D20" s="235"/>
      <c r="E20" s="235"/>
      <c r="F20" s="235"/>
      <c r="G20" s="235"/>
      <c r="H20" s="235"/>
      <c r="I20" s="235"/>
      <c r="J20" s="235"/>
      <c r="K20" s="235"/>
    </row>
    <row r="21" spans="2:11" ht="30" customHeight="1">
      <c r="D21" s="235"/>
      <c r="E21" s="235"/>
      <c r="F21" s="235"/>
      <c r="G21" s="235"/>
      <c r="H21" s="235"/>
      <c r="I21" s="235"/>
      <c r="J21" s="235"/>
      <c r="K21" s="235"/>
    </row>
    <row r="22" spans="2:11" ht="30" hidden="1" customHeight="1">
      <c r="B22" s="235"/>
      <c r="D22" s="235"/>
      <c r="E22" s="235"/>
      <c r="F22" s="235"/>
      <c r="G22" s="235"/>
      <c r="H22" s="235"/>
      <c r="I22" s="235"/>
      <c r="J22" s="235"/>
      <c r="K22" s="235"/>
    </row>
    <row r="23" spans="2:11" ht="44.25" hidden="1" customHeight="1">
      <c r="B23" s="235"/>
      <c r="D23" s="235"/>
      <c r="E23" s="235"/>
      <c r="F23" s="235"/>
      <c r="G23" s="235"/>
      <c r="H23" s="235"/>
      <c r="I23" s="235"/>
      <c r="J23" s="235"/>
      <c r="K23" s="235"/>
    </row>
    <row r="24" spans="2:11" ht="15.5" hidden="1">
      <c r="B24" s="236"/>
      <c r="D24" s="236"/>
      <c r="E24" s="236"/>
      <c r="F24" s="236"/>
      <c r="G24" s="236"/>
      <c r="H24" s="236"/>
      <c r="I24" s="236"/>
      <c r="J24" s="236"/>
      <c r="K24" s="236"/>
    </row>
    <row r="25" spans="2:11" ht="12.9" hidden="1" customHeight="1">
      <c r="B25" s="233"/>
      <c r="D25" s="233"/>
      <c r="E25" s="233"/>
      <c r="F25" s="233"/>
      <c r="G25" s="233"/>
      <c r="H25" s="233"/>
      <c r="I25" s="233"/>
      <c r="J25" s="233"/>
      <c r="K25" s="233"/>
    </row>
    <row r="26" spans="2:11" ht="12.9" hidden="1" customHeight="1"/>
    <row r="27" spans="2:11" ht="12.9" hidden="1" customHeight="1"/>
    <row r="28" spans="2:11" ht="12.9" hidden="1" customHeight="1"/>
    <row r="29" spans="2:11" ht="12.9" hidden="1" customHeight="1"/>
  </sheetData>
  <hyperlinks>
    <hyperlink ref="A2" location="'Table of Contents'!A1" display="'Return to Table of Contents'" xr:uid="{54EE8272-219F-49F7-90CD-8670F22503A9}"/>
  </hyperlinks>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35F7-1923-4885-B016-5D1366103F36}">
  <sheetPr>
    <tabColor theme="1"/>
  </sheetPr>
  <dimension ref="B1:G16"/>
  <sheetViews>
    <sheetView showGridLines="0" zoomScaleNormal="100" workbookViewId="0">
      <selection activeCell="B9" sqref="B9"/>
    </sheetView>
  </sheetViews>
  <sheetFormatPr defaultColWidth="0" defaultRowHeight="14.5" zeroHeight="1"/>
  <cols>
    <col min="1" max="1" width="3.08203125" style="237" customWidth="1"/>
    <col min="2" max="2" width="31.6640625" style="237" customWidth="1"/>
    <col min="3" max="3" width="15.1640625" style="237" customWidth="1"/>
    <col min="4" max="4" width="54.1640625" style="237" customWidth="1"/>
    <col min="5" max="5" width="33" style="237" bestFit="1" customWidth="1"/>
    <col min="6" max="6" width="63.9140625" style="237" hidden="1" customWidth="1"/>
    <col min="7" max="7" width="29" style="237" bestFit="1" customWidth="1"/>
    <col min="8" max="8" width="3.08203125" style="237" customWidth="1"/>
    <col min="9" max="16384" width="0" style="237" hidden="1"/>
  </cols>
  <sheetData>
    <row r="1" spans="2:7"/>
    <row r="2" spans="2:7" ht="25.5" thickBot="1">
      <c r="B2" s="374" t="str" cm="1">
        <f t="array" aca="1" ref="B2" ca="1">RIGHT(CELL("filename",A2),LEN(CELL("filename",A2))-FIND("]", CELL("filename",A2)))</f>
        <v>Table of Contents</v>
      </c>
      <c r="C2" s="374"/>
      <c r="D2" s="374"/>
      <c r="E2" s="374"/>
      <c r="F2" s="374"/>
      <c r="G2" s="374"/>
    </row>
    <row r="3" spans="2:7" ht="15" thickTop="1"/>
    <row r="4" spans="2:7" ht="15" thickBot="1">
      <c r="B4" s="243" t="s">
        <v>344</v>
      </c>
      <c r="C4" s="243" t="s">
        <v>336</v>
      </c>
      <c r="D4" s="243" t="s">
        <v>1</v>
      </c>
      <c r="E4" s="243" t="s">
        <v>338</v>
      </c>
      <c r="F4" s="243" t="s">
        <v>339</v>
      </c>
      <c r="G4" s="243" t="s">
        <v>343</v>
      </c>
    </row>
    <row r="5" spans="2:7" ht="15.5" thickTop="1" thickBot="1">
      <c r="B5" s="238" t="s">
        <v>352</v>
      </c>
      <c r="C5" s="242" t="s">
        <v>353</v>
      </c>
      <c r="D5" s="238" t="s">
        <v>354</v>
      </c>
      <c r="E5" s="238" t="str">
        <f t="shared" ref="E5:E14" ca="1" si="0">HYPERLINK("#"&amp;F5,B5&amp;" Link")</f>
        <v>Disclaimer Link</v>
      </c>
      <c r="F5" s="238" t="str">
        <f ca="1">CELL("address",INDIRECT(B5&amp;"!A1"))</f>
        <v>'[Ergon - 5.5.03 - Connex forecast model - January 2023 - public.xlsx]Disclaimer'!$A$1</v>
      </c>
      <c r="G5" s="238"/>
    </row>
    <row r="6" spans="2:7" ht="15" thickBot="1">
      <c r="B6" s="239" t="s">
        <v>386</v>
      </c>
      <c r="C6" s="348" t="s">
        <v>353</v>
      </c>
      <c r="D6" s="239" t="s">
        <v>354</v>
      </c>
      <c r="E6" s="239" t="str">
        <f ca="1">HYPERLINK("#"&amp;F6,B6&amp;" Link")</f>
        <v>Cover Page Link</v>
      </c>
      <c r="F6" s="295" t="str">
        <f ca="1">CELL("address",Notes!A1)</f>
        <v>'[Ergon - 5.5.03 - Connex forecast model - January 2023 - public.xlsx]Notes'!$A$1</v>
      </c>
      <c r="G6" s="239"/>
    </row>
    <row r="7" spans="2:7" ht="15" thickBot="1">
      <c r="B7" s="238" t="s">
        <v>399</v>
      </c>
      <c r="C7" s="242" t="s">
        <v>353</v>
      </c>
      <c r="D7" s="238" t="s">
        <v>387</v>
      </c>
      <c r="E7" s="238" t="str">
        <f t="shared" ca="1" si="0"/>
        <v>Using the Model Link</v>
      </c>
      <c r="F7" s="238" t="str">
        <f ca="1">CELL("address",'Using the Model'!A1)</f>
        <v>'[Ergon - 5.5.03 - Connex forecast model - January 2023 - public.xlsx]Using the Model'!$A$1</v>
      </c>
      <c r="G7" s="238"/>
    </row>
    <row r="8" spans="2:7" ht="15" thickBot="1">
      <c r="B8" s="239" t="s">
        <v>0</v>
      </c>
      <c r="C8" s="301" t="s">
        <v>351</v>
      </c>
      <c r="D8" s="239" t="s">
        <v>355</v>
      </c>
      <c r="E8" s="239"/>
      <c r="F8" s="295"/>
      <c r="G8" s="239"/>
    </row>
    <row r="9" spans="2:7" ht="15" thickBot="1">
      <c r="B9" s="238" t="s">
        <v>402</v>
      </c>
      <c r="C9" s="299" t="s">
        <v>380</v>
      </c>
      <c r="D9" s="238" t="s">
        <v>356</v>
      </c>
      <c r="E9" s="238" t="str">
        <f t="shared" ca="1" si="0"/>
        <v>Output Volume Summary Link</v>
      </c>
      <c r="F9" s="238" t="str">
        <f ca="1">CELL("address",'Output Volume Summary'!A1)</f>
        <v>'[Ergon - 5.5.03 - Connex forecast model - January 2023 - public.xlsx]Output Volume Summary'!$A$1</v>
      </c>
      <c r="G9" s="238" t="s">
        <v>397</v>
      </c>
    </row>
    <row r="10" spans="2:7" ht="15" thickBot="1">
      <c r="B10" s="239" t="s">
        <v>346</v>
      </c>
      <c r="C10" s="300" t="s">
        <v>380</v>
      </c>
      <c r="D10" s="239" t="s">
        <v>376</v>
      </c>
      <c r="E10" s="239" t="str">
        <f t="shared" ca="1" si="0"/>
        <v>Connex Nomial Net Link</v>
      </c>
      <c r="F10" s="295" t="str">
        <f ca="1">CELL("address",'Connex Nominal Net'!A1)</f>
        <v>'[Ergon - 5.5.03 - Connex forecast model - January 2023 - public.xlsx]Connex Nominal Net'!$A$1</v>
      </c>
      <c r="G10" s="239" t="s">
        <v>381</v>
      </c>
    </row>
    <row r="11" spans="2:7" ht="15" thickBot="1">
      <c r="B11" s="238" t="s">
        <v>347</v>
      </c>
      <c r="C11" s="299" t="s">
        <v>380</v>
      </c>
      <c r="D11" s="238" t="s">
        <v>377</v>
      </c>
      <c r="E11" s="238" t="str">
        <f t="shared" ca="1" si="0"/>
        <v>Connex Real Gross Link</v>
      </c>
      <c r="F11" s="238" t="str">
        <f ca="1">CELL("address",'Connex Real Gross'!A1)</f>
        <v>'[Ergon - 5.5.03 - Connex forecast model - January 2023 - public.xlsx]Connex Real Gross'!$A$1</v>
      </c>
      <c r="G11" s="238" t="s">
        <v>381</v>
      </c>
    </row>
    <row r="12" spans="2:7" ht="15" thickBot="1">
      <c r="B12" s="239" t="s">
        <v>348</v>
      </c>
      <c r="C12" s="300" t="s">
        <v>380</v>
      </c>
      <c r="D12" s="239" t="s">
        <v>375</v>
      </c>
      <c r="E12" s="239" t="str">
        <f t="shared" ca="1" si="0"/>
        <v>Connex Real Net Link</v>
      </c>
      <c r="F12" s="295" t="str">
        <f ca="1">CELL("address",'Connex Real Net'!A1)</f>
        <v>'[Ergon - 5.5.03 - Connex forecast model - January 2023 - public.xlsx]Connex Real Net'!$A$1</v>
      </c>
      <c r="G12" s="239" t="s">
        <v>381</v>
      </c>
    </row>
    <row r="13" spans="2:7" ht="15" thickBot="1">
      <c r="B13" s="238" t="s">
        <v>349</v>
      </c>
      <c r="C13" s="299" t="s">
        <v>380</v>
      </c>
      <c r="D13" s="238" t="s">
        <v>378</v>
      </c>
      <c r="E13" s="238" t="str">
        <f t="shared" ca="1" si="0"/>
        <v>Connex Nominal Gross Link</v>
      </c>
      <c r="F13" s="238" t="str">
        <f ca="1">CELL("address",'Connex Nominal Gross'!A1)</f>
        <v>'[Ergon - 5.5.03 - Connex forecast model - January 2023 - public.xlsx]Connex Nominal Gross'!$A$1</v>
      </c>
      <c r="G13" s="238" t="s">
        <v>381</v>
      </c>
    </row>
    <row r="14" spans="2:7" ht="15" thickBot="1">
      <c r="B14" s="239" t="s">
        <v>363</v>
      </c>
      <c r="C14" s="300" t="s">
        <v>380</v>
      </c>
      <c r="D14" s="239" t="s">
        <v>379</v>
      </c>
      <c r="E14" s="239" t="str">
        <f t="shared" ca="1" si="0"/>
        <v>Charts for Presentation Link</v>
      </c>
      <c r="F14" s="295" t="str">
        <f ca="1">CELL("address",'Charts for Presentation'!A1)</f>
        <v>'[Ergon - 5.5.03 - Connex forecast model - January 2023 - public.xlsx]Charts for Presentation'!$A$1</v>
      </c>
      <c r="G14" s="239" t="s">
        <v>381</v>
      </c>
    </row>
    <row r="15" spans="2:7" customFormat="1" ht="15.5"/>
    <row r="16" spans="2:7" customFormat="1" ht="15.5" hidden="1"/>
  </sheetData>
  <mergeCells count="2">
    <mergeCell ref="B2:D2"/>
    <mergeCell ref="E2:G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23B9-2263-46E0-B5EB-4A0275BF9550}">
  <dimension ref="A1:AU65"/>
  <sheetViews>
    <sheetView workbookViewId="0">
      <pane xSplit="3" ySplit="5" topLeftCell="D6" activePane="bottomRight" state="frozen"/>
      <selection pane="topRight" activeCell="A56" sqref="A56"/>
      <selection pane="bottomLeft" activeCell="A56" sqref="A56"/>
      <selection pane="bottomRight" activeCell="A56" sqref="A56"/>
    </sheetView>
  </sheetViews>
  <sheetFormatPr defaultColWidth="8.58203125" defaultRowHeight="14.5"/>
  <cols>
    <col min="1" max="1" width="8.9140625" style="94" customWidth="1"/>
    <col min="2" max="2" width="23.4140625" style="94" customWidth="1"/>
    <col min="3" max="3" width="49.4140625" style="94" customWidth="1"/>
    <col min="4" max="4" width="13.58203125" style="94" bestFit="1" customWidth="1"/>
    <col min="5" max="6" width="13.6640625" style="94" bestFit="1" customWidth="1"/>
    <col min="7" max="7" width="13.58203125" style="94" customWidth="1"/>
    <col min="8" max="8" width="2.08203125" style="94" customWidth="1"/>
    <col min="9" max="9" width="14.08203125" style="94" customWidth="1"/>
    <col min="10" max="10" width="12.1640625" style="94" customWidth="1"/>
    <col min="11" max="12" width="12.4140625" style="94" customWidth="1"/>
    <col min="13" max="13" width="2.4140625" style="94" customWidth="1"/>
    <col min="14" max="14" width="12.4140625" style="94" customWidth="1"/>
    <col min="15" max="17" width="13.4140625" style="94" customWidth="1"/>
    <col min="18" max="18" width="2.4140625" style="94" customWidth="1"/>
    <col min="19" max="19" width="12.6640625" style="94" hidden="1" customWidth="1"/>
    <col min="20" max="22" width="11.9140625" style="94" hidden="1" customWidth="1"/>
    <col min="23" max="23" width="10.4140625" style="94" hidden="1" customWidth="1"/>
    <col min="24" max="24" width="9.5" style="94" hidden="1" customWidth="1"/>
    <col min="25" max="28" width="10.4140625" style="94" hidden="1" customWidth="1"/>
    <col min="29" max="31" width="13.58203125" style="94" bestFit="1" customWidth="1"/>
    <col min="32" max="32" width="12.4140625" style="94" customWidth="1"/>
    <col min="33" max="33" width="2.6640625" style="94" customWidth="1"/>
    <col min="34" max="34" width="12.5" style="94" hidden="1" customWidth="1"/>
    <col min="35" max="35" width="10" style="94" hidden="1" customWidth="1"/>
    <col min="36" max="36" width="8.08203125" style="94" hidden="1" customWidth="1"/>
    <col min="37" max="37" width="9.1640625" style="94" hidden="1" customWidth="1"/>
    <col min="38" max="38" width="9.58203125" style="94" hidden="1" customWidth="1"/>
    <col min="39" max="39" width="9.08203125" style="94" hidden="1" customWidth="1"/>
    <col min="40" max="40" width="9.1640625" style="94" hidden="1" customWidth="1"/>
    <col min="41" max="41" width="8.58203125" style="94" hidden="1" customWidth="1"/>
    <col min="42" max="42" width="10.4140625" style="94" hidden="1" customWidth="1"/>
    <col min="43" max="43" width="8.9140625" style="94" hidden="1" customWidth="1"/>
    <col min="44" max="44" width="10" style="94" customWidth="1"/>
    <col min="45" max="45" width="8.58203125" style="94" customWidth="1"/>
    <col min="46" max="47" width="10.4140625" style="94" customWidth="1"/>
    <col min="48" max="16384" width="8.58203125" style="94"/>
  </cols>
  <sheetData>
    <row r="1" spans="1:47">
      <c r="A1" s="119" t="s">
        <v>5</v>
      </c>
      <c r="D1" s="94" t="s">
        <v>6</v>
      </c>
      <c r="I1" s="94" t="s">
        <v>7</v>
      </c>
      <c r="N1" s="94" t="s">
        <v>8</v>
      </c>
      <c r="AE1" s="94" t="s">
        <v>9</v>
      </c>
    </row>
    <row r="2" spans="1:47">
      <c r="A2" s="59" t="s">
        <v>10</v>
      </c>
      <c r="B2" s="59"/>
      <c r="C2" s="59"/>
      <c r="D2" s="59"/>
      <c r="E2" s="59"/>
      <c r="F2" s="59"/>
      <c r="G2" s="59"/>
      <c r="H2" s="120"/>
      <c r="I2" s="59" t="s">
        <v>11</v>
      </c>
      <c r="J2" s="59"/>
      <c r="K2" s="59"/>
      <c r="L2" s="59"/>
      <c r="M2" s="59"/>
      <c r="N2" s="59"/>
      <c r="O2" s="59"/>
      <c r="P2" s="59"/>
      <c r="Q2" s="59"/>
      <c r="R2" s="120"/>
      <c r="S2" s="59"/>
      <c r="T2" s="59"/>
      <c r="U2" s="59"/>
      <c r="V2" s="59"/>
      <c r="W2" s="59"/>
      <c r="X2" s="59"/>
      <c r="Y2" s="59"/>
      <c r="Z2" s="59"/>
      <c r="AA2" s="59"/>
      <c r="AB2" s="59"/>
      <c r="AC2" s="59" t="s">
        <v>12</v>
      </c>
      <c r="AD2" s="59"/>
      <c r="AE2" s="59"/>
      <c r="AF2" s="59"/>
      <c r="AH2" s="59"/>
      <c r="AI2" s="59"/>
      <c r="AJ2" s="59"/>
      <c r="AK2" s="59"/>
      <c r="AL2" s="59"/>
      <c r="AM2" s="59"/>
      <c r="AN2" s="59"/>
      <c r="AO2" s="59"/>
      <c r="AP2" s="59"/>
      <c r="AQ2" s="59"/>
      <c r="AR2" s="59" t="s">
        <v>13</v>
      </c>
      <c r="AS2" s="59"/>
      <c r="AT2" s="59"/>
      <c r="AU2" s="59"/>
    </row>
    <row r="3" spans="1:47">
      <c r="A3" s="121" t="s">
        <v>14</v>
      </c>
      <c r="B3" s="121"/>
      <c r="C3" s="121"/>
      <c r="D3" s="121"/>
      <c r="E3" s="121"/>
      <c r="F3" s="121"/>
      <c r="I3" s="375" t="s">
        <v>15</v>
      </c>
      <c r="J3" s="376"/>
      <c r="K3" s="376"/>
      <c r="L3" s="376"/>
      <c r="N3" s="375" t="s">
        <v>16</v>
      </c>
      <c r="O3" s="376"/>
      <c r="P3" s="376"/>
      <c r="Q3" s="376"/>
      <c r="R3" s="122"/>
      <c r="S3" s="121"/>
      <c r="T3" s="121"/>
      <c r="V3" s="121"/>
      <c r="W3" s="121"/>
      <c r="X3" s="121"/>
      <c r="Y3" s="121"/>
      <c r="Z3" s="121"/>
      <c r="AA3" s="121"/>
      <c r="AB3" s="121"/>
      <c r="AC3" s="377" t="s">
        <v>17</v>
      </c>
      <c r="AD3" s="378"/>
      <c r="AE3" s="378"/>
      <c r="AF3" s="379"/>
    </row>
    <row r="4" spans="1:47">
      <c r="A4" s="123"/>
      <c r="B4" s="123"/>
      <c r="C4" s="124" t="s">
        <v>18</v>
      </c>
      <c r="D4" s="124" t="s">
        <v>19</v>
      </c>
      <c r="E4" s="124" t="s">
        <v>20</v>
      </c>
      <c r="F4" s="124" t="s">
        <v>21</v>
      </c>
      <c r="G4" s="124" t="s">
        <v>22</v>
      </c>
      <c r="H4" s="125"/>
      <c r="I4" s="123" t="s">
        <v>19</v>
      </c>
      <c r="J4" s="124" t="s">
        <v>23</v>
      </c>
      <c r="K4" s="123" t="s">
        <v>24</v>
      </c>
      <c r="L4" s="124" t="s">
        <v>22</v>
      </c>
      <c r="M4" s="126"/>
      <c r="N4" s="123" t="s">
        <v>19</v>
      </c>
      <c r="O4" s="123" t="s">
        <v>23</v>
      </c>
      <c r="P4" s="124" t="s">
        <v>24</v>
      </c>
      <c r="Q4" s="124" t="s">
        <v>22</v>
      </c>
      <c r="R4" s="127"/>
      <c r="S4" s="124" t="s">
        <v>25</v>
      </c>
      <c r="T4" s="124" t="s">
        <v>26</v>
      </c>
      <c r="U4" s="124" t="s">
        <v>27</v>
      </c>
      <c r="V4" s="124" t="s">
        <v>28</v>
      </c>
      <c r="W4" s="124" t="s">
        <v>29</v>
      </c>
      <c r="X4" s="124" t="s">
        <v>30</v>
      </c>
      <c r="Y4" s="124" t="s">
        <v>31</v>
      </c>
      <c r="Z4" s="124" t="s">
        <v>32</v>
      </c>
      <c r="AA4" s="124" t="s">
        <v>33</v>
      </c>
      <c r="AB4" s="124" t="s">
        <v>34</v>
      </c>
      <c r="AC4" s="124" t="s">
        <v>19</v>
      </c>
      <c r="AD4" s="124" t="s">
        <v>20</v>
      </c>
      <c r="AE4" s="124" t="s">
        <v>21</v>
      </c>
      <c r="AF4" s="128" t="s">
        <v>22</v>
      </c>
      <c r="AG4" s="126"/>
      <c r="AH4" s="124" t="s">
        <v>25</v>
      </c>
      <c r="AI4" s="129" t="s">
        <v>26</v>
      </c>
      <c r="AJ4" s="129" t="s">
        <v>27</v>
      </c>
      <c r="AK4" s="129" t="s">
        <v>28</v>
      </c>
      <c r="AL4" s="129" t="s">
        <v>29</v>
      </c>
      <c r="AM4" s="129" t="s">
        <v>30</v>
      </c>
      <c r="AN4" s="129" t="s">
        <v>31</v>
      </c>
      <c r="AO4" s="129" t="s">
        <v>32</v>
      </c>
      <c r="AP4" s="129" t="s">
        <v>33</v>
      </c>
      <c r="AQ4" s="129" t="s">
        <v>34</v>
      </c>
      <c r="AR4" s="129" t="s">
        <v>19</v>
      </c>
      <c r="AS4" s="129" t="s">
        <v>20</v>
      </c>
      <c r="AT4" s="129" t="s">
        <v>21</v>
      </c>
      <c r="AU4" s="129" t="s">
        <v>22</v>
      </c>
    </row>
    <row r="5" spans="1:47" ht="25.4" customHeight="1">
      <c r="A5" s="61" t="s">
        <v>35</v>
      </c>
      <c r="B5" s="61" t="s">
        <v>36</v>
      </c>
      <c r="C5" s="61" t="s">
        <v>37</v>
      </c>
      <c r="D5" s="61" t="s">
        <v>38</v>
      </c>
      <c r="E5" s="61" t="s">
        <v>38</v>
      </c>
      <c r="F5" s="62" t="s">
        <v>38</v>
      </c>
      <c r="G5" s="62" t="s">
        <v>38</v>
      </c>
      <c r="I5" s="130" t="s">
        <v>38</v>
      </c>
      <c r="J5" s="130" t="s">
        <v>38</v>
      </c>
      <c r="K5" s="131" t="s">
        <v>38</v>
      </c>
      <c r="L5" s="62" t="s">
        <v>38</v>
      </c>
      <c r="N5" s="130" t="s">
        <v>38</v>
      </c>
      <c r="O5" s="130" t="s">
        <v>38</v>
      </c>
      <c r="P5" s="132" t="s">
        <v>38</v>
      </c>
      <c r="Q5" s="62" t="s">
        <v>38</v>
      </c>
      <c r="R5" s="133"/>
      <c r="S5" s="61" t="s">
        <v>39</v>
      </c>
      <c r="T5" s="61" t="s">
        <v>38</v>
      </c>
      <c r="U5" s="61" t="s">
        <v>38</v>
      </c>
      <c r="V5" s="61" t="s">
        <v>38</v>
      </c>
      <c r="W5" s="61" t="s">
        <v>38</v>
      </c>
      <c r="X5" s="61" t="s">
        <v>38</v>
      </c>
      <c r="Y5" s="61" t="s">
        <v>38</v>
      </c>
      <c r="Z5" s="61" t="s">
        <v>38</v>
      </c>
      <c r="AA5" s="61" t="s">
        <v>38</v>
      </c>
      <c r="AB5" s="61" t="s">
        <v>38</v>
      </c>
      <c r="AC5" s="61" t="s">
        <v>38</v>
      </c>
      <c r="AD5" s="61" t="s">
        <v>38</v>
      </c>
      <c r="AE5" s="62" t="s">
        <v>38</v>
      </c>
      <c r="AF5" s="62" t="s">
        <v>38</v>
      </c>
      <c r="AH5" s="61" t="s">
        <v>39</v>
      </c>
      <c r="AI5" s="61" t="s">
        <v>38</v>
      </c>
      <c r="AJ5" s="61" t="s">
        <v>38</v>
      </c>
      <c r="AK5" s="61" t="s">
        <v>38</v>
      </c>
      <c r="AL5" s="61" t="s">
        <v>38</v>
      </c>
      <c r="AM5" s="61" t="s">
        <v>38</v>
      </c>
      <c r="AN5" s="61" t="s">
        <v>38</v>
      </c>
      <c r="AO5" s="61" t="s">
        <v>38</v>
      </c>
      <c r="AP5" s="61" t="s">
        <v>38</v>
      </c>
      <c r="AQ5" s="61" t="s">
        <v>38</v>
      </c>
      <c r="AR5" s="61" t="s">
        <v>38</v>
      </c>
      <c r="AS5" s="61" t="s">
        <v>38</v>
      </c>
      <c r="AT5" s="62" t="s">
        <v>38</v>
      </c>
      <c r="AU5" s="72" t="s">
        <v>38</v>
      </c>
    </row>
    <row r="6" spans="1:47" ht="15.5">
      <c r="A6" s="134" t="s">
        <v>40</v>
      </c>
      <c r="B6" s="135" t="s">
        <v>41</v>
      </c>
      <c r="C6" s="135" t="s">
        <v>42</v>
      </c>
      <c r="D6" s="136">
        <v>76534</v>
      </c>
      <c r="E6" s="136">
        <v>1742753</v>
      </c>
      <c r="F6" s="136">
        <v>1977828</v>
      </c>
      <c r="G6" s="136">
        <v>2110307</v>
      </c>
      <c r="I6" s="137">
        <v>2083</v>
      </c>
      <c r="J6" s="137"/>
      <c r="K6" s="138">
        <v>1504878.4644401611</v>
      </c>
      <c r="L6" s="138">
        <v>1018957.7314611608</v>
      </c>
      <c r="N6" s="139">
        <v>19885</v>
      </c>
      <c r="O6" s="139">
        <v>621691</v>
      </c>
      <c r="P6" s="140">
        <v>39509.629999999997</v>
      </c>
      <c r="Q6" s="140">
        <v>160781.47853883909</v>
      </c>
      <c r="R6" s="141"/>
      <c r="AC6" s="139">
        <f t="shared" ref="AC6:AD10" si="0">D6-I6-N6</f>
        <v>54566</v>
      </c>
      <c r="AD6" s="142">
        <f>E6-J6-O6</f>
        <v>1121062</v>
      </c>
      <c r="AE6" s="140">
        <v>393930</v>
      </c>
      <c r="AF6" s="143">
        <f>G6-L6-Q6</f>
        <v>930567.79</v>
      </c>
      <c r="AH6" s="97">
        <v>421</v>
      </c>
      <c r="AI6" s="97">
        <v>363</v>
      </c>
      <c r="AJ6" s="97">
        <v>298</v>
      </c>
      <c r="AK6" s="97">
        <v>271</v>
      </c>
      <c r="AL6" s="97">
        <v>259</v>
      </c>
      <c r="AM6" s="97">
        <v>456</v>
      </c>
      <c r="AN6" s="97">
        <v>252</v>
      </c>
      <c r="AO6" s="97">
        <v>198.71470039968699</v>
      </c>
      <c r="AP6" s="97">
        <v>7</v>
      </c>
      <c r="AQ6" s="97">
        <v>7</v>
      </c>
      <c r="AR6" s="97">
        <v>7</v>
      </c>
      <c r="AS6" s="97">
        <v>6</v>
      </c>
      <c r="AT6" s="97">
        <v>11</v>
      </c>
      <c r="AU6" s="97">
        <v>22</v>
      </c>
    </row>
    <row r="7" spans="1:47" ht="15.5">
      <c r="A7" s="134" t="s">
        <v>43</v>
      </c>
      <c r="B7" s="135" t="s">
        <v>41</v>
      </c>
      <c r="C7" s="135" t="s">
        <v>44</v>
      </c>
      <c r="D7" s="136">
        <v>19982498</v>
      </c>
      <c r="E7" s="136">
        <v>20551595</v>
      </c>
      <c r="F7" s="136">
        <v>22010881</v>
      </c>
      <c r="G7" s="136">
        <v>28382947</v>
      </c>
      <c r="I7" s="137">
        <v>543820</v>
      </c>
      <c r="J7" s="137"/>
      <c r="K7" s="138"/>
      <c r="L7" s="138"/>
      <c r="N7" s="139">
        <v>5191807</v>
      </c>
      <c r="O7" s="139">
        <v>7333613</v>
      </c>
      <c r="P7" s="140">
        <v>1923494.53</v>
      </c>
      <c r="Q7" s="140">
        <v>4598406.7624566779</v>
      </c>
      <c r="R7" s="141"/>
      <c r="AC7" s="139">
        <f t="shared" si="0"/>
        <v>14246871</v>
      </c>
      <c r="AD7" s="142">
        <f t="shared" si="0"/>
        <v>13217982</v>
      </c>
      <c r="AE7" s="140">
        <v>19178177</v>
      </c>
      <c r="AF7" s="143">
        <f>G7-L7-Q7</f>
        <v>23784540.237543322</v>
      </c>
      <c r="AH7" s="97">
        <v>606</v>
      </c>
      <c r="AI7" s="97">
        <v>412</v>
      </c>
      <c r="AJ7" s="97">
        <v>484</v>
      </c>
      <c r="AK7" s="97">
        <v>444</v>
      </c>
      <c r="AL7" s="97">
        <v>436</v>
      </c>
      <c r="AM7" s="97">
        <v>660</v>
      </c>
      <c r="AN7" s="97">
        <v>309.18504642797802</v>
      </c>
      <c r="AO7" s="97">
        <v>341.31379389039802</v>
      </c>
      <c r="AP7" s="97">
        <v>668</v>
      </c>
      <c r="AQ7" s="97">
        <v>744</v>
      </c>
      <c r="AR7" s="97">
        <v>378</v>
      </c>
      <c r="AS7" s="97">
        <v>503</v>
      </c>
      <c r="AT7" s="97">
        <v>531</v>
      </c>
      <c r="AU7" s="97">
        <v>662</v>
      </c>
    </row>
    <row r="8" spans="1:47" ht="15.5">
      <c r="A8" s="134" t="s">
        <v>45</v>
      </c>
      <c r="B8" s="135" t="s">
        <v>41</v>
      </c>
      <c r="C8" s="135" t="s">
        <v>46</v>
      </c>
      <c r="D8" s="136">
        <v>2143652</v>
      </c>
      <c r="E8" s="136">
        <v>5769546</v>
      </c>
      <c r="F8" s="136">
        <v>10881439</v>
      </c>
      <c r="G8" s="136">
        <v>2819509</v>
      </c>
      <c r="I8" s="137">
        <v>58339</v>
      </c>
      <c r="J8" s="137"/>
      <c r="K8" s="138">
        <v>4030655.92238467</v>
      </c>
      <c r="L8" s="138"/>
      <c r="N8" s="139">
        <v>556959</v>
      </c>
      <c r="O8" s="139">
        <v>2058800</v>
      </c>
      <c r="P8" s="140">
        <v>572306.63</v>
      </c>
      <c r="Q8" s="140">
        <v>486458.9693914192</v>
      </c>
      <c r="R8" s="141"/>
      <c r="AC8" s="139">
        <f t="shared" si="0"/>
        <v>1528354</v>
      </c>
      <c r="AD8" s="142">
        <f t="shared" si="0"/>
        <v>3710746</v>
      </c>
      <c r="AE8" s="140">
        <v>5706171</v>
      </c>
      <c r="AF8" s="143">
        <f>G8-L8-Q8</f>
        <v>2333050.0306085809</v>
      </c>
      <c r="AH8" s="97">
        <v>115</v>
      </c>
      <c r="AI8" s="97">
        <v>78</v>
      </c>
      <c r="AJ8" s="97">
        <v>92</v>
      </c>
      <c r="AK8" s="97">
        <v>85</v>
      </c>
      <c r="AL8" s="97">
        <v>83</v>
      </c>
      <c r="AM8" s="97">
        <v>126</v>
      </c>
      <c r="AN8" s="97">
        <v>223.89261982715601</v>
      </c>
      <c r="AO8" s="97">
        <v>111.95817674758101</v>
      </c>
      <c r="AP8" s="97">
        <v>74</v>
      </c>
      <c r="AQ8" s="97">
        <v>89</v>
      </c>
      <c r="AR8" s="97">
        <v>29</v>
      </c>
      <c r="AS8" s="97">
        <v>28</v>
      </c>
      <c r="AT8" s="97">
        <v>25</v>
      </c>
      <c r="AU8" s="97">
        <v>16</v>
      </c>
    </row>
    <row r="9" spans="1:47" ht="15.5">
      <c r="A9" s="134" t="s">
        <v>47</v>
      </c>
      <c r="B9" s="135" t="s">
        <v>41</v>
      </c>
      <c r="C9" s="135" t="s">
        <v>48</v>
      </c>
      <c r="D9" s="136">
        <v>429429</v>
      </c>
      <c r="E9" s="136">
        <v>614134</v>
      </c>
      <c r="F9" s="136">
        <v>603594</v>
      </c>
      <c r="G9" s="136">
        <v>233881</v>
      </c>
      <c r="I9" s="137">
        <v>11687</v>
      </c>
      <c r="J9" s="137"/>
      <c r="K9" s="138">
        <v>141081.36101858894</v>
      </c>
      <c r="L9" s="138"/>
      <c r="N9" s="139">
        <v>111573</v>
      </c>
      <c r="O9" s="139">
        <v>219147</v>
      </c>
      <c r="P9" s="140">
        <v>38637.730000000003</v>
      </c>
      <c r="Q9" s="140">
        <v>36360.909640821053</v>
      </c>
      <c r="R9" s="141"/>
      <c r="AC9" s="139">
        <f t="shared" si="0"/>
        <v>306169</v>
      </c>
      <c r="AD9" s="142">
        <f t="shared" si="0"/>
        <v>394987</v>
      </c>
      <c r="AE9" s="140">
        <v>385237</v>
      </c>
      <c r="AF9" s="143">
        <f>G9-L9-Q9</f>
        <v>197520.09035917895</v>
      </c>
      <c r="AH9" s="97">
        <v>0</v>
      </c>
      <c r="AI9" s="97">
        <v>0</v>
      </c>
      <c r="AJ9" s="97">
        <v>0</v>
      </c>
      <c r="AK9" s="97">
        <v>0</v>
      </c>
      <c r="AL9" s="97">
        <v>0</v>
      </c>
      <c r="AM9" s="97">
        <v>0</v>
      </c>
      <c r="AN9" s="97">
        <v>0</v>
      </c>
      <c r="AO9" s="97">
        <v>46.863658026065998</v>
      </c>
      <c r="AP9" s="97">
        <v>2</v>
      </c>
      <c r="AQ9" s="97">
        <v>18</v>
      </c>
      <c r="AR9" s="97">
        <v>325</v>
      </c>
      <c r="AS9" s="97">
        <v>147</v>
      </c>
      <c r="AT9" s="97">
        <v>134</v>
      </c>
      <c r="AU9" s="97">
        <v>338</v>
      </c>
    </row>
    <row r="10" spans="1:47" ht="15.5">
      <c r="A10" s="134" t="s">
        <v>49</v>
      </c>
      <c r="B10" s="135" t="s">
        <v>41</v>
      </c>
      <c r="C10" s="135" t="s">
        <v>50</v>
      </c>
      <c r="D10" s="136">
        <v>3932579</v>
      </c>
      <c r="E10" s="136">
        <v>3662130</v>
      </c>
      <c r="F10" s="136">
        <v>5549488</v>
      </c>
      <c r="G10" s="136">
        <v>5791478</v>
      </c>
      <c r="I10" s="137">
        <v>107024</v>
      </c>
      <c r="J10" s="137"/>
      <c r="K10" s="138"/>
      <c r="L10" s="138">
        <v>542456.57688170706</v>
      </c>
      <c r="N10" s="139">
        <v>1021754</v>
      </c>
      <c r="O10" s="139">
        <v>1274601</v>
      </c>
      <c r="P10" s="140">
        <v>478942.29</v>
      </c>
      <c r="Q10" s="140">
        <v>773304.71311829484</v>
      </c>
      <c r="R10" s="141"/>
      <c r="AC10" s="139">
        <f t="shared" si="0"/>
        <v>2803801</v>
      </c>
      <c r="AD10" s="142">
        <f t="shared" si="0"/>
        <v>2387529</v>
      </c>
      <c r="AE10" s="140">
        <v>4775288</v>
      </c>
      <c r="AF10" s="143">
        <f>G10-L10-Q10</f>
        <v>4475716.7099999981</v>
      </c>
      <c r="AH10" s="97">
        <v>2674</v>
      </c>
      <c r="AI10" s="97">
        <v>2454</v>
      </c>
      <c r="AJ10" s="97">
        <v>2357</v>
      </c>
      <c r="AK10" s="97">
        <v>2348</v>
      </c>
      <c r="AL10" s="97">
        <v>2348</v>
      </c>
      <c r="AM10" s="97">
        <v>2764</v>
      </c>
      <c r="AN10" s="97">
        <v>1599.43159203291</v>
      </c>
      <c r="AO10" s="97">
        <v>2060</v>
      </c>
      <c r="AP10" s="97">
        <v>2069</v>
      </c>
      <c r="AQ10" s="97">
        <v>2350</v>
      </c>
      <c r="AR10" s="97">
        <v>1747</v>
      </c>
      <c r="AS10" s="97">
        <v>1374</v>
      </c>
      <c r="AT10" s="97">
        <v>1875</v>
      </c>
      <c r="AU10" s="97">
        <v>6221</v>
      </c>
    </row>
    <row r="11" spans="1:47" ht="15.5">
      <c r="A11" s="134" t="s">
        <v>51</v>
      </c>
      <c r="B11" s="135" t="s">
        <v>52</v>
      </c>
      <c r="C11" s="135" t="s">
        <v>53</v>
      </c>
      <c r="D11" s="136">
        <v>17340966</v>
      </c>
      <c r="E11" s="136">
        <v>9322593</v>
      </c>
      <c r="F11" s="136">
        <v>3723214</v>
      </c>
      <c r="G11" s="136">
        <v>3703975</v>
      </c>
      <c r="I11" s="137"/>
      <c r="J11" s="137"/>
      <c r="K11" s="138"/>
      <c r="L11" s="138"/>
      <c r="N11" s="139">
        <v>17340966</v>
      </c>
      <c r="O11" s="139">
        <v>9322593</v>
      </c>
      <c r="P11" s="140">
        <f>F11</f>
        <v>3723214</v>
      </c>
      <c r="Q11" s="140">
        <f>G11</f>
        <v>3703975</v>
      </c>
      <c r="R11" s="141"/>
      <c r="AC11" s="139">
        <f>D11-I11-N11</f>
        <v>0</v>
      </c>
      <c r="AD11" s="142">
        <f>E11-J11-O11</f>
        <v>0</v>
      </c>
      <c r="AE11" s="140">
        <v>0</v>
      </c>
      <c r="AF11" s="143">
        <v>0</v>
      </c>
      <c r="AH11" s="97">
        <v>0</v>
      </c>
      <c r="AI11" s="97">
        <v>0</v>
      </c>
      <c r="AJ11" s="97">
        <v>0</v>
      </c>
      <c r="AK11" s="97">
        <v>0</v>
      </c>
      <c r="AL11" s="97">
        <v>0</v>
      </c>
      <c r="AM11" s="97">
        <v>0</v>
      </c>
      <c r="AN11" s="97">
        <v>0</v>
      </c>
      <c r="AO11" s="97"/>
      <c r="AP11" s="97">
        <v>9</v>
      </c>
      <c r="AQ11" s="97">
        <v>26</v>
      </c>
      <c r="AR11" s="97">
        <v>23</v>
      </c>
      <c r="AS11" s="97">
        <v>17</v>
      </c>
      <c r="AT11" s="97">
        <v>10</v>
      </c>
      <c r="AU11" s="97">
        <v>5</v>
      </c>
    </row>
    <row r="12" spans="1:47" ht="15.5">
      <c r="A12" s="134" t="s">
        <v>54</v>
      </c>
      <c r="B12" s="135" t="s">
        <v>52</v>
      </c>
      <c r="C12" s="135" t="s">
        <v>55</v>
      </c>
      <c r="D12" s="136">
        <v>176709</v>
      </c>
      <c r="E12" s="136">
        <v>745766</v>
      </c>
      <c r="F12" s="136">
        <v>1159781</v>
      </c>
      <c r="G12" s="136">
        <v>612607</v>
      </c>
      <c r="I12" s="137">
        <v>4809</v>
      </c>
      <c r="J12" s="137"/>
      <c r="K12" s="138"/>
      <c r="L12" s="138"/>
      <c r="N12" s="139">
        <v>45912</v>
      </c>
      <c r="O12" s="139">
        <v>266118</v>
      </c>
      <c r="P12" s="140"/>
      <c r="Q12" s="140">
        <f>G12</f>
        <v>612607</v>
      </c>
      <c r="R12" s="141"/>
      <c r="AC12" s="139">
        <f t="shared" ref="AC12:AD19" si="1">D12-I12-N12</f>
        <v>125988</v>
      </c>
      <c r="AD12" s="142">
        <f t="shared" si="1"/>
        <v>479648</v>
      </c>
      <c r="AE12" s="140">
        <v>0</v>
      </c>
      <c r="AF12" s="143">
        <f>G12-L12-Q12</f>
        <v>0</v>
      </c>
      <c r="AH12" s="97">
        <v>1</v>
      </c>
      <c r="AI12" s="97">
        <v>1</v>
      </c>
      <c r="AJ12" s="97">
        <v>1</v>
      </c>
      <c r="AK12" s="97">
        <v>2</v>
      </c>
      <c r="AL12" s="97">
        <v>0</v>
      </c>
      <c r="AM12" s="97">
        <v>0</v>
      </c>
      <c r="AN12" s="97">
        <v>0.59899999999999998</v>
      </c>
      <c r="AO12" s="97">
        <v>6</v>
      </c>
      <c r="AP12" s="97">
        <v>24</v>
      </c>
      <c r="AQ12" s="97">
        <v>1</v>
      </c>
      <c r="AR12" s="97">
        <v>2</v>
      </c>
      <c r="AS12" s="97">
        <v>16</v>
      </c>
      <c r="AT12" s="97">
        <v>3</v>
      </c>
      <c r="AU12" s="97">
        <v>5</v>
      </c>
    </row>
    <row r="13" spans="1:47" ht="15.5">
      <c r="A13" s="134" t="s">
        <v>56</v>
      </c>
      <c r="B13" s="135" t="s">
        <v>52</v>
      </c>
      <c r="C13" s="135" t="s">
        <v>50</v>
      </c>
      <c r="D13" s="136">
        <v>331597</v>
      </c>
      <c r="E13" s="136">
        <v>0</v>
      </c>
      <c r="F13" s="136">
        <v>0</v>
      </c>
      <c r="G13" s="136">
        <v>285630</v>
      </c>
      <c r="I13" s="137">
        <v>9024</v>
      </c>
      <c r="J13" s="137"/>
      <c r="K13" s="138"/>
      <c r="L13" s="138"/>
      <c r="N13" s="139">
        <v>86155</v>
      </c>
      <c r="O13" s="139">
        <v>0</v>
      </c>
      <c r="P13" s="140"/>
      <c r="Q13" s="140">
        <f>G13</f>
        <v>285630</v>
      </c>
      <c r="R13" s="141"/>
      <c r="AC13" s="139">
        <f t="shared" si="1"/>
        <v>236418</v>
      </c>
      <c r="AD13" s="142">
        <f t="shared" si="1"/>
        <v>0</v>
      </c>
      <c r="AE13" s="140">
        <v>0</v>
      </c>
      <c r="AF13" s="143">
        <f>G13-L13-Q13</f>
        <v>0</v>
      </c>
      <c r="AH13" s="97">
        <v>0</v>
      </c>
      <c r="AI13" s="97">
        <v>0</v>
      </c>
      <c r="AJ13" s="97">
        <v>1</v>
      </c>
      <c r="AK13" s="97">
        <v>0</v>
      </c>
      <c r="AL13" s="97">
        <v>0</v>
      </c>
      <c r="AM13" s="97">
        <v>0</v>
      </c>
      <c r="AN13" s="97">
        <v>0.94</v>
      </c>
      <c r="AO13" s="97"/>
      <c r="AP13" s="97">
        <v>12952</v>
      </c>
      <c r="AQ13" s="97">
        <v>10552</v>
      </c>
      <c r="AR13" s="97">
        <v>1355</v>
      </c>
      <c r="AS13" s="97">
        <v>1</v>
      </c>
      <c r="AT13" s="97">
        <v>1</v>
      </c>
      <c r="AU13" s="97">
        <v>854</v>
      </c>
    </row>
    <row r="14" spans="1:47" ht="15.5">
      <c r="A14" s="134" t="s">
        <v>57</v>
      </c>
      <c r="B14" s="135" t="s">
        <v>58</v>
      </c>
      <c r="C14" s="135" t="s">
        <v>59</v>
      </c>
      <c r="D14" s="136">
        <v>9352344</v>
      </c>
      <c r="E14" s="136">
        <v>12483257</v>
      </c>
      <c r="F14" s="136">
        <v>15134552</v>
      </c>
      <c r="G14" s="136">
        <v>17421725</v>
      </c>
      <c r="I14" s="137">
        <v>254522</v>
      </c>
      <c r="J14" s="137"/>
      <c r="K14" s="138"/>
      <c r="L14" s="138"/>
      <c r="N14" s="139">
        <v>2429905</v>
      </c>
      <c r="O14" s="139">
        <v>4454514</v>
      </c>
      <c r="P14" s="140">
        <v>1369580.16</v>
      </c>
      <c r="Q14" s="140">
        <v>2966883.0720556104</v>
      </c>
      <c r="R14" s="141"/>
      <c r="AC14" s="139">
        <f t="shared" si="1"/>
        <v>6667917</v>
      </c>
      <c r="AD14" s="142">
        <f t="shared" si="1"/>
        <v>8028743</v>
      </c>
      <c r="AE14" s="140">
        <v>13655381</v>
      </c>
      <c r="AF14" s="143">
        <f>G14-L14-Q14</f>
        <v>14454841.92794439</v>
      </c>
      <c r="AH14" s="97">
        <v>426</v>
      </c>
      <c r="AI14" s="97">
        <v>352</v>
      </c>
      <c r="AJ14" s="97">
        <v>263</v>
      </c>
      <c r="AK14" s="97">
        <v>236</v>
      </c>
      <c r="AL14" s="97">
        <v>253</v>
      </c>
      <c r="AM14" s="97">
        <v>230</v>
      </c>
      <c r="AN14" s="97">
        <v>241</v>
      </c>
      <c r="AO14" s="97">
        <v>225.74827501459899</v>
      </c>
      <c r="AP14" s="97">
        <v>859</v>
      </c>
      <c r="AQ14" s="97">
        <v>1039</v>
      </c>
      <c r="AR14" s="97">
        <v>656</v>
      </c>
      <c r="AS14" s="97">
        <v>716</v>
      </c>
      <c r="AT14" s="97">
        <v>949</v>
      </c>
      <c r="AU14" s="97">
        <v>1486</v>
      </c>
    </row>
    <row r="15" spans="1:47" ht="15.5">
      <c r="A15" s="134" t="s">
        <v>60</v>
      </c>
      <c r="B15" s="135" t="s">
        <v>58</v>
      </c>
      <c r="C15" s="135" t="s">
        <v>61</v>
      </c>
      <c r="D15" s="136">
        <v>614139</v>
      </c>
      <c r="E15" s="136">
        <v>2058559</v>
      </c>
      <c r="F15" s="136">
        <v>3037422</v>
      </c>
      <c r="G15" s="136">
        <v>6930098</v>
      </c>
      <c r="I15" s="137">
        <v>16714</v>
      </c>
      <c r="J15" s="137"/>
      <c r="K15" s="138">
        <v>4497527.0931990081</v>
      </c>
      <c r="L15" s="138"/>
      <c r="N15" s="139">
        <v>159564</v>
      </c>
      <c r="O15" s="139">
        <v>734379</v>
      </c>
      <c r="P15" s="140">
        <v>276698.34000000003</v>
      </c>
      <c r="Q15" s="140">
        <v>1175211.9218533735</v>
      </c>
      <c r="R15" s="141"/>
      <c r="AC15" s="139">
        <f t="shared" si="1"/>
        <v>437861</v>
      </c>
      <c r="AD15" s="142">
        <f t="shared" si="1"/>
        <v>1324180</v>
      </c>
      <c r="AE15" s="140">
        <v>2758817</v>
      </c>
      <c r="AF15" s="143">
        <f>G15-L15-Q15</f>
        <v>5754886.0781466262</v>
      </c>
      <c r="AH15" s="97">
        <v>783</v>
      </c>
      <c r="AI15" s="97">
        <v>586</v>
      </c>
      <c r="AJ15" s="97">
        <v>447</v>
      </c>
      <c r="AK15" s="97">
        <v>395</v>
      </c>
      <c r="AL15" s="97">
        <v>450</v>
      </c>
      <c r="AM15" s="97">
        <v>467</v>
      </c>
      <c r="AN15" s="97">
        <v>417</v>
      </c>
      <c r="AO15" s="97">
        <v>460.03891903485902</v>
      </c>
      <c r="AP15" s="97">
        <v>102</v>
      </c>
      <c r="AQ15" s="97">
        <v>157</v>
      </c>
      <c r="AR15" s="97">
        <v>61</v>
      </c>
      <c r="AS15" s="97">
        <v>210</v>
      </c>
      <c r="AT15" s="97">
        <v>292</v>
      </c>
      <c r="AU15" s="97">
        <v>631</v>
      </c>
    </row>
    <row r="16" spans="1:47" ht="15.5">
      <c r="A16" s="134" t="s">
        <v>62</v>
      </c>
      <c r="B16" s="135" t="s">
        <v>58</v>
      </c>
      <c r="C16" s="135" t="s">
        <v>50</v>
      </c>
      <c r="D16" s="136">
        <v>8013052</v>
      </c>
      <c r="E16" s="136">
        <v>4571187</v>
      </c>
      <c r="F16" s="136">
        <v>5653722</v>
      </c>
      <c r="G16" s="136">
        <v>1045114</v>
      </c>
      <c r="I16" s="137">
        <v>218074</v>
      </c>
      <c r="J16" s="137"/>
      <c r="K16" s="138"/>
      <c r="L16" s="138"/>
      <c r="N16" s="139">
        <v>2081933</v>
      </c>
      <c r="O16" s="139">
        <v>1630799</v>
      </c>
      <c r="P16" s="140">
        <v>510928.86</v>
      </c>
      <c r="Q16" s="140">
        <f>G16-AF16</f>
        <v>193279.6558762145</v>
      </c>
      <c r="R16" s="141"/>
      <c r="AC16" s="139">
        <f t="shared" si="1"/>
        <v>5713045</v>
      </c>
      <c r="AD16" s="142">
        <f t="shared" si="1"/>
        <v>2940388</v>
      </c>
      <c r="AE16" s="140">
        <v>5094209</v>
      </c>
      <c r="AF16" s="143">
        <v>851834.3441237855</v>
      </c>
      <c r="AH16" s="97">
        <v>10354</v>
      </c>
      <c r="AI16" s="97">
        <v>9500</v>
      </c>
      <c r="AJ16" s="97">
        <v>9126</v>
      </c>
      <c r="AK16" s="97">
        <v>9091</v>
      </c>
      <c r="AL16" s="97">
        <v>9091</v>
      </c>
      <c r="AM16" s="97">
        <v>10702</v>
      </c>
      <c r="AN16" s="97">
        <v>9814.2760188259999</v>
      </c>
      <c r="AO16" s="97">
        <v>7940</v>
      </c>
      <c r="AP16" s="97">
        <v>10389</v>
      </c>
      <c r="AQ16" s="97">
        <v>9976</v>
      </c>
      <c r="AR16" s="97">
        <v>12934</v>
      </c>
      <c r="AS16" s="97">
        <v>5282</v>
      </c>
      <c r="AT16" s="97">
        <v>8417</v>
      </c>
      <c r="AU16" s="97">
        <v>14555</v>
      </c>
    </row>
    <row r="17" spans="1:47" ht="15.5">
      <c r="A17" s="134" t="s">
        <v>63</v>
      </c>
      <c r="B17" s="135" t="s">
        <v>64</v>
      </c>
      <c r="C17" s="135" t="s">
        <v>65</v>
      </c>
      <c r="D17" s="136">
        <v>964905</v>
      </c>
      <c r="E17" s="136">
        <v>741364</v>
      </c>
      <c r="F17" s="136">
        <v>408773</v>
      </c>
      <c r="G17" s="136">
        <v>388017</v>
      </c>
      <c r="I17" s="137">
        <v>26260</v>
      </c>
      <c r="J17" s="137"/>
      <c r="K17" s="136"/>
      <c r="L17" s="138"/>
      <c r="N17" s="139">
        <v>250699</v>
      </c>
      <c r="O17" s="139">
        <v>264548</v>
      </c>
      <c r="P17" s="140"/>
      <c r="Q17" s="140"/>
      <c r="R17" s="141"/>
      <c r="AC17" s="139">
        <f t="shared" si="1"/>
        <v>687946</v>
      </c>
      <c r="AD17" s="142">
        <f t="shared" si="1"/>
        <v>476816</v>
      </c>
      <c r="AE17" s="140">
        <v>0</v>
      </c>
      <c r="AF17" s="143">
        <f>G17-L17-Q17</f>
        <v>388017</v>
      </c>
      <c r="AH17" s="97">
        <v>600</v>
      </c>
      <c r="AI17" s="97">
        <v>414</v>
      </c>
      <c r="AJ17" s="97">
        <v>324</v>
      </c>
      <c r="AK17" s="97">
        <v>189</v>
      </c>
      <c r="AL17" s="97">
        <v>214</v>
      </c>
      <c r="AM17" s="97">
        <v>272</v>
      </c>
      <c r="AN17" s="97">
        <v>277.615866400367</v>
      </c>
      <c r="AO17" s="97">
        <v>284.70363943716399</v>
      </c>
      <c r="AP17" s="97">
        <v>59</v>
      </c>
      <c r="AQ17" s="97">
        <v>71</v>
      </c>
      <c r="AR17" s="97">
        <v>43</v>
      </c>
      <c r="AS17" s="97">
        <v>11</v>
      </c>
      <c r="AT17" s="97">
        <v>12</v>
      </c>
      <c r="AU17" s="97">
        <v>14</v>
      </c>
    </row>
    <row r="18" spans="1:47" ht="15.5">
      <c r="A18" s="134" t="s">
        <v>66</v>
      </c>
      <c r="B18" s="135" t="s">
        <v>64</v>
      </c>
      <c r="C18" s="135" t="s">
        <v>67</v>
      </c>
      <c r="D18" s="136">
        <v>2052820</v>
      </c>
      <c r="E18" s="136">
        <v>2448416</v>
      </c>
      <c r="F18" s="136">
        <v>416584</v>
      </c>
      <c r="G18" s="136">
        <v>1734321</v>
      </c>
      <c r="I18" s="137">
        <v>55867</v>
      </c>
      <c r="J18" s="137"/>
      <c r="K18" s="136"/>
      <c r="L18" s="138"/>
      <c r="N18" s="139">
        <v>533359</v>
      </c>
      <c r="O18" s="139">
        <v>873691</v>
      </c>
      <c r="P18" s="140"/>
      <c r="Q18" s="140"/>
      <c r="R18" s="141"/>
      <c r="AC18" s="139">
        <f t="shared" si="1"/>
        <v>1463594</v>
      </c>
      <c r="AD18" s="142">
        <f t="shared" si="1"/>
        <v>1574725</v>
      </c>
      <c r="AE18" s="140">
        <v>0</v>
      </c>
      <c r="AF18" s="143">
        <f>G18-L18-Q18</f>
        <v>1734321</v>
      </c>
      <c r="AH18" s="97">
        <v>269</v>
      </c>
      <c r="AI18" s="97">
        <v>186</v>
      </c>
      <c r="AJ18" s="97">
        <v>146</v>
      </c>
      <c r="AK18" s="97">
        <v>85</v>
      </c>
      <c r="AL18" s="97">
        <v>96</v>
      </c>
      <c r="AM18" s="97">
        <v>35</v>
      </c>
      <c r="AN18" s="97">
        <v>37.856709054596003</v>
      </c>
      <c r="AO18" s="97">
        <v>14.354805349773001</v>
      </c>
      <c r="AP18" s="97">
        <v>171</v>
      </c>
      <c r="AQ18" s="97">
        <v>139</v>
      </c>
      <c r="AR18" s="97">
        <v>89</v>
      </c>
      <c r="AS18" s="97">
        <v>98</v>
      </c>
      <c r="AT18" s="97">
        <v>9</v>
      </c>
      <c r="AU18" s="97">
        <v>29</v>
      </c>
    </row>
    <row r="19" spans="1:47" ht="16" thickBot="1">
      <c r="A19" s="134" t="s">
        <v>68</v>
      </c>
      <c r="B19" s="135" t="s">
        <v>64</v>
      </c>
      <c r="C19" s="135" t="s">
        <v>61</v>
      </c>
      <c r="D19" s="144">
        <v>1425133</v>
      </c>
      <c r="E19" s="144">
        <v>1825721</v>
      </c>
      <c r="F19" s="144">
        <v>4554917</v>
      </c>
      <c r="G19" s="144">
        <v>5022770</v>
      </c>
      <c r="I19" s="145">
        <v>38785</v>
      </c>
      <c r="J19" s="145"/>
      <c r="K19" s="146">
        <v>1159780.8600000001</v>
      </c>
      <c r="L19" s="146">
        <v>5021149.6829312453</v>
      </c>
      <c r="N19" s="147">
        <v>370275</v>
      </c>
      <c r="O19" s="147">
        <v>651489</v>
      </c>
      <c r="P19" s="148">
        <v>4794</v>
      </c>
      <c r="Q19" s="148"/>
      <c r="R19" s="141"/>
      <c r="AC19" s="149">
        <f t="shared" si="1"/>
        <v>1016073</v>
      </c>
      <c r="AD19" s="150">
        <f t="shared" si="1"/>
        <v>1174232</v>
      </c>
      <c r="AE19" s="148">
        <v>47802</v>
      </c>
      <c r="AF19" s="151">
        <f>G19-L19-Q19</f>
        <v>1620.3170687546954</v>
      </c>
      <c r="AH19" s="152">
        <v>2619</v>
      </c>
      <c r="AI19" s="152">
        <v>1365</v>
      </c>
      <c r="AJ19" s="152">
        <v>1261</v>
      </c>
      <c r="AK19" s="152">
        <v>1115</v>
      </c>
      <c r="AL19" s="152">
        <v>1076</v>
      </c>
      <c r="AM19" s="152">
        <v>1504</v>
      </c>
      <c r="AN19" s="152">
        <v>4722.9016168477501</v>
      </c>
      <c r="AO19" s="152">
        <v>5747.2306601931996</v>
      </c>
      <c r="AP19" s="152">
        <v>219</v>
      </c>
      <c r="AQ19" s="152">
        <v>227</v>
      </c>
      <c r="AR19" s="152">
        <v>224</v>
      </c>
      <c r="AS19" s="152">
        <v>225</v>
      </c>
      <c r="AT19" s="152">
        <v>433</v>
      </c>
      <c r="AU19" s="152">
        <v>572</v>
      </c>
    </row>
    <row r="20" spans="1:47" ht="15" thickTop="1">
      <c r="A20" s="153"/>
      <c r="C20" s="154" t="s">
        <v>69</v>
      </c>
      <c r="D20" s="155">
        <f>SUM(D6:D19)</f>
        <v>66836357</v>
      </c>
      <c r="E20" s="155">
        <f>SUM(E6:E19)</f>
        <v>66537021</v>
      </c>
      <c r="F20" s="155">
        <f>SUM(F6:F19)</f>
        <v>75112195</v>
      </c>
      <c r="G20" s="155">
        <f>SUM(G6:G19)</f>
        <v>76482379</v>
      </c>
      <c r="I20" s="155">
        <f>SUM(I6:I19)</f>
        <v>1347008</v>
      </c>
      <c r="J20" s="155">
        <f>SUM(J6:J19)</f>
        <v>0</v>
      </c>
      <c r="K20" s="155">
        <f>SUM(K6:K19)</f>
        <v>11333923.701042429</v>
      </c>
      <c r="L20" s="155">
        <f>SUM(L6:L19)</f>
        <v>6582563.9912741128</v>
      </c>
      <c r="N20" s="155">
        <f>SUM(N6:N19)</f>
        <v>30200746</v>
      </c>
      <c r="O20" s="155">
        <f>SUM(O6:O19)</f>
        <v>29705983</v>
      </c>
      <c r="P20" s="155">
        <f>SUM(P6:P19)</f>
        <v>8938106.1699999999</v>
      </c>
      <c r="Q20" s="155">
        <f>SUM(Q6:Q19)</f>
        <v>14992899.482931249</v>
      </c>
      <c r="R20" s="155"/>
      <c r="S20" s="155"/>
      <c r="T20" s="155"/>
      <c r="U20" s="155"/>
      <c r="V20" s="155"/>
      <c r="W20" s="155"/>
      <c r="X20" s="155"/>
      <c r="Y20" s="155"/>
      <c r="Z20" s="155"/>
      <c r="AA20" s="155"/>
      <c r="AB20" s="155"/>
      <c r="AC20" s="155">
        <f>SUM(AC6:AC19)</f>
        <v>35288603</v>
      </c>
      <c r="AD20" s="155">
        <f>SUM(AD6:AD19)</f>
        <v>36831038</v>
      </c>
      <c r="AE20" s="155">
        <f>SUM(AE6:AE19)</f>
        <v>51995012</v>
      </c>
      <c r="AF20" s="155">
        <f>SUM(AF6:AF19)</f>
        <v>54906915.52579464</v>
      </c>
      <c r="AH20" s="156">
        <f t="shared" ref="AH20:AU20" si="2">SUM(AH6:AH8)+SUM(AH9:AH15)+SUM(AH16:AH19)</f>
        <v>18868</v>
      </c>
      <c r="AI20" s="156">
        <f t="shared" si="2"/>
        <v>15711</v>
      </c>
      <c r="AJ20" s="156">
        <f t="shared" si="2"/>
        <v>14800</v>
      </c>
      <c r="AK20" s="156">
        <f t="shared" si="2"/>
        <v>14261</v>
      </c>
      <c r="AL20" s="156">
        <f t="shared" si="2"/>
        <v>14306</v>
      </c>
      <c r="AM20" s="156">
        <f t="shared" si="2"/>
        <v>17216</v>
      </c>
      <c r="AN20" s="156">
        <f t="shared" si="2"/>
        <v>17896.698469416759</v>
      </c>
      <c r="AO20" s="156">
        <f t="shared" si="2"/>
        <v>17436.926628093326</v>
      </c>
      <c r="AP20" s="156">
        <f t="shared" si="2"/>
        <v>27604</v>
      </c>
      <c r="AQ20" s="156">
        <f t="shared" si="2"/>
        <v>25396</v>
      </c>
      <c r="AR20" s="156">
        <f t="shared" si="2"/>
        <v>17873</v>
      </c>
      <c r="AS20" s="156">
        <f t="shared" si="2"/>
        <v>8634</v>
      </c>
      <c r="AT20" s="156">
        <f t="shared" si="2"/>
        <v>12702</v>
      </c>
      <c r="AU20" s="156">
        <f t="shared" si="2"/>
        <v>25410</v>
      </c>
    </row>
    <row r="21" spans="1:47">
      <c r="A21" s="157" t="s">
        <v>70</v>
      </c>
      <c r="C21" s="154"/>
      <c r="D21" s="155"/>
      <c r="E21" s="155"/>
      <c r="F21" s="155"/>
      <c r="G21" s="155"/>
      <c r="I21" s="155"/>
      <c r="J21" s="155"/>
      <c r="K21" s="155"/>
      <c r="L21" s="155"/>
      <c r="N21" s="155"/>
      <c r="O21" s="155"/>
      <c r="P21" s="155"/>
      <c r="Q21" s="155"/>
      <c r="R21" s="155"/>
      <c r="S21" s="155"/>
      <c r="T21" s="155"/>
      <c r="U21" s="155"/>
      <c r="V21" s="155"/>
      <c r="W21" s="155"/>
      <c r="X21" s="155"/>
      <c r="Y21" s="155"/>
      <c r="Z21" s="155"/>
      <c r="AA21" s="155"/>
      <c r="AB21" s="155"/>
      <c r="AC21" s="155"/>
      <c r="AD21" s="155"/>
      <c r="AE21" s="155"/>
      <c r="AF21" s="155"/>
      <c r="AH21" s="156"/>
      <c r="AI21" s="156"/>
      <c r="AJ21" s="156"/>
      <c r="AK21" s="156"/>
      <c r="AL21" s="156"/>
      <c r="AM21" s="156"/>
      <c r="AN21" s="156"/>
      <c r="AO21" s="156"/>
      <c r="AP21" s="156"/>
      <c r="AQ21" s="156"/>
      <c r="AR21" s="156"/>
      <c r="AS21" s="156"/>
      <c r="AT21" s="156"/>
      <c r="AU21" s="156"/>
    </row>
    <row r="22" spans="1:47">
      <c r="A22" s="59" t="s">
        <v>71</v>
      </c>
      <c r="B22" s="59"/>
      <c r="C22" s="59"/>
      <c r="D22" s="59"/>
      <c r="E22" s="59"/>
      <c r="F22" s="59"/>
      <c r="G22" s="59"/>
      <c r="I22" s="59" t="s">
        <v>72</v>
      </c>
      <c r="J22" s="59"/>
      <c r="K22" s="59"/>
      <c r="L22" s="59"/>
      <c r="M22" s="59"/>
      <c r="N22" s="59"/>
      <c r="O22" s="59"/>
      <c r="P22" s="59"/>
      <c r="Q22" s="59"/>
      <c r="AC22" s="59" t="s">
        <v>73</v>
      </c>
      <c r="AD22" s="59"/>
      <c r="AE22" s="59"/>
      <c r="AF22" s="59" t="s">
        <v>74</v>
      </c>
      <c r="AH22" s="59"/>
      <c r="AI22" s="59"/>
      <c r="AJ22" s="59"/>
      <c r="AK22" s="59"/>
      <c r="AL22" s="59"/>
      <c r="AM22" s="59"/>
      <c r="AN22" s="59"/>
      <c r="AO22" s="59"/>
      <c r="AP22" s="59"/>
      <c r="AQ22" s="59"/>
      <c r="AR22" s="59" t="s">
        <v>75</v>
      </c>
      <c r="AS22" s="59"/>
      <c r="AT22" s="59"/>
      <c r="AU22" s="59"/>
    </row>
    <row r="23" spans="1:47" ht="15.5">
      <c r="A23" s="158"/>
      <c r="B23" s="135" t="s">
        <v>41</v>
      </c>
      <c r="C23" s="135" t="s">
        <v>76</v>
      </c>
      <c r="D23" s="143">
        <f>D7+D8</f>
        <v>22126150</v>
      </c>
      <c r="E23" s="143">
        <f>E7+E8</f>
        <v>26321141</v>
      </c>
      <c r="F23" s="143">
        <f>F7+F8</f>
        <v>32892320</v>
      </c>
      <c r="G23" s="143">
        <f>G7+G8</f>
        <v>31202456</v>
      </c>
      <c r="I23" s="143">
        <f>I7+I8</f>
        <v>602159</v>
      </c>
      <c r="J23" s="143">
        <f>J7+J8</f>
        <v>0</v>
      </c>
      <c r="K23" s="143">
        <f>K7+K8</f>
        <v>4030655.92238467</v>
      </c>
      <c r="L23" s="143">
        <f>L7+L8</f>
        <v>0</v>
      </c>
      <c r="N23" s="143">
        <f>N7+N8</f>
        <v>5748766</v>
      </c>
      <c r="O23" s="143">
        <f>O7+O8</f>
        <v>9392413</v>
      </c>
      <c r="P23" s="143">
        <f>P7+P8</f>
        <v>2495801.16</v>
      </c>
      <c r="Q23" s="143">
        <f>Q7+Q8</f>
        <v>5084865.7318480974</v>
      </c>
      <c r="AC23" s="143">
        <f>AC7+AC8</f>
        <v>15775225</v>
      </c>
      <c r="AD23" s="143">
        <f>AD7+AD8</f>
        <v>16928728</v>
      </c>
      <c r="AE23" s="143">
        <f>AE7+AE8</f>
        <v>24884348</v>
      </c>
      <c r="AF23" s="143">
        <f>AF7+AF8</f>
        <v>26117590.268151902</v>
      </c>
      <c r="AH23" s="118">
        <f>SUM(AH6:AH8)</f>
        <v>1142</v>
      </c>
      <c r="AI23" s="118">
        <f t="shared" ref="AI23:AQ23" si="3">SUM(AI6:AI8)</f>
        <v>853</v>
      </c>
      <c r="AJ23" s="118">
        <f t="shared" si="3"/>
        <v>874</v>
      </c>
      <c r="AK23" s="118">
        <f t="shared" si="3"/>
        <v>800</v>
      </c>
      <c r="AL23" s="118">
        <f t="shared" si="3"/>
        <v>778</v>
      </c>
      <c r="AM23" s="118">
        <f t="shared" si="3"/>
        <v>1242</v>
      </c>
      <c r="AN23" s="118">
        <f t="shared" si="3"/>
        <v>785.07766625513409</v>
      </c>
      <c r="AO23" s="118">
        <f t="shared" si="3"/>
        <v>651.98667103766604</v>
      </c>
      <c r="AP23" s="118">
        <f t="shared" si="3"/>
        <v>749</v>
      </c>
      <c r="AQ23" s="118">
        <f t="shared" si="3"/>
        <v>840</v>
      </c>
      <c r="AR23" s="118">
        <f>AR7+AR8</f>
        <v>407</v>
      </c>
      <c r="AS23" s="118">
        <f>AS7+AS8</f>
        <v>531</v>
      </c>
      <c r="AT23" s="118">
        <f>AT7+AT8</f>
        <v>556</v>
      </c>
      <c r="AU23" s="118">
        <f>AU7+AU8</f>
        <v>678</v>
      </c>
    </row>
    <row r="24" spans="1:47" ht="15.5">
      <c r="A24" s="158"/>
      <c r="B24" s="135" t="s">
        <v>41</v>
      </c>
      <c r="C24" s="135" t="s">
        <v>77</v>
      </c>
      <c r="D24" s="143">
        <f>D10</f>
        <v>3932579</v>
      </c>
      <c r="E24" s="143">
        <f>E10</f>
        <v>3662130</v>
      </c>
      <c r="F24" s="143">
        <f>F10</f>
        <v>5549488</v>
      </c>
      <c r="G24" s="143">
        <f>G10</f>
        <v>5791478</v>
      </c>
      <c r="I24" s="143">
        <f>I10</f>
        <v>107024</v>
      </c>
      <c r="J24" s="143">
        <f>J10</f>
        <v>0</v>
      </c>
      <c r="K24" s="143">
        <f>K10</f>
        <v>0</v>
      </c>
      <c r="L24" s="143">
        <f>L10</f>
        <v>542456.57688170706</v>
      </c>
      <c r="N24" s="143">
        <f>N10</f>
        <v>1021754</v>
      </c>
      <c r="O24" s="143">
        <f>O10</f>
        <v>1274601</v>
      </c>
      <c r="P24" s="143">
        <f>P10</f>
        <v>478942.29</v>
      </c>
      <c r="Q24" s="143">
        <f>Q10</f>
        <v>773304.71311829484</v>
      </c>
      <c r="AC24" s="143">
        <f>AC10</f>
        <v>2803801</v>
      </c>
      <c r="AD24" s="143">
        <f>AD10</f>
        <v>2387529</v>
      </c>
      <c r="AE24" s="143">
        <f>AE10</f>
        <v>4775288</v>
      </c>
      <c r="AF24" s="143">
        <f>AF10</f>
        <v>4475716.7099999981</v>
      </c>
      <c r="AH24" s="118">
        <f>AH10</f>
        <v>2674</v>
      </c>
      <c r="AI24" s="118">
        <f t="shared" ref="AI24:AU24" si="4">AI10</f>
        <v>2454</v>
      </c>
      <c r="AJ24" s="118">
        <f t="shared" si="4"/>
        <v>2357</v>
      </c>
      <c r="AK24" s="118">
        <f t="shared" si="4"/>
        <v>2348</v>
      </c>
      <c r="AL24" s="118">
        <f t="shared" si="4"/>
        <v>2348</v>
      </c>
      <c r="AM24" s="118">
        <f t="shared" si="4"/>
        <v>2764</v>
      </c>
      <c r="AN24" s="118">
        <f t="shared" si="4"/>
        <v>1599.43159203291</v>
      </c>
      <c r="AO24" s="118">
        <f t="shared" si="4"/>
        <v>2060</v>
      </c>
      <c r="AP24" s="118">
        <f t="shared" si="4"/>
        <v>2069</v>
      </c>
      <c r="AQ24" s="118">
        <f t="shared" si="4"/>
        <v>2350</v>
      </c>
      <c r="AR24" s="118">
        <f t="shared" si="4"/>
        <v>1747</v>
      </c>
      <c r="AS24" s="118">
        <f t="shared" si="4"/>
        <v>1374</v>
      </c>
      <c r="AT24" s="118">
        <f t="shared" si="4"/>
        <v>1875</v>
      </c>
      <c r="AU24" s="118">
        <f t="shared" si="4"/>
        <v>6221</v>
      </c>
    </row>
    <row r="25" spans="1:47" ht="15.5">
      <c r="A25" s="158"/>
      <c r="B25" s="135" t="s">
        <v>41</v>
      </c>
      <c r="C25" s="159" t="s">
        <v>78</v>
      </c>
      <c r="D25" s="143">
        <f>D6+D9</f>
        <v>505963</v>
      </c>
      <c r="E25" s="143">
        <f>E6+E9</f>
        <v>2356887</v>
      </c>
      <c r="F25" s="143">
        <f>F6+F9</f>
        <v>2581422</v>
      </c>
      <c r="G25" s="143">
        <f>G6+G9</f>
        <v>2344188</v>
      </c>
      <c r="I25" s="143">
        <f>I6+I9</f>
        <v>13770</v>
      </c>
      <c r="J25" s="143">
        <f>J6+J9</f>
        <v>0</v>
      </c>
      <c r="K25" s="143">
        <f>K6+K9</f>
        <v>1645959.8254587501</v>
      </c>
      <c r="L25" s="143">
        <f>L6+L9</f>
        <v>1018957.7314611608</v>
      </c>
      <c r="N25" s="143">
        <f>N6+N9</f>
        <v>131458</v>
      </c>
      <c r="O25" s="143">
        <f>O6+O9</f>
        <v>840838</v>
      </c>
      <c r="P25" s="143">
        <f>P6+P9</f>
        <v>78147.360000000001</v>
      </c>
      <c r="Q25" s="143">
        <f>Q6+Q9</f>
        <v>197142.38817966013</v>
      </c>
      <c r="AC25" s="143">
        <f>AC6+AC9</f>
        <v>360735</v>
      </c>
      <c r="AD25" s="143">
        <f>AD6+AD9</f>
        <v>1516049</v>
      </c>
      <c r="AE25" s="143">
        <f>AE6+AE9</f>
        <v>779167</v>
      </c>
      <c r="AF25" s="143">
        <f>AF6+AF9</f>
        <v>1128087.8803591789</v>
      </c>
      <c r="AH25" s="118">
        <f>SUM(AH11:AH12)</f>
        <v>1</v>
      </c>
      <c r="AI25" s="118">
        <f t="shared" ref="AI25:AQ25" si="5">SUM(AI11:AI12)</f>
        <v>1</v>
      </c>
      <c r="AJ25" s="118">
        <f t="shared" si="5"/>
        <v>1</v>
      </c>
      <c r="AK25" s="118">
        <f t="shared" si="5"/>
        <v>2</v>
      </c>
      <c r="AL25" s="118">
        <f t="shared" si="5"/>
        <v>0</v>
      </c>
      <c r="AM25" s="118">
        <f t="shared" si="5"/>
        <v>0</v>
      </c>
      <c r="AN25" s="118">
        <f t="shared" si="5"/>
        <v>0.59899999999999998</v>
      </c>
      <c r="AO25" s="118">
        <f t="shared" si="5"/>
        <v>6</v>
      </c>
      <c r="AP25" s="118">
        <f t="shared" si="5"/>
        <v>33</v>
      </c>
      <c r="AQ25" s="118">
        <f t="shared" si="5"/>
        <v>27</v>
      </c>
      <c r="AR25" s="118">
        <f>AR6+AR9</f>
        <v>332</v>
      </c>
      <c r="AS25" s="118">
        <f>AS6+AS9</f>
        <v>153</v>
      </c>
      <c r="AT25" s="118">
        <f>AT6+AT9</f>
        <v>145</v>
      </c>
      <c r="AU25" s="118">
        <f>AU6+AU9</f>
        <v>360</v>
      </c>
    </row>
    <row r="26" spans="1:47" ht="15.5">
      <c r="A26" s="160"/>
      <c r="B26" s="135" t="s">
        <v>52</v>
      </c>
      <c r="C26" s="159" t="s">
        <v>79</v>
      </c>
      <c r="D26" s="143">
        <f>SUM(D11:D12)</f>
        <v>17517675</v>
      </c>
      <c r="E26" s="143">
        <f>SUM(E11:E12)</f>
        <v>10068359</v>
      </c>
      <c r="F26" s="143">
        <f>SUM(F11:F12)</f>
        <v>4882995</v>
      </c>
      <c r="G26" s="143">
        <f>SUM(G11:G12)</f>
        <v>4316582</v>
      </c>
      <c r="I26" s="143">
        <f>SUM(I11:I12)</f>
        <v>4809</v>
      </c>
      <c r="J26" s="143">
        <f>SUM(J11:J12)</f>
        <v>0</v>
      </c>
      <c r="K26" s="143">
        <f>SUM(K11:K12)</f>
        <v>0</v>
      </c>
      <c r="L26" s="143">
        <f>SUM(L11:L12)</f>
        <v>0</v>
      </c>
      <c r="N26" s="143">
        <f>SUM(N11:N12)</f>
        <v>17386878</v>
      </c>
      <c r="O26" s="143">
        <f>SUM(O11:O12)</f>
        <v>9588711</v>
      </c>
      <c r="P26" s="143">
        <f>SUM(P11:P12)</f>
        <v>3723214</v>
      </c>
      <c r="Q26" s="143">
        <f>SUM(Q11:Q12)</f>
        <v>4316582</v>
      </c>
      <c r="AC26" s="143">
        <f>SUM(AC11:AC12)</f>
        <v>125988</v>
      </c>
      <c r="AD26" s="143">
        <f>SUM(AD11:AD12)</f>
        <v>479648</v>
      </c>
      <c r="AE26" s="143">
        <f>SUM(AE11:AE12)</f>
        <v>0</v>
      </c>
      <c r="AF26" s="143">
        <f>SUM(AF11:AF12)</f>
        <v>0</v>
      </c>
      <c r="AH26" s="118">
        <f>AH13</f>
        <v>0</v>
      </c>
      <c r="AI26" s="118">
        <f t="shared" ref="AI26:AQ26" si="6">AI13</f>
        <v>0</v>
      </c>
      <c r="AJ26" s="118">
        <f t="shared" si="6"/>
        <v>1</v>
      </c>
      <c r="AK26" s="118">
        <f t="shared" si="6"/>
        <v>0</v>
      </c>
      <c r="AL26" s="118">
        <f t="shared" si="6"/>
        <v>0</v>
      </c>
      <c r="AM26" s="118">
        <f t="shared" si="6"/>
        <v>0</v>
      </c>
      <c r="AN26" s="118">
        <f t="shared" si="6"/>
        <v>0.94</v>
      </c>
      <c r="AO26" s="118">
        <f t="shared" si="6"/>
        <v>0</v>
      </c>
      <c r="AP26" s="118">
        <f t="shared" si="6"/>
        <v>12952</v>
      </c>
      <c r="AQ26" s="118">
        <f t="shared" si="6"/>
        <v>10552</v>
      </c>
      <c r="AR26" s="118">
        <f>SUM(AR11:AR12)</f>
        <v>25</v>
      </c>
      <c r="AS26" s="118">
        <f>SUM(AS11:AS12)</f>
        <v>33</v>
      </c>
      <c r="AT26" s="118">
        <f>SUM(AT11:AT12)</f>
        <v>13</v>
      </c>
      <c r="AU26" s="118">
        <f>SUM(AU11:AU12)</f>
        <v>10</v>
      </c>
    </row>
    <row r="27" spans="1:47" ht="15.5">
      <c r="A27" s="158"/>
      <c r="B27" s="135" t="s">
        <v>52</v>
      </c>
      <c r="C27" s="135" t="s">
        <v>77</v>
      </c>
      <c r="D27" s="143">
        <f>D13</f>
        <v>331597</v>
      </c>
      <c r="E27" s="143">
        <f>E13</f>
        <v>0</v>
      </c>
      <c r="F27" s="143">
        <f>F13</f>
        <v>0</v>
      </c>
      <c r="G27" s="143">
        <f>G13</f>
        <v>285630</v>
      </c>
      <c r="I27" s="143">
        <f>I13</f>
        <v>9024</v>
      </c>
      <c r="J27" s="143">
        <f>J13</f>
        <v>0</v>
      </c>
      <c r="K27" s="143">
        <f>K13</f>
        <v>0</v>
      </c>
      <c r="L27" s="143">
        <f>L13</f>
        <v>0</v>
      </c>
      <c r="N27" s="143">
        <f>N13</f>
        <v>86155</v>
      </c>
      <c r="O27" s="143">
        <f>O13</f>
        <v>0</v>
      </c>
      <c r="P27" s="143">
        <f>P13</f>
        <v>0</v>
      </c>
      <c r="Q27" s="143">
        <f>Q13</f>
        <v>285630</v>
      </c>
      <c r="AC27" s="143">
        <f>AC13</f>
        <v>236418</v>
      </c>
      <c r="AD27" s="143">
        <f>AD13</f>
        <v>0</v>
      </c>
      <c r="AE27" s="143">
        <f>AE13</f>
        <v>0</v>
      </c>
      <c r="AF27" s="143">
        <f>AF13</f>
        <v>0</v>
      </c>
      <c r="AH27" s="118">
        <f>SUM(AH14:AH15)</f>
        <v>1209</v>
      </c>
      <c r="AI27" s="118">
        <f t="shared" ref="AI27:AQ27" si="7">SUM(AI14:AI15)</f>
        <v>938</v>
      </c>
      <c r="AJ27" s="118">
        <f t="shared" si="7"/>
        <v>710</v>
      </c>
      <c r="AK27" s="118">
        <f t="shared" si="7"/>
        <v>631</v>
      </c>
      <c r="AL27" s="118">
        <f t="shared" si="7"/>
        <v>703</v>
      </c>
      <c r="AM27" s="118">
        <f t="shared" si="7"/>
        <v>697</v>
      </c>
      <c r="AN27" s="118">
        <f t="shared" si="7"/>
        <v>658</v>
      </c>
      <c r="AO27" s="118">
        <f t="shared" si="7"/>
        <v>685.78719404945798</v>
      </c>
      <c r="AP27" s="118">
        <f t="shared" si="7"/>
        <v>961</v>
      </c>
      <c r="AQ27" s="118">
        <f t="shared" si="7"/>
        <v>1196</v>
      </c>
      <c r="AR27" s="118">
        <f>AR13</f>
        <v>1355</v>
      </c>
      <c r="AS27" s="118">
        <f>AS13</f>
        <v>1</v>
      </c>
      <c r="AT27" s="118">
        <f>AT13</f>
        <v>1</v>
      </c>
      <c r="AU27" s="118">
        <f>AU13</f>
        <v>854</v>
      </c>
    </row>
    <row r="28" spans="1:47" ht="15.5">
      <c r="A28" s="158"/>
      <c r="B28" s="135" t="s">
        <v>58</v>
      </c>
      <c r="C28" s="135" t="s">
        <v>76</v>
      </c>
      <c r="D28" s="143">
        <f t="shared" ref="D28:G29" si="8">D15</f>
        <v>614139</v>
      </c>
      <c r="E28" s="143">
        <f t="shared" si="8"/>
        <v>2058559</v>
      </c>
      <c r="F28" s="143">
        <f t="shared" si="8"/>
        <v>3037422</v>
      </c>
      <c r="G28" s="143">
        <f t="shared" si="8"/>
        <v>6930098</v>
      </c>
      <c r="I28" s="143">
        <f t="shared" ref="I28:L29" si="9">I15</f>
        <v>16714</v>
      </c>
      <c r="J28" s="143">
        <f t="shared" si="9"/>
        <v>0</v>
      </c>
      <c r="K28" s="143">
        <f t="shared" si="9"/>
        <v>4497527.0931990081</v>
      </c>
      <c r="L28" s="143">
        <f t="shared" si="9"/>
        <v>0</v>
      </c>
      <c r="N28" s="143">
        <f t="shared" ref="N28:Q29" si="10">N15</f>
        <v>159564</v>
      </c>
      <c r="O28" s="143">
        <f t="shared" si="10"/>
        <v>734379</v>
      </c>
      <c r="P28" s="143">
        <f t="shared" si="10"/>
        <v>276698.34000000003</v>
      </c>
      <c r="Q28" s="143">
        <f t="shared" si="10"/>
        <v>1175211.9218533735</v>
      </c>
      <c r="AC28" s="143">
        <f t="shared" ref="AC28:AF29" si="11">AC15</f>
        <v>437861</v>
      </c>
      <c r="AD28" s="143">
        <f t="shared" si="11"/>
        <v>1324180</v>
      </c>
      <c r="AE28" s="143">
        <f t="shared" si="11"/>
        <v>2758817</v>
      </c>
      <c r="AF28" s="143">
        <f t="shared" si="11"/>
        <v>5754886.0781466262</v>
      </c>
      <c r="AH28" s="118">
        <f>AH16</f>
        <v>10354</v>
      </c>
      <c r="AI28" s="118">
        <f t="shared" ref="AI28:AQ28" si="12">AI16</f>
        <v>9500</v>
      </c>
      <c r="AJ28" s="118">
        <f t="shared" si="12"/>
        <v>9126</v>
      </c>
      <c r="AK28" s="118">
        <f t="shared" si="12"/>
        <v>9091</v>
      </c>
      <c r="AL28" s="118">
        <f t="shared" si="12"/>
        <v>9091</v>
      </c>
      <c r="AM28" s="118">
        <f t="shared" si="12"/>
        <v>10702</v>
      </c>
      <c r="AN28" s="118">
        <f t="shared" si="12"/>
        <v>9814.2760188259999</v>
      </c>
      <c r="AO28" s="118">
        <f t="shared" si="12"/>
        <v>7940</v>
      </c>
      <c r="AP28" s="118">
        <f t="shared" si="12"/>
        <v>10389</v>
      </c>
      <c r="AQ28" s="118">
        <f t="shared" si="12"/>
        <v>9976</v>
      </c>
      <c r="AR28" s="118">
        <f t="shared" ref="AR28:AU29" si="13">AR15</f>
        <v>61</v>
      </c>
      <c r="AS28" s="118">
        <f t="shared" si="13"/>
        <v>210</v>
      </c>
      <c r="AT28" s="118">
        <f t="shared" si="13"/>
        <v>292</v>
      </c>
      <c r="AU28" s="118">
        <f t="shared" si="13"/>
        <v>631</v>
      </c>
    </row>
    <row r="29" spans="1:47" ht="15.5">
      <c r="A29" s="158"/>
      <c r="B29" s="135" t="s">
        <v>58</v>
      </c>
      <c r="C29" s="161" t="s">
        <v>77</v>
      </c>
      <c r="D29" s="143">
        <f t="shared" si="8"/>
        <v>8013052</v>
      </c>
      <c r="E29" s="143">
        <f t="shared" si="8"/>
        <v>4571187</v>
      </c>
      <c r="F29" s="143">
        <f t="shared" si="8"/>
        <v>5653722</v>
      </c>
      <c r="G29" s="143">
        <f t="shared" si="8"/>
        <v>1045114</v>
      </c>
      <c r="I29" s="143">
        <f t="shared" si="9"/>
        <v>218074</v>
      </c>
      <c r="J29" s="143">
        <f t="shared" si="9"/>
        <v>0</v>
      </c>
      <c r="K29" s="143">
        <f t="shared" si="9"/>
        <v>0</v>
      </c>
      <c r="L29" s="143">
        <f t="shared" si="9"/>
        <v>0</v>
      </c>
      <c r="N29" s="143">
        <f t="shared" si="10"/>
        <v>2081933</v>
      </c>
      <c r="O29" s="143">
        <f t="shared" si="10"/>
        <v>1630799</v>
      </c>
      <c r="P29" s="143">
        <f t="shared" si="10"/>
        <v>510928.86</v>
      </c>
      <c r="Q29" s="143">
        <f t="shared" si="10"/>
        <v>193279.6558762145</v>
      </c>
      <c r="AC29" s="143">
        <f t="shared" si="11"/>
        <v>5713045</v>
      </c>
      <c r="AD29" s="143">
        <f t="shared" si="11"/>
        <v>2940388</v>
      </c>
      <c r="AE29" s="143">
        <f t="shared" si="11"/>
        <v>5094209</v>
      </c>
      <c r="AF29" s="143">
        <f t="shared" si="11"/>
        <v>851834.3441237855</v>
      </c>
      <c r="AH29" s="162">
        <f>SUM(AH17:AH19)</f>
        <v>3488</v>
      </c>
      <c r="AI29" s="162">
        <f t="shared" ref="AI29:AQ29" si="14">SUM(AI17:AI19)</f>
        <v>1965</v>
      </c>
      <c r="AJ29" s="162">
        <f t="shared" si="14"/>
        <v>1731</v>
      </c>
      <c r="AK29" s="162">
        <f t="shared" si="14"/>
        <v>1389</v>
      </c>
      <c r="AL29" s="162">
        <f t="shared" si="14"/>
        <v>1386</v>
      </c>
      <c r="AM29" s="162">
        <f t="shared" si="14"/>
        <v>1811</v>
      </c>
      <c r="AN29" s="162">
        <f t="shared" si="14"/>
        <v>5038.3741923027128</v>
      </c>
      <c r="AO29" s="162">
        <f t="shared" si="14"/>
        <v>6046.2891049801365</v>
      </c>
      <c r="AP29" s="162">
        <f t="shared" si="14"/>
        <v>449</v>
      </c>
      <c r="AQ29" s="162">
        <f t="shared" si="14"/>
        <v>437</v>
      </c>
      <c r="AR29" s="162">
        <f t="shared" si="13"/>
        <v>12934</v>
      </c>
      <c r="AS29" s="162">
        <f t="shared" si="13"/>
        <v>5282</v>
      </c>
      <c r="AT29" s="162">
        <f t="shared" si="13"/>
        <v>8417</v>
      </c>
      <c r="AU29" s="162">
        <f t="shared" si="13"/>
        <v>14555</v>
      </c>
    </row>
    <row r="30" spans="1:47" ht="15.5">
      <c r="A30" s="158"/>
      <c r="B30" s="135" t="s">
        <v>58</v>
      </c>
      <c r="C30" s="135" t="s">
        <v>78</v>
      </c>
      <c r="D30" s="94">
        <f>D14</f>
        <v>9352344</v>
      </c>
      <c r="E30" s="94">
        <f>E14</f>
        <v>12483257</v>
      </c>
      <c r="F30" s="94">
        <f>F14</f>
        <v>15134552</v>
      </c>
      <c r="G30" s="94">
        <f>G14</f>
        <v>17421725</v>
      </c>
      <c r="I30" s="163">
        <f>I14</f>
        <v>254522</v>
      </c>
      <c r="J30" s="163">
        <f>J14</f>
        <v>0</v>
      </c>
      <c r="K30" s="163">
        <f>K14</f>
        <v>0</v>
      </c>
      <c r="L30" s="163">
        <f>L14</f>
        <v>0</v>
      </c>
      <c r="N30" s="163">
        <f>N14</f>
        <v>2429905</v>
      </c>
      <c r="O30" s="163">
        <f>O14</f>
        <v>4454514</v>
      </c>
      <c r="P30" s="163">
        <f>P14</f>
        <v>1369580.16</v>
      </c>
      <c r="Q30" s="163">
        <f>Q14</f>
        <v>2966883.0720556104</v>
      </c>
      <c r="AC30" s="163">
        <f>AC14</f>
        <v>6667917</v>
      </c>
      <c r="AD30" s="163">
        <f>AD14</f>
        <v>8028743</v>
      </c>
      <c r="AE30" s="163">
        <f>AE14</f>
        <v>13655381</v>
      </c>
      <c r="AF30" s="163">
        <f>AF14</f>
        <v>14454841.92794439</v>
      </c>
      <c r="AR30" s="94">
        <f>AR14</f>
        <v>656</v>
      </c>
      <c r="AS30" s="94">
        <f>AS14</f>
        <v>716</v>
      </c>
      <c r="AT30" s="94">
        <f>AT14</f>
        <v>949</v>
      </c>
      <c r="AU30" s="94">
        <f>AU14</f>
        <v>1486</v>
      </c>
    </row>
    <row r="31" spans="1:47" ht="16" thickBot="1">
      <c r="A31" s="158"/>
      <c r="B31" s="135" t="s">
        <v>64</v>
      </c>
      <c r="C31" s="135" t="s">
        <v>80</v>
      </c>
      <c r="D31" s="164">
        <f>SUM(D17:D19)</f>
        <v>4442858</v>
      </c>
      <c r="E31" s="165">
        <f>SUM(E17:E19)</f>
        <v>5015501</v>
      </c>
      <c r="F31" s="165">
        <f>SUM(F17:F19)</f>
        <v>5380274</v>
      </c>
      <c r="G31" s="165">
        <f>SUM(G17:G19)</f>
        <v>7145108</v>
      </c>
      <c r="I31" s="166">
        <f>SUM(I17:I19)</f>
        <v>120912</v>
      </c>
      <c r="J31" s="166">
        <f>SUM(J17:J19)</f>
        <v>0</v>
      </c>
      <c r="K31" s="166">
        <f>SUM(K17:K19)</f>
        <v>1159780.8600000001</v>
      </c>
      <c r="L31" s="166">
        <f>SUM(L17:L19)</f>
        <v>5021149.6829312453</v>
      </c>
      <c r="N31" s="166">
        <f>SUM(N17:N19)</f>
        <v>1154333</v>
      </c>
      <c r="O31" s="166">
        <f>SUM(O17:O19)</f>
        <v>1789728</v>
      </c>
      <c r="P31" s="166">
        <f>SUM(P17:P19)</f>
        <v>4794</v>
      </c>
      <c r="Q31" s="166">
        <f>SUM(Q17:Q19)</f>
        <v>0</v>
      </c>
      <c r="AC31" s="166">
        <f>SUM(AC17:AC19)</f>
        <v>3167613</v>
      </c>
      <c r="AD31" s="166">
        <f>SUM(AD17:AD19)</f>
        <v>3225773</v>
      </c>
      <c r="AE31" s="166">
        <f>SUM(AE17:AE19)</f>
        <v>47802</v>
      </c>
      <c r="AF31" s="166">
        <f>SUM(AF17:AF19)</f>
        <v>2123958.3170687547</v>
      </c>
      <c r="AR31" s="165">
        <f>SUM(AR17:AR19)</f>
        <v>356</v>
      </c>
      <c r="AS31" s="165">
        <f>SUM(AS17:AS19)</f>
        <v>334</v>
      </c>
      <c r="AT31" s="165">
        <f>SUM(AT17:AT19)</f>
        <v>454</v>
      </c>
      <c r="AU31" s="165">
        <f>SUM(AU17:AU19)</f>
        <v>615</v>
      </c>
    </row>
    <row r="32" spans="1:47" ht="15" thickTop="1">
      <c r="D32" s="155">
        <f>SUM(D23:D31)</f>
        <v>66836357</v>
      </c>
      <c r="E32" s="155">
        <f>SUM(E23:E31)</f>
        <v>66537021</v>
      </c>
      <c r="F32" s="155">
        <f>SUM(F23:F31)</f>
        <v>75112195</v>
      </c>
      <c r="G32" s="155">
        <f>SUM(G23:G31)</f>
        <v>76482379</v>
      </c>
      <c r="I32" s="155">
        <f>SUM(I23:I31)</f>
        <v>1347008</v>
      </c>
      <c r="J32" s="155">
        <f>SUM(J23:J31)</f>
        <v>0</v>
      </c>
      <c r="K32" s="155">
        <f>SUM(K23:K31)</f>
        <v>11333923.701042429</v>
      </c>
      <c r="L32" s="155">
        <f>SUM(L23:L31)</f>
        <v>6582563.9912741128</v>
      </c>
      <c r="N32" s="155">
        <f>SUM(N23:N31)</f>
        <v>30200746</v>
      </c>
      <c r="O32" s="155">
        <f>SUM(O23:O31)</f>
        <v>29705983</v>
      </c>
      <c r="P32" s="155">
        <f>SUM(P23:P31)</f>
        <v>8938106.1699999999</v>
      </c>
      <c r="Q32" s="155">
        <f>SUM(Q23:Q31)</f>
        <v>14992899.482931249</v>
      </c>
      <c r="R32" s="155">
        <f t="shared" ref="R32:AB32" si="15">SUM(R23:R29)</f>
        <v>0</v>
      </c>
      <c r="S32" s="155">
        <f t="shared" si="15"/>
        <v>0</v>
      </c>
      <c r="T32" s="155">
        <f t="shared" si="15"/>
        <v>0</v>
      </c>
      <c r="U32" s="155">
        <f t="shared" si="15"/>
        <v>0</v>
      </c>
      <c r="V32" s="155">
        <f t="shared" si="15"/>
        <v>0</v>
      </c>
      <c r="W32" s="155">
        <f t="shared" si="15"/>
        <v>0</v>
      </c>
      <c r="X32" s="155">
        <f t="shared" si="15"/>
        <v>0</v>
      </c>
      <c r="Y32" s="155">
        <f t="shared" si="15"/>
        <v>0</v>
      </c>
      <c r="Z32" s="155">
        <f t="shared" si="15"/>
        <v>0</v>
      </c>
      <c r="AA32" s="155">
        <f t="shared" si="15"/>
        <v>0</v>
      </c>
      <c r="AB32" s="155">
        <f t="shared" si="15"/>
        <v>0</v>
      </c>
      <c r="AC32" s="155">
        <f>SUM(AC23:AC31)</f>
        <v>35288603</v>
      </c>
      <c r="AD32" s="155">
        <f>SUM(AD23:AD31)</f>
        <v>36831038</v>
      </c>
      <c r="AE32" s="155">
        <f>SUM(AE23:AE31)</f>
        <v>51995012</v>
      </c>
      <c r="AF32" s="155">
        <f>SUM(AF23:AF31)</f>
        <v>54906915.52579464</v>
      </c>
      <c r="AH32" s="156">
        <f t="shared" ref="AH32:AQ32" si="16">SUM(AH23:AH29)</f>
        <v>18868</v>
      </c>
      <c r="AI32" s="156">
        <f t="shared" si="16"/>
        <v>15711</v>
      </c>
      <c r="AJ32" s="156">
        <f t="shared" si="16"/>
        <v>14800</v>
      </c>
      <c r="AK32" s="156">
        <f t="shared" si="16"/>
        <v>14261</v>
      </c>
      <c r="AL32" s="156">
        <f t="shared" si="16"/>
        <v>14306</v>
      </c>
      <c r="AM32" s="156">
        <f t="shared" si="16"/>
        <v>17216</v>
      </c>
      <c r="AN32" s="156">
        <f t="shared" si="16"/>
        <v>17896.698469416759</v>
      </c>
      <c r="AO32" s="156">
        <f t="shared" si="16"/>
        <v>17390.062970067258</v>
      </c>
      <c r="AP32" s="156">
        <f t="shared" si="16"/>
        <v>27602</v>
      </c>
      <c r="AQ32" s="156">
        <f t="shared" si="16"/>
        <v>25378</v>
      </c>
      <c r="AR32" s="156">
        <f>SUM(AR23:AR31)</f>
        <v>17873</v>
      </c>
      <c r="AS32" s="156">
        <f>SUM(AS23:AS31)</f>
        <v>8634</v>
      </c>
      <c r="AT32" s="156">
        <f>SUM(AT23:AT31)</f>
        <v>12702</v>
      </c>
      <c r="AU32" s="156">
        <f>SUM(AU23:AU31)</f>
        <v>25410</v>
      </c>
    </row>
    <row r="33" spans="1:47">
      <c r="AC33" s="143"/>
      <c r="AD33" s="143"/>
      <c r="AE33" s="143"/>
      <c r="AF33" s="143"/>
      <c r="AR33" s="167">
        <f>SUM(AR26:AR27)</f>
        <v>1380</v>
      </c>
      <c r="AS33" s="167">
        <f>SUM(AS26:AS27)</f>
        <v>34</v>
      </c>
      <c r="AT33" s="167">
        <f>SUM(AT26:AT27)</f>
        <v>14</v>
      </c>
      <c r="AU33" s="167">
        <f>SUM(AU26:AU27)</f>
        <v>864</v>
      </c>
    </row>
    <row r="34" spans="1:47">
      <c r="A34" s="119" t="s">
        <v>81</v>
      </c>
      <c r="D34" s="94" t="s">
        <v>6</v>
      </c>
      <c r="I34" s="94" t="s">
        <v>7</v>
      </c>
      <c r="N34" s="94" t="s">
        <v>8</v>
      </c>
      <c r="AE34" s="94" t="s">
        <v>9</v>
      </c>
    </row>
    <row r="35" spans="1:47">
      <c r="A35" s="59" t="s">
        <v>10</v>
      </c>
      <c r="B35" s="59"/>
      <c r="C35" s="59"/>
      <c r="D35" s="59"/>
      <c r="E35" s="59"/>
      <c r="F35" s="59"/>
      <c r="G35" s="59"/>
      <c r="H35" s="120"/>
      <c r="I35" s="59" t="s">
        <v>11</v>
      </c>
      <c r="J35" s="59"/>
      <c r="K35" s="59"/>
      <c r="L35" s="59"/>
      <c r="M35" s="59"/>
      <c r="N35" s="59"/>
      <c r="O35" s="59"/>
      <c r="P35" s="59"/>
      <c r="Q35" s="59"/>
      <c r="R35" s="120"/>
      <c r="S35" s="59"/>
      <c r="T35" s="59"/>
      <c r="U35" s="59"/>
      <c r="V35" s="59"/>
      <c r="W35" s="59"/>
      <c r="X35" s="59"/>
      <c r="Y35" s="59"/>
      <c r="Z35" s="59"/>
      <c r="AA35" s="59"/>
      <c r="AB35" s="59"/>
      <c r="AC35" s="59" t="s">
        <v>12</v>
      </c>
      <c r="AD35" s="59"/>
      <c r="AE35" s="59"/>
      <c r="AF35" s="59"/>
      <c r="AH35" s="59"/>
      <c r="AI35" s="59"/>
      <c r="AJ35" s="59"/>
      <c r="AK35" s="59"/>
      <c r="AL35" s="59"/>
      <c r="AM35" s="59"/>
      <c r="AN35" s="59"/>
      <c r="AO35" s="59"/>
      <c r="AP35" s="59"/>
      <c r="AQ35" s="59"/>
      <c r="AR35" s="59" t="s">
        <v>13</v>
      </c>
      <c r="AS35" s="59"/>
      <c r="AT35" s="59"/>
      <c r="AU35" s="59"/>
    </row>
    <row r="36" spans="1:47">
      <c r="A36" s="121" t="s">
        <v>14</v>
      </c>
      <c r="B36" s="121"/>
      <c r="C36" s="121"/>
      <c r="D36" s="121"/>
      <c r="E36" s="121"/>
      <c r="F36" s="121"/>
      <c r="I36" s="380" t="s">
        <v>15</v>
      </c>
      <c r="J36" s="381"/>
      <c r="K36" s="381"/>
      <c r="L36" s="168"/>
      <c r="N36" s="380" t="s">
        <v>82</v>
      </c>
      <c r="O36" s="381"/>
      <c r="P36" s="381"/>
      <c r="Q36" s="168"/>
      <c r="R36" s="122"/>
      <c r="S36" s="121"/>
      <c r="T36" s="121"/>
      <c r="V36" s="121"/>
      <c r="W36" s="121"/>
      <c r="X36" s="121"/>
      <c r="Y36" s="121"/>
      <c r="Z36" s="121"/>
      <c r="AA36" s="121"/>
      <c r="AB36" s="121"/>
      <c r="AC36" s="121"/>
      <c r="AD36" s="121"/>
      <c r="AE36" s="121"/>
    </row>
    <row r="37" spans="1:47">
      <c r="A37" s="123"/>
      <c r="B37" s="123"/>
      <c r="C37" s="124" t="s">
        <v>18</v>
      </c>
      <c r="D37" s="124" t="s">
        <v>19</v>
      </c>
      <c r="E37" s="124" t="s">
        <v>20</v>
      </c>
      <c r="F37" s="124" t="s">
        <v>21</v>
      </c>
      <c r="G37" s="124" t="s">
        <v>22</v>
      </c>
      <c r="H37" s="125"/>
      <c r="I37" s="123" t="s">
        <v>19</v>
      </c>
      <c r="J37" s="124" t="s">
        <v>23</v>
      </c>
      <c r="K37" s="123" t="s">
        <v>24</v>
      </c>
      <c r="L37" s="124" t="s">
        <v>22</v>
      </c>
      <c r="M37" s="126"/>
      <c r="N37" s="123" t="s">
        <v>19</v>
      </c>
      <c r="O37" s="123" t="s">
        <v>23</v>
      </c>
      <c r="P37" s="124" t="s">
        <v>24</v>
      </c>
      <c r="Q37" s="124" t="s">
        <v>22</v>
      </c>
      <c r="R37" s="127"/>
      <c r="S37" s="124" t="s">
        <v>25</v>
      </c>
      <c r="T37" s="124" t="s">
        <v>26</v>
      </c>
      <c r="U37" s="124" t="s">
        <v>27</v>
      </c>
      <c r="V37" s="124" t="s">
        <v>28</v>
      </c>
      <c r="W37" s="124" t="s">
        <v>29</v>
      </c>
      <c r="X37" s="124" t="s">
        <v>30</v>
      </c>
      <c r="Y37" s="124" t="s">
        <v>31</v>
      </c>
      <c r="Z37" s="124" t="s">
        <v>32</v>
      </c>
      <c r="AA37" s="124" t="s">
        <v>33</v>
      </c>
      <c r="AB37" s="124" t="s">
        <v>34</v>
      </c>
      <c r="AC37" s="124" t="s">
        <v>19</v>
      </c>
      <c r="AD37" s="124" t="s">
        <v>20</v>
      </c>
      <c r="AE37" s="124" t="s">
        <v>21</v>
      </c>
      <c r="AF37" s="128" t="s">
        <v>22</v>
      </c>
      <c r="AG37" s="126"/>
      <c r="AH37" s="124" t="s">
        <v>25</v>
      </c>
      <c r="AI37" s="129" t="s">
        <v>26</v>
      </c>
      <c r="AJ37" s="129" t="s">
        <v>27</v>
      </c>
      <c r="AK37" s="129" t="s">
        <v>28</v>
      </c>
      <c r="AL37" s="129" t="s">
        <v>29</v>
      </c>
      <c r="AM37" s="129" t="s">
        <v>30</v>
      </c>
      <c r="AN37" s="129" t="s">
        <v>31</v>
      </c>
      <c r="AO37" s="129" t="s">
        <v>32</v>
      </c>
      <c r="AP37" s="129" t="s">
        <v>33</v>
      </c>
      <c r="AQ37" s="129" t="s">
        <v>34</v>
      </c>
      <c r="AR37" s="129" t="s">
        <v>19</v>
      </c>
      <c r="AS37" s="129" t="s">
        <v>20</v>
      </c>
      <c r="AT37" s="129" t="s">
        <v>21</v>
      </c>
      <c r="AU37" s="129" t="s">
        <v>22</v>
      </c>
    </row>
    <row r="38" spans="1:47" ht="25.4" customHeight="1">
      <c r="A38" s="61" t="s">
        <v>35</v>
      </c>
      <c r="B38" s="61" t="s">
        <v>36</v>
      </c>
      <c r="C38" s="61" t="s">
        <v>37</v>
      </c>
      <c r="D38" s="61" t="s">
        <v>38</v>
      </c>
      <c r="E38" s="61" t="s">
        <v>38</v>
      </c>
      <c r="F38" s="62" t="s">
        <v>38</v>
      </c>
      <c r="G38" s="62" t="s">
        <v>38</v>
      </c>
      <c r="I38" s="130" t="s">
        <v>38</v>
      </c>
      <c r="J38" s="130" t="s">
        <v>38</v>
      </c>
      <c r="K38" s="131" t="s">
        <v>38</v>
      </c>
      <c r="L38" s="62" t="s">
        <v>38</v>
      </c>
      <c r="N38" s="130" t="s">
        <v>38</v>
      </c>
      <c r="O38" s="130" t="s">
        <v>38</v>
      </c>
      <c r="P38" s="132" t="s">
        <v>38</v>
      </c>
      <c r="Q38" s="62" t="s">
        <v>38</v>
      </c>
      <c r="R38" s="133"/>
      <c r="S38" s="61" t="s">
        <v>39</v>
      </c>
      <c r="T38" s="61" t="s">
        <v>38</v>
      </c>
      <c r="U38" s="61" t="s">
        <v>38</v>
      </c>
      <c r="V38" s="61" t="s">
        <v>38</v>
      </c>
      <c r="W38" s="61" t="s">
        <v>38</v>
      </c>
      <c r="X38" s="61" t="s">
        <v>38</v>
      </c>
      <c r="Y38" s="61" t="s">
        <v>38</v>
      </c>
      <c r="Z38" s="61" t="s">
        <v>38</v>
      </c>
      <c r="AA38" s="61" t="s">
        <v>38</v>
      </c>
      <c r="AB38" s="61" t="s">
        <v>38</v>
      </c>
      <c r="AC38" s="61" t="s">
        <v>38</v>
      </c>
      <c r="AD38" s="61" t="s">
        <v>38</v>
      </c>
      <c r="AE38" s="62" t="s">
        <v>38</v>
      </c>
      <c r="AF38" s="62" t="s">
        <v>38</v>
      </c>
      <c r="AH38" s="61" t="s">
        <v>39</v>
      </c>
      <c r="AI38" s="61" t="s">
        <v>38</v>
      </c>
      <c r="AJ38" s="61" t="s">
        <v>38</v>
      </c>
      <c r="AK38" s="61" t="s">
        <v>38</v>
      </c>
      <c r="AL38" s="61" t="s">
        <v>38</v>
      </c>
      <c r="AM38" s="61" t="s">
        <v>38</v>
      </c>
      <c r="AN38" s="61" t="s">
        <v>38</v>
      </c>
      <c r="AO38" s="61" t="s">
        <v>38</v>
      </c>
      <c r="AP38" s="61" t="s">
        <v>38</v>
      </c>
      <c r="AQ38" s="61" t="s">
        <v>38</v>
      </c>
      <c r="AR38" s="61" t="s">
        <v>38</v>
      </c>
      <c r="AS38" s="61" t="s">
        <v>38</v>
      </c>
      <c r="AT38" s="62" t="s">
        <v>38</v>
      </c>
      <c r="AU38" s="72" t="s">
        <v>38</v>
      </c>
    </row>
    <row r="39" spans="1:47" ht="15.5">
      <c r="A39" s="134" t="s">
        <v>40</v>
      </c>
      <c r="B39" s="135" t="s">
        <v>41</v>
      </c>
      <c r="C39" s="135" t="s">
        <v>42</v>
      </c>
      <c r="D39" s="143">
        <v>87872.589951079426</v>
      </c>
      <c r="E39" s="143">
        <v>1964781.8202917001</v>
      </c>
      <c r="F39" s="143">
        <v>2210779.6869624569</v>
      </c>
      <c r="G39" s="143">
        <v>2279131.56</v>
      </c>
      <c r="I39" s="143">
        <v>2391.5985688465057</v>
      </c>
      <c r="J39" s="143">
        <v>0</v>
      </c>
      <c r="K39" s="143">
        <v>1682125.4125897512</v>
      </c>
      <c r="L39" s="143">
        <v>1100474.3499780537</v>
      </c>
      <c r="N39" s="143">
        <v>22830.982977202479</v>
      </c>
      <c r="O39" s="143">
        <v>700895.17828342132</v>
      </c>
      <c r="P39" s="143">
        <v>44163.136250170639</v>
      </c>
      <c r="Q39" s="143">
        <v>173643.99682194623</v>
      </c>
      <c r="R39" s="141"/>
      <c r="AC39" s="143">
        <v>62650.008405030443</v>
      </c>
      <c r="AD39" s="143">
        <v>1263886.6420082788</v>
      </c>
      <c r="AE39" s="143">
        <v>440327.69385665527</v>
      </c>
      <c r="AF39" s="143">
        <v>1005013.2132000001</v>
      </c>
      <c r="AH39" s="97">
        <v>421</v>
      </c>
      <c r="AI39" s="97">
        <v>363</v>
      </c>
      <c r="AJ39" s="97">
        <v>298</v>
      </c>
      <c r="AK39" s="97">
        <v>271</v>
      </c>
      <c r="AL39" s="97">
        <v>259</v>
      </c>
      <c r="AM39" s="97">
        <v>456</v>
      </c>
      <c r="AN39" s="97">
        <v>252</v>
      </c>
      <c r="AO39" s="97">
        <v>198.71470039968699</v>
      </c>
      <c r="AP39" s="97">
        <v>7</v>
      </c>
      <c r="AQ39" s="97">
        <v>7</v>
      </c>
      <c r="AR39" s="97">
        <v>7</v>
      </c>
      <c r="AS39" s="97">
        <v>6</v>
      </c>
      <c r="AT39" s="97">
        <v>11</v>
      </c>
      <c r="AU39" s="97">
        <v>22</v>
      </c>
    </row>
    <row r="40" spans="1:47" ht="15.5">
      <c r="A40" s="134" t="s">
        <v>43</v>
      </c>
      <c r="B40" s="135" t="s">
        <v>41</v>
      </c>
      <c r="C40" s="135" t="s">
        <v>44</v>
      </c>
      <c r="D40" s="143">
        <v>22942925.405078329</v>
      </c>
      <c r="E40" s="143">
        <v>23169892.827037338</v>
      </c>
      <c r="F40" s="143">
        <v>24603357.120511942</v>
      </c>
      <c r="G40" s="143">
        <v>30653582.760000002</v>
      </c>
      <c r="I40" s="143">
        <v>624387.48617863981</v>
      </c>
      <c r="J40" s="143">
        <v>0</v>
      </c>
      <c r="K40" s="143">
        <v>0</v>
      </c>
      <c r="L40" s="143">
        <v>0</v>
      </c>
      <c r="N40" s="143">
        <v>5960978.4882032014</v>
      </c>
      <c r="O40" s="143">
        <v>8267924.083019725</v>
      </c>
      <c r="P40" s="143">
        <v>2150046.7355641634</v>
      </c>
      <c r="Q40" s="143">
        <v>4966279.3034532126</v>
      </c>
      <c r="R40" s="141"/>
      <c r="AC40" s="143">
        <v>16357559.430696487</v>
      </c>
      <c r="AD40" s="143">
        <v>14901968.744017612</v>
      </c>
      <c r="AE40" s="143">
        <v>21437012.796143342</v>
      </c>
      <c r="AF40" s="143">
        <v>25687303.456546791</v>
      </c>
      <c r="AH40" s="97">
        <v>606</v>
      </c>
      <c r="AI40" s="97">
        <v>412</v>
      </c>
      <c r="AJ40" s="97">
        <v>484</v>
      </c>
      <c r="AK40" s="97">
        <v>444</v>
      </c>
      <c r="AL40" s="97">
        <v>436</v>
      </c>
      <c r="AM40" s="97">
        <v>660</v>
      </c>
      <c r="AN40" s="97">
        <v>309.18504642797802</v>
      </c>
      <c r="AO40" s="97">
        <v>341.31379389039802</v>
      </c>
      <c r="AP40" s="97">
        <v>668</v>
      </c>
      <c r="AQ40" s="97">
        <v>744</v>
      </c>
      <c r="AR40" s="97">
        <v>378</v>
      </c>
      <c r="AS40" s="97">
        <v>503</v>
      </c>
      <c r="AT40" s="97">
        <v>531</v>
      </c>
      <c r="AU40" s="97">
        <v>662</v>
      </c>
    </row>
    <row r="41" spans="1:47" ht="15.5">
      <c r="A41" s="134" t="s">
        <v>45</v>
      </c>
      <c r="B41" s="135" t="s">
        <v>41</v>
      </c>
      <c r="C41" s="135" t="s">
        <v>46</v>
      </c>
      <c r="D41" s="143">
        <v>2461236.2243422703</v>
      </c>
      <c r="E41" s="143">
        <v>6504593.0732219061</v>
      </c>
      <c r="F41" s="143">
        <v>12163071.968907848</v>
      </c>
      <c r="G41" s="143">
        <v>3045069.72</v>
      </c>
      <c r="I41" s="143">
        <v>66981.982192960291</v>
      </c>
      <c r="J41" s="143">
        <v>0</v>
      </c>
      <c r="K41" s="143">
        <v>4505392.9049153691</v>
      </c>
      <c r="L41" s="143">
        <v>0</v>
      </c>
      <c r="N41" s="143">
        <v>639473.04239374981</v>
      </c>
      <c r="O41" s="143">
        <v>2321093.5867656241</v>
      </c>
      <c r="P41" s="143">
        <v>639713.80338327633</v>
      </c>
      <c r="Q41" s="143">
        <v>525375.68694273278</v>
      </c>
      <c r="R41" s="141"/>
      <c r="AC41" s="143">
        <v>1754781.1997555604</v>
      </c>
      <c r="AD41" s="143">
        <v>4183499.486456282</v>
      </c>
      <c r="AE41" s="143">
        <v>6378252.7788737193</v>
      </c>
      <c r="AF41" s="143">
        <v>2519694.0330572678</v>
      </c>
      <c r="AH41" s="97">
        <v>115</v>
      </c>
      <c r="AI41" s="97">
        <v>78</v>
      </c>
      <c r="AJ41" s="97">
        <v>92</v>
      </c>
      <c r="AK41" s="97">
        <v>85</v>
      </c>
      <c r="AL41" s="97">
        <v>83</v>
      </c>
      <c r="AM41" s="97">
        <v>126</v>
      </c>
      <c r="AN41" s="97">
        <v>223.89261982715601</v>
      </c>
      <c r="AO41" s="97">
        <v>111.95817674758101</v>
      </c>
      <c r="AP41" s="97">
        <v>74</v>
      </c>
      <c r="AQ41" s="97">
        <v>89</v>
      </c>
      <c r="AR41" s="97">
        <v>29</v>
      </c>
      <c r="AS41" s="97">
        <v>28</v>
      </c>
      <c r="AT41" s="97">
        <v>25</v>
      </c>
      <c r="AU41" s="97">
        <v>16</v>
      </c>
    </row>
    <row r="42" spans="1:47" ht="15.5">
      <c r="A42" s="134" t="s">
        <v>47</v>
      </c>
      <c r="B42" s="135" t="s">
        <v>41</v>
      </c>
      <c r="C42" s="135" t="s">
        <v>48</v>
      </c>
      <c r="D42" s="143">
        <v>493049.34316907631</v>
      </c>
      <c r="E42" s="143">
        <v>692375.40742894891</v>
      </c>
      <c r="F42" s="143">
        <v>674686.24894197949</v>
      </c>
      <c r="G42" s="143">
        <v>252591.48</v>
      </c>
      <c r="I42" s="143">
        <v>13418.440938122472</v>
      </c>
      <c r="J42" s="143">
        <v>0</v>
      </c>
      <c r="K42" s="143">
        <v>157698.14521228007</v>
      </c>
      <c r="L42" s="143">
        <v>0</v>
      </c>
      <c r="N42" s="143">
        <v>128102.65344306825</v>
      </c>
      <c r="O42" s="143">
        <v>247066.5903725113</v>
      </c>
      <c r="P42" s="143">
        <v>43188.542499317402</v>
      </c>
      <c r="Q42" s="143">
        <v>39269.782412086737</v>
      </c>
      <c r="R42" s="141"/>
      <c r="AC42" s="143">
        <v>351528.24878788559</v>
      </c>
      <c r="AD42" s="143">
        <v>445308.81705643755</v>
      </c>
      <c r="AE42" s="143">
        <v>430610.81866894191</v>
      </c>
      <c r="AF42" s="143">
        <v>213321.69758791328</v>
      </c>
      <c r="AH42" s="97">
        <v>0</v>
      </c>
      <c r="AI42" s="97">
        <v>0</v>
      </c>
      <c r="AJ42" s="97">
        <v>0</v>
      </c>
      <c r="AK42" s="97">
        <v>0</v>
      </c>
      <c r="AL42" s="97">
        <v>0</v>
      </c>
      <c r="AM42" s="97">
        <v>0</v>
      </c>
      <c r="AN42" s="97">
        <v>0</v>
      </c>
      <c r="AO42" s="97">
        <v>46.863658026065998</v>
      </c>
      <c r="AP42" s="97">
        <v>2</v>
      </c>
      <c r="AQ42" s="97">
        <v>18</v>
      </c>
      <c r="AR42" s="97">
        <v>325</v>
      </c>
      <c r="AS42" s="97">
        <v>147</v>
      </c>
      <c r="AT42" s="97">
        <v>134</v>
      </c>
      <c r="AU42" s="97">
        <v>338</v>
      </c>
    </row>
    <row r="43" spans="1:47" ht="15.5">
      <c r="A43" s="134" t="s">
        <v>49</v>
      </c>
      <c r="B43" s="135" t="s">
        <v>41</v>
      </c>
      <c r="C43" s="135" t="s">
        <v>50</v>
      </c>
      <c r="D43" s="143">
        <v>4515194.5791050512</v>
      </c>
      <c r="E43" s="143">
        <v>4128689.7498066816</v>
      </c>
      <c r="F43" s="143">
        <v>6203115.4091467569</v>
      </c>
      <c r="G43" s="143">
        <v>6254796.2400000002</v>
      </c>
      <c r="I43" s="143">
        <v>122879.71446578416</v>
      </c>
      <c r="J43" s="143">
        <v>0</v>
      </c>
      <c r="K43" s="143">
        <v>0</v>
      </c>
      <c r="L43" s="143">
        <v>585853.10303224367</v>
      </c>
      <c r="N43" s="143">
        <v>1173127.8944374423</v>
      </c>
      <c r="O43" s="143">
        <v>1436986.6945721058</v>
      </c>
      <c r="P43" s="143">
        <v>535352.86483924906</v>
      </c>
      <c r="Q43" s="143">
        <v>835169.09016775852</v>
      </c>
      <c r="R43" s="141"/>
      <c r="AC43" s="143">
        <v>3219186.9702018248</v>
      </c>
      <c r="AD43" s="143">
        <v>2691703.0552345756</v>
      </c>
      <c r="AE43" s="143">
        <v>5337728.9176791804</v>
      </c>
      <c r="AF43" s="143">
        <v>4833774.0467999987</v>
      </c>
      <c r="AH43" s="97">
        <v>2674</v>
      </c>
      <c r="AI43" s="97">
        <v>2454</v>
      </c>
      <c r="AJ43" s="97">
        <v>2357</v>
      </c>
      <c r="AK43" s="97">
        <v>2348</v>
      </c>
      <c r="AL43" s="97">
        <v>2348</v>
      </c>
      <c r="AM43" s="97">
        <v>2764</v>
      </c>
      <c r="AN43" s="97">
        <v>1599.43159203291</v>
      </c>
      <c r="AO43" s="97">
        <v>2060</v>
      </c>
      <c r="AP43" s="97">
        <v>2069</v>
      </c>
      <c r="AQ43" s="97">
        <v>2350</v>
      </c>
      <c r="AR43" s="97">
        <v>1747</v>
      </c>
      <c r="AS43" s="97">
        <v>1374</v>
      </c>
      <c r="AT43" s="97">
        <v>1875</v>
      </c>
      <c r="AU43" s="97">
        <v>6221</v>
      </c>
    </row>
    <row r="44" spans="1:47" ht="15.5">
      <c r="A44" s="134" t="s">
        <v>51</v>
      </c>
      <c r="B44" s="135" t="s">
        <v>52</v>
      </c>
      <c r="C44" s="135" t="s">
        <v>53</v>
      </c>
      <c r="D44" s="143">
        <v>19910047.752288003</v>
      </c>
      <c r="E44" s="143">
        <v>10510302.518130029</v>
      </c>
      <c r="F44" s="143">
        <v>4161739.9902389073</v>
      </c>
      <c r="G44" s="143">
        <v>4000293.0000000005</v>
      </c>
      <c r="I44" s="143">
        <v>0</v>
      </c>
      <c r="J44" s="143">
        <v>0</v>
      </c>
      <c r="K44" s="143">
        <v>0</v>
      </c>
      <c r="L44" s="143">
        <v>0</v>
      </c>
      <c r="N44" s="143">
        <v>19910047.752288003</v>
      </c>
      <c r="O44" s="143">
        <v>10510302.518130029</v>
      </c>
      <c r="P44" s="143">
        <v>4161739.9902389073</v>
      </c>
      <c r="Q44" s="143">
        <v>4000293.0000000005</v>
      </c>
      <c r="R44" s="141"/>
      <c r="AC44" s="143">
        <v>0</v>
      </c>
      <c r="AD44" s="143">
        <v>0</v>
      </c>
      <c r="AE44" s="143">
        <v>0</v>
      </c>
      <c r="AF44" s="143">
        <v>0</v>
      </c>
      <c r="AH44" s="97">
        <v>0</v>
      </c>
      <c r="AI44" s="97">
        <v>0</v>
      </c>
      <c r="AJ44" s="97">
        <v>0</v>
      </c>
      <c r="AK44" s="97">
        <v>0</v>
      </c>
      <c r="AL44" s="97">
        <v>0</v>
      </c>
      <c r="AM44" s="97">
        <v>0</v>
      </c>
      <c r="AN44" s="97">
        <v>0</v>
      </c>
      <c r="AO44" s="97"/>
      <c r="AP44" s="97">
        <v>9</v>
      </c>
      <c r="AQ44" s="97">
        <v>26</v>
      </c>
      <c r="AR44" s="97">
        <v>23</v>
      </c>
      <c r="AS44" s="97">
        <v>17</v>
      </c>
      <c r="AT44" s="97">
        <v>10</v>
      </c>
      <c r="AU44" s="97">
        <v>5</v>
      </c>
    </row>
    <row r="45" spans="1:47" ht="15.5">
      <c r="A45" s="134" t="s">
        <v>54</v>
      </c>
      <c r="B45" s="135" t="s">
        <v>52</v>
      </c>
      <c r="C45" s="135" t="s">
        <v>55</v>
      </c>
      <c r="D45" s="143">
        <v>202888.61809999862</v>
      </c>
      <c r="E45" s="143">
        <v>840777.48194475065</v>
      </c>
      <c r="F45" s="143">
        <v>1296381.826996587</v>
      </c>
      <c r="G45" s="143">
        <v>661615.56000000006</v>
      </c>
      <c r="I45" s="143">
        <v>5521.458241758447</v>
      </c>
      <c r="J45" s="143">
        <v>0</v>
      </c>
      <c r="K45" s="143">
        <v>0</v>
      </c>
      <c r="L45" s="143">
        <v>0</v>
      </c>
      <c r="N45" s="143">
        <v>52713.909502103103</v>
      </c>
      <c r="O45" s="143">
        <v>300021.75205114356</v>
      </c>
      <c r="P45" s="143">
        <v>0</v>
      </c>
      <c r="Q45" s="143">
        <v>661615.56000000006</v>
      </c>
      <c r="R45" s="141"/>
      <c r="AC45" s="143">
        <v>144653.25035613708</v>
      </c>
      <c r="AD45" s="143">
        <v>540755.72989360709</v>
      </c>
      <c r="AE45" s="143">
        <v>0</v>
      </c>
      <c r="AF45" s="143">
        <v>0</v>
      </c>
      <c r="AH45" s="97">
        <v>1</v>
      </c>
      <c r="AI45" s="97">
        <v>1</v>
      </c>
      <c r="AJ45" s="97">
        <v>1</v>
      </c>
      <c r="AK45" s="97">
        <v>2</v>
      </c>
      <c r="AL45" s="97">
        <v>0</v>
      </c>
      <c r="AM45" s="97">
        <v>0</v>
      </c>
      <c r="AN45" s="97">
        <v>0.59899999999999998</v>
      </c>
      <c r="AO45" s="97">
        <v>6</v>
      </c>
      <c r="AP45" s="97">
        <v>24</v>
      </c>
      <c r="AQ45" s="97">
        <v>1</v>
      </c>
      <c r="AR45" s="97">
        <v>2</v>
      </c>
      <c r="AS45" s="97">
        <v>16</v>
      </c>
      <c r="AT45" s="97">
        <v>3</v>
      </c>
      <c r="AU45" s="97">
        <v>5</v>
      </c>
    </row>
    <row r="46" spans="1:47" ht="15.5">
      <c r="A46" s="134" t="s">
        <v>56</v>
      </c>
      <c r="B46" s="135" t="s">
        <v>52</v>
      </c>
      <c r="C46" s="135" t="s">
        <v>50</v>
      </c>
      <c r="D46" s="143">
        <v>380723.43285347801</v>
      </c>
      <c r="E46" s="143">
        <v>0</v>
      </c>
      <c r="F46" s="143">
        <v>0</v>
      </c>
      <c r="G46" s="143">
        <v>308480.40000000002</v>
      </c>
      <c r="I46" s="143">
        <v>10360.914779294702</v>
      </c>
      <c r="J46" s="143">
        <v>0</v>
      </c>
      <c r="K46" s="143">
        <v>0</v>
      </c>
      <c r="L46" s="143">
        <v>0</v>
      </c>
      <c r="N46" s="143">
        <v>98918.950887647952</v>
      </c>
      <c r="O46" s="143">
        <v>0</v>
      </c>
      <c r="P46" s="143">
        <v>0</v>
      </c>
      <c r="Q46" s="143">
        <v>308480.40000000002</v>
      </c>
      <c r="R46" s="141"/>
      <c r="AC46" s="143">
        <v>271443.56718653534</v>
      </c>
      <c r="AD46" s="143">
        <v>0</v>
      </c>
      <c r="AE46" s="143">
        <v>0</v>
      </c>
      <c r="AF46" s="143">
        <v>0</v>
      </c>
      <c r="AH46" s="97">
        <v>0</v>
      </c>
      <c r="AI46" s="97">
        <v>0</v>
      </c>
      <c r="AJ46" s="97">
        <v>1</v>
      </c>
      <c r="AK46" s="97">
        <v>0</v>
      </c>
      <c r="AL46" s="97">
        <v>0</v>
      </c>
      <c r="AM46" s="97">
        <v>0</v>
      </c>
      <c r="AN46" s="97">
        <v>0.94</v>
      </c>
      <c r="AO46" s="97"/>
      <c r="AP46" s="97">
        <v>12952</v>
      </c>
      <c r="AQ46" s="97">
        <v>10552</v>
      </c>
      <c r="AR46" s="97">
        <v>1355</v>
      </c>
      <c r="AS46" s="97">
        <v>1</v>
      </c>
      <c r="AT46" s="97">
        <v>1</v>
      </c>
      <c r="AU46" s="97">
        <v>854</v>
      </c>
    </row>
    <row r="47" spans="1:47" ht="15.5">
      <c r="A47" s="134" t="s">
        <v>57</v>
      </c>
      <c r="B47" s="135" t="s">
        <v>58</v>
      </c>
      <c r="C47" s="135" t="s">
        <v>59</v>
      </c>
      <c r="D47" s="143">
        <v>10737903.276889199</v>
      </c>
      <c r="E47" s="143">
        <v>14073638.898701712</v>
      </c>
      <c r="F47" s="143">
        <v>16917123.295290101</v>
      </c>
      <c r="G47" s="143">
        <v>18815463</v>
      </c>
      <c r="I47" s="143">
        <v>292229.69320208847</v>
      </c>
      <c r="J47" s="143">
        <v>0</v>
      </c>
      <c r="K47" s="143">
        <v>0</v>
      </c>
      <c r="L47" s="143">
        <v>0</v>
      </c>
      <c r="N47" s="143">
        <v>2789897.89747142</v>
      </c>
      <c r="O47" s="143">
        <v>5022024.4208071148</v>
      </c>
      <c r="P47" s="143">
        <v>1530891.4614389075</v>
      </c>
      <c r="Q47" s="143">
        <v>3204233.7178200595</v>
      </c>
      <c r="R47" s="141"/>
      <c r="AC47" s="143">
        <v>7655775.6862156913</v>
      </c>
      <c r="AD47" s="143">
        <v>9051614.4778945986</v>
      </c>
      <c r="AE47" s="143">
        <v>15263733.212662114</v>
      </c>
      <c r="AF47" s="143">
        <v>15611229.282179942</v>
      </c>
      <c r="AH47" s="97">
        <v>426</v>
      </c>
      <c r="AI47" s="97">
        <v>352</v>
      </c>
      <c r="AJ47" s="97">
        <v>263</v>
      </c>
      <c r="AK47" s="97">
        <v>236</v>
      </c>
      <c r="AL47" s="97">
        <v>253</v>
      </c>
      <c r="AM47" s="97">
        <v>230</v>
      </c>
      <c r="AN47" s="97">
        <v>241</v>
      </c>
      <c r="AO47" s="97">
        <v>225.74827501459899</v>
      </c>
      <c r="AP47" s="97">
        <v>859</v>
      </c>
      <c r="AQ47" s="97">
        <v>1039</v>
      </c>
      <c r="AR47" s="97">
        <v>656</v>
      </c>
      <c r="AS47" s="97">
        <v>716</v>
      </c>
      <c r="AT47" s="97">
        <v>949</v>
      </c>
      <c r="AU47" s="97">
        <v>1486</v>
      </c>
    </row>
    <row r="48" spans="1:47" ht="15.5">
      <c r="A48" s="134" t="s">
        <v>60</v>
      </c>
      <c r="B48" s="135" t="s">
        <v>58</v>
      </c>
      <c r="C48" s="135" t="s">
        <v>61</v>
      </c>
      <c r="D48" s="143">
        <v>705124.31755776482</v>
      </c>
      <c r="E48" s="143">
        <v>2320821.8830768685</v>
      </c>
      <c r="F48" s="143">
        <v>3395174.3318088735</v>
      </c>
      <c r="G48" s="143">
        <v>7484505.8400000008</v>
      </c>
      <c r="I48" s="143">
        <v>19190.196101632497</v>
      </c>
      <c r="J48" s="143">
        <v>0</v>
      </c>
      <c r="K48" s="143">
        <v>5027252.8952000244</v>
      </c>
      <c r="L48" s="143">
        <v>0</v>
      </c>
      <c r="N48" s="143">
        <v>183203.56890994901</v>
      </c>
      <c r="O48" s="143">
        <v>827939.76450133696</v>
      </c>
      <c r="P48" s="143">
        <v>309288.30489215016</v>
      </c>
      <c r="Q48" s="143">
        <v>1269228.8756016435</v>
      </c>
      <c r="R48" s="141"/>
      <c r="AC48" s="143">
        <v>502730.55254618329</v>
      </c>
      <c r="AD48" s="143">
        <v>1492882.1185755315</v>
      </c>
      <c r="AE48" s="143">
        <v>3083754.7975085322</v>
      </c>
      <c r="AF48" s="143">
        <v>6215276.9643983571</v>
      </c>
      <c r="AH48" s="97">
        <v>783</v>
      </c>
      <c r="AI48" s="97">
        <v>586</v>
      </c>
      <c r="AJ48" s="97">
        <v>447</v>
      </c>
      <c r="AK48" s="97">
        <v>395</v>
      </c>
      <c r="AL48" s="97">
        <v>450</v>
      </c>
      <c r="AM48" s="97">
        <v>467</v>
      </c>
      <c r="AN48" s="97">
        <v>417</v>
      </c>
      <c r="AO48" s="97">
        <v>460.03891903485902</v>
      </c>
      <c r="AP48" s="97">
        <v>102</v>
      </c>
      <c r="AQ48" s="97">
        <v>157</v>
      </c>
      <c r="AR48" s="97">
        <v>61</v>
      </c>
      <c r="AS48" s="97">
        <v>210</v>
      </c>
      <c r="AT48" s="97">
        <v>292</v>
      </c>
      <c r="AU48" s="97">
        <v>631</v>
      </c>
    </row>
    <row r="49" spans="1:47" ht="15.5">
      <c r="A49" s="134" t="s">
        <v>62</v>
      </c>
      <c r="B49" s="135" t="s">
        <v>58</v>
      </c>
      <c r="C49" s="135" t="s">
        <v>50</v>
      </c>
      <c r="D49" s="143">
        <v>9200193.8047492225</v>
      </c>
      <c r="E49" s="143">
        <v>5153561.7007996859</v>
      </c>
      <c r="F49" s="143">
        <v>6319626.2533105798</v>
      </c>
      <c r="G49" s="143">
        <v>1128723.1200000001</v>
      </c>
      <c r="I49" s="143">
        <v>250381.88492685207</v>
      </c>
      <c r="J49" s="143">
        <v>0</v>
      </c>
      <c r="K49" s="143">
        <v>0</v>
      </c>
      <c r="L49" s="143">
        <v>0</v>
      </c>
      <c r="N49" s="143">
        <v>2390373.4917111434</v>
      </c>
      <c r="O49" s="143">
        <v>1838564.7465532317</v>
      </c>
      <c r="P49" s="143">
        <v>571106.86327167228</v>
      </c>
      <c r="Q49" s="143">
        <v>208742.02834631168</v>
      </c>
      <c r="R49" s="141"/>
      <c r="AC49" s="143">
        <v>6559438.4281112263</v>
      </c>
      <c r="AD49" s="143">
        <v>3314996.9542464544</v>
      </c>
      <c r="AE49" s="143">
        <v>5694212.9337542653</v>
      </c>
      <c r="AF49" s="143">
        <v>919981.09165368835</v>
      </c>
      <c r="AH49" s="97">
        <v>10354</v>
      </c>
      <c r="AI49" s="97">
        <v>9500</v>
      </c>
      <c r="AJ49" s="97">
        <v>9126</v>
      </c>
      <c r="AK49" s="97">
        <v>9091</v>
      </c>
      <c r="AL49" s="97">
        <v>9091</v>
      </c>
      <c r="AM49" s="97">
        <v>10702</v>
      </c>
      <c r="AN49" s="97">
        <v>9814.2760188259999</v>
      </c>
      <c r="AO49" s="97">
        <v>7940</v>
      </c>
      <c r="AP49" s="97">
        <v>10389</v>
      </c>
      <c r="AQ49" s="97">
        <v>9976</v>
      </c>
      <c r="AR49" s="97">
        <v>12934</v>
      </c>
      <c r="AS49" s="97">
        <v>5282</v>
      </c>
      <c r="AT49" s="97">
        <v>8417</v>
      </c>
      <c r="AU49" s="97">
        <v>14555</v>
      </c>
    </row>
    <row r="50" spans="1:47" ht="15.5">
      <c r="A50" s="134" t="s">
        <v>63</v>
      </c>
      <c r="B50" s="135" t="s">
        <v>64</v>
      </c>
      <c r="C50" s="135" t="s">
        <v>65</v>
      </c>
      <c r="D50" s="143">
        <v>1107856.6572601236</v>
      </c>
      <c r="E50" s="143">
        <v>835814.66187046352</v>
      </c>
      <c r="F50" s="143">
        <v>456918.92569965863</v>
      </c>
      <c r="G50" s="143">
        <v>419058.36000000004</v>
      </c>
      <c r="I50" s="143">
        <v>30150.445711910339</v>
      </c>
      <c r="J50" s="143">
        <v>0</v>
      </c>
      <c r="K50" s="143">
        <v>0</v>
      </c>
      <c r="L50" s="143">
        <v>0</v>
      </c>
      <c r="N50" s="143">
        <v>287840.31186329818</v>
      </c>
      <c r="O50" s="143">
        <v>298251.73217003711</v>
      </c>
      <c r="P50" s="143">
        <v>0</v>
      </c>
      <c r="Q50" s="143">
        <v>0</v>
      </c>
      <c r="R50" s="141"/>
      <c r="AC50" s="143">
        <v>789865.89968491509</v>
      </c>
      <c r="AD50" s="143">
        <v>537562.92970042641</v>
      </c>
      <c r="AE50" s="143">
        <v>0</v>
      </c>
      <c r="AF50" s="143">
        <v>419058.36000000004</v>
      </c>
      <c r="AH50" s="97">
        <v>600</v>
      </c>
      <c r="AI50" s="97">
        <v>414</v>
      </c>
      <c r="AJ50" s="97">
        <v>324</v>
      </c>
      <c r="AK50" s="97">
        <v>189</v>
      </c>
      <c r="AL50" s="97">
        <v>214</v>
      </c>
      <c r="AM50" s="97">
        <v>272</v>
      </c>
      <c r="AN50" s="97">
        <v>277.615866400367</v>
      </c>
      <c r="AO50" s="97">
        <v>284.70363943716399</v>
      </c>
      <c r="AP50" s="97">
        <v>59</v>
      </c>
      <c r="AQ50" s="97">
        <v>71</v>
      </c>
      <c r="AR50" s="97">
        <v>43</v>
      </c>
      <c r="AS50" s="97">
        <v>11</v>
      </c>
      <c r="AT50" s="97">
        <v>12</v>
      </c>
      <c r="AU50" s="97">
        <v>14</v>
      </c>
    </row>
    <row r="51" spans="1:47" ht="15.5">
      <c r="A51" s="134" t="s">
        <v>66</v>
      </c>
      <c r="B51" s="135" t="s">
        <v>64</v>
      </c>
      <c r="C51" s="135" t="s">
        <v>67</v>
      </c>
      <c r="D51" s="143">
        <v>2356947.3711471357</v>
      </c>
      <c r="E51" s="143">
        <v>2760347.1319867605</v>
      </c>
      <c r="F51" s="143">
        <v>465649.91754266206</v>
      </c>
      <c r="G51" s="143">
        <v>1873066.6800000002</v>
      </c>
      <c r="I51" s="143">
        <v>64143.752878419451</v>
      </c>
      <c r="J51" s="143">
        <v>0</v>
      </c>
      <c r="K51" s="143">
        <v>0</v>
      </c>
      <c r="L51" s="143">
        <v>0</v>
      </c>
      <c r="N51" s="143">
        <v>612376.6783876156</v>
      </c>
      <c r="O51" s="143">
        <v>985000.28021898435</v>
      </c>
      <c r="P51" s="143">
        <v>0</v>
      </c>
      <c r="Q51" s="143">
        <v>0</v>
      </c>
      <c r="R51" s="141"/>
      <c r="AC51" s="143">
        <v>1680426.9398811006</v>
      </c>
      <c r="AD51" s="143">
        <v>1775346.8517677763</v>
      </c>
      <c r="AE51" s="143">
        <v>0</v>
      </c>
      <c r="AF51" s="143">
        <v>1873066.6800000002</v>
      </c>
      <c r="AH51" s="97">
        <v>269</v>
      </c>
      <c r="AI51" s="97">
        <v>186</v>
      </c>
      <c r="AJ51" s="97">
        <v>146</v>
      </c>
      <c r="AK51" s="97">
        <v>85</v>
      </c>
      <c r="AL51" s="97">
        <v>96</v>
      </c>
      <c r="AM51" s="97">
        <v>35</v>
      </c>
      <c r="AN51" s="97">
        <v>37.856709054596003</v>
      </c>
      <c r="AO51" s="97">
        <v>14.354805349773001</v>
      </c>
      <c r="AP51" s="97">
        <v>171</v>
      </c>
      <c r="AQ51" s="97">
        <v>139</v>
      </c>
      <c r="AR51" s="97">
        <v>89</v>
      </c>
      <c r="AS51" s="97">
        <v>98</v>
      </c>
      <c r="AT51" s="97">
        <v>9</v>
      </c>
      <c r="AU51" s="97">
        <v>29</v>
      </c>
    </row>
    <row r="52" spans="1:47" ht="16" thickBot="1">
      <c r="A52" s="134" t="s">
        <v>68</v>
      </c>
      <c r="B52" s="135" t="s">
        <v>64</v>
      </c>
      <c r="C52" s="135" t="s">
        <v>61</v>
      </c>
      <c r="D52" s="169">
        <v>1636267.9036082223</v>
      </c>
      <c r="E52" s="170">
        <v>2058320.0429003898</v>
      </c>
      <c r="F52" s="170">
        <v>5091402.2753242319</v>
      </c>
      <c r="G52" s="170">
        <v>5424591.6000000006</v>
      </c>
      <c r="I52" s="170">
        <v>44531.037202454019</v>
      </c>
      <c r="J52" s="170">
        <v>0</v>
      </c>
      <c r="K52" s="170">
        <v>1296381.6705071672</v>
      </c>
      <c r="L52" s="170">
        <v>5422841.6575657455</v>
      </c>
      <c r="N52" s="170">
        <v>425131.61789709068</v>
      </c>
      <c r="O52" s="170">
        <v>734489.47918610345</v>
      </c>
      <c r="P52" s="170">
        <v>5358.6448464163814</v>
      </c>
      <c r="Q52" s="170">
        <v>0</v>
      </c>
      <c r="R52" s="141"/>
      <c r="AC52" s="170">
        <v>1166605.2485086776</v>
      </c>
      <c r="AD52" s="170">
        <v>1323830.5637142863</v>
      </c>
      <c r="AE52" s="170">
        <v>53432.194607508529</v>
      </c>
      <c r="AF52" s="170">
        <v>1749.942434255071</v>
      </c>
      <c r="AH52" s="152">
        <v>2619</v>
      </c>
      <c r="AI52" s="152">
        <v>1365</v>
      </c>
      <c r="AJ52" s="152">
        <v>1261</v>
      </c>
      <c r="AK52" s="152">
        <v>1115</v>
      </c>
      <c r="AL52" s="152">
        <v>1076</v>
      </c>
      <c r="AM52" s="152">
        <v>1504</v>
      </c>
      <c r="AN52" s="152">
        <v>4722.9016168477501</v>
      </c>
      <c r="AO52" s="152">
        <v>5747.2306601931996</v>
      </c>
      <c r="AP52" s="152">
        <v>219</v>
      </c>
      <c r="AQ52" s="152">
        <v>227</v>
      </c>
      <c r="AR52" s="152">
        <v>224</v>
      </c>
      <c r="AS52" s="152">
        <v>225</v>
      </c>
      <c r="AT52" s="152">
        <v>433</v>
      </c>
      <c r="AU52" s="152">
        <v>572</v>
      </c>
    </row>
    <row r="53" spans="1:47" ht="15" thickTop="1">
      <c r="A53" s="153"/>
      <c r="C53" s="154" t="s">
        <v>69</v>
      </c>
      <c r="D53" s="155">
        <f>SUM(D39:D52)</f>
        <v>76738231.276098937</v>
      </c>
      <c r="E53" s="155">
        <f>SUM(E39:E52)</f>
        <v>75013917.197197229</v>
      </c>
      <c r="F53" s="155">
        <f>SUM(F39:F52)</f>
        <v>83959027.250682577</v>
      </c>
      <c r="G53" s="155">
        <f>SUM(G39:G52)</f>
        <v>82600969.320000008</v>
      </c>
      <c r="I53" s="155">
        <f>SUM(I39:I52)</f>
        <v>1546568.6053887629</v>
      </c>
      <c r="J53" s="155">
        <f>SUM(J39:J52)</f>
        <v>0</v>
      </c>
      <c r="K53" s="155">
        <f>SUM(K39:K52)</f>
        <v>12668851.028424591</v>
      </c>
      <c r="L53" s="155">
        <f>SUM(L39:L52)</f>
        <v>7109169.1105760429</v>
      </c>
      <c r="N53" s="155">
        <f>SUM(N39:N52)</f>
        <v>34675017.240372933</v>
      </c>
      <c r="O53" s="155">
        <f>SUM(O40:O52)</f>
        <v>32789665.648347948</v>
      </c>
      <c r="P53" s="155">
        <f>SUM(P39:P52)</f>
        <v>9990850.3472242318</v>
      </c>
      <c r="Q53" s="155">
        <f>SUM(Q39:Q52)</f>
        <v>16192331.441565752</v>
      </c>
      <c r="R53" s="155"/>
      <c r="S53" s="155"/>
      <c r="T53" s="155"/>
      <c r="U53" s="155"/>
      <c r="V53" s="155"/>
      <c r="W53" s="155"/>
      <c r="X53" s="155"/>
      <c r="Y53" s="155"/>
      <c r="Z53" s="155"/>
      <c r="AA53" s="155"/>
      <c r="AB53" s="155"/>
      <c r="AC53" s="155">
        <f>SUM(AC39:AC52)</f>
        <v>40516645.430337258</v>
      </c>
      <c r="AD53" s="155">
        <f>SUM(AD39:AD52)</f>
        <v>41523356.370565869</v>
      </c>
      <c r="AE53" s="155">
        <f>SUM(AE39:AE52)</f>
        <v>58119066.143754266</v>
      </c>
      <c r="AF53" s="155">
        <f>SUM(AF39:AF52)</f>
        <v>59299468.767858215</v>
      </c>
      <c r="AH53" s="156">
        <f t="shared" ref="AH53:AU53" si="17">SUM(AH39:AH41)+SUM(AH42:AH48)+SUM(AH49:AH52)</f>
        <v>18868</v>
      </c>
      <c r="AI53" s="156">
        <f t="shared" si="17"/>
        <v>15711</v>
      </c>
      <c r="AJ53" s="156">
        <f t="shared" si="17"/>
        <v>14800</v>
      </c>
      <c r="AK53" s="156">
        <f t="shared" si="17"/>
        <v>14261</v>
      </c>
      <c r="AL53" s="156">
        <f t="shared" si="17"/>
        <v>14306</v>
      </c>
      <c r="AM53" s="156">
        <f t="shared" si="17"/>
        <v>17216</v>
      </c>
      <c r="AN53" s="156">
        <f t="shared" si="17"/>
        <v>17896.698469416759</v>
      </c>
      <c r="AO53" s="156">
        <f t="shared" si="17"/>
        <v>17436.926628093326</v>
      </c>
      <c r="AP53" s="156">
        <f t="shared" si="17"/>
        <v>27604</v>
      </c>
      <c r="AQ53" s="156">
        <f t="shared" si="17"/>
        <v>25396</v>
      </c>
      <c r="AR53" s="156">
        <f t="shared" si="17"/>
        <v>17873</v>
      </c>
      <c r="AS53" s="156">
        <f t="shared" si="17"/>
        <v>8634</v>
      </c>
      <c r="AT53" s="156">
        <f t="shared" si="17"/>
        <v>12702</v>
      </c>
      <c r="AU53" s="156">
        <f t="shared" si="17"/>
        <v>25410</v>
      </c>
    </row>
    <row r="54" spans="1:47">
      <c r="A54" s="157" t="s">
        <v>70</v>
      </c>
      <c r="C54" s="154"/>
      <c r="D54" s="155"/>
      <c r="E54" s="155"/>
      <c r="F54" s="155"/>
      <c r="G54" s="155"/>
      <c r="I54" s="155"/>
      <c r="J54" s="155"/>
      <c r="K54" s="155"/>
      <c r="L54" s="155"/>
      <c r="N54" s="155"/>
      <c r="O54" s="155"/>
      <c r="P54" s="155"/>
      <c r="Q54" s="155"/>
      <c r="R54" s="155"/>
      <c r="S54" s="155"/>
      <c r="T54" s="155"/>
      <c r="U54" s="155"/>
      <c r="V54" s="155"/>
      <c r="W54" s="155"/>
      <c r="X54" s="155"/>
      <c r="Y54" s="155"/>
      <c r="Z54" s="155"/>
      <c r="AA54" s="155"/>
      <c r="AB54" s="155"/>
      <c r="AC54" s="155"/>
      <c r="AD54" s="155"/>
      <c r="AE54" s="155"/>
      <c r="AF54" s="155"/>
      <c r="AH54" s="156"/>
      <c r="AI54" s="156"/>
      <c r="AJ54" s="156"/>
      <c r="AK54" s="156"/>
      <c r="AL54" s="156"/>
      <c r="AM54" s="156"/>
      <c r="AN54" s="156"/>
      <c r="AO54" s="156"/>
      <c r="AP54" s="156"/>
      <c r="AQ54" s="156"/>
      <c r="AR54" s="156"/>
      <c r="AS54" s="156"/>
      <c r="AT54" s="156"/>
      <c r="AU54" s="156"/>
    </row>
    <row r="55" spans="1:47">
      <c r="A55" s="59" t="s">
        <v>71</v>
      </c>
      <c r="B55" s="59"/>
      <c r="C55" s="59"/>
      <c r="D55" s="59"/>
      <c r="E55" s="59"/>
      <c r="F55" s="59"/>
      <c r="G55" s="59"/>
      <c r="I55" s="59" t="s">
        <v>72</v>
      </c>
      <c r="J55" s="59"/>
      <c r="K55" s="59"/>
      <c r="L55" s="59"/>
      <c r="M55" s="59"/>
      <c r="N55" s="59"/>
      <c r="O55" s="59"/>
      <c r="P55" s="59"/>
      <c r="Q55" s="59"/>
      <c r="AC55" s="59" t="s">
        <v>73</v>
      </c>
      <c r="AD55" s="59"/>
      <c r="AE55" s="59"/>
      <c r="AF55" s="59" t="s">
        <v>74</v>
      </c>
      <c r="AH55" s="59"/>
      <c r="AI55" s="59"/>
      <c r="AJ55" s="59"/>
      <c r="AK55" s="59"/>
      <c r="AL55" s="59"/>
      <c r="AM55" s="59"/>
      <c r="AN55" s="59"/>
      <c r="AO55" s="59"/>
      <c r="AP55" s="59"/>
      <c r="AQ55" s="59"/>
      <c r="AR55" s="59" t="s">
        <v>75</v>
      </c>
      <c r="AS55" s="59"/>
      <c r="AT55" s="59"/>
      <c r="AU55" s="59"/>
    </row>
    <row r="56" spans="1:47" ht="15.5">
      <c r="A56" s="158"/>
      <c r="B56" s="135" t="s">
        <v>41</v>
      </c>
      <c r="C56" s="135" t="s">
        <v>76</v>
      </c>
      <c r="D56" s="143">
        <f>D40+D41</f>
        <v>25404161.629420601</v>
      </c>
      <c r="E56" s="143">
        <f>E40+E41</f>
        <v>29674485.900259245</v>
      </c>
      <c r="F56" s="143">
        <f>F40+F41</f>
        <v>36766429.08941979</v>
      </c>
      <c r="G56" s="143">
        <f>G40+G41</f>
        <v>33698652.480000004</v>
      </c>
      <c r="I56" s="143">
        <f>I40+I41</f>
        <v>691369.46837160015</v>
      </c>
      <c r="J56" s="143">
        <f>J40+J41</f>
        <v>0</v>
      </c>
      <c r="K56" s="143">
        <f>K40+K41</f>
        <v>4505392.9049153691</v>
      </c>
      <c r="L56" s="143">
        <f>L40+L41</f>
        <v>0</v>
      </c>
      <c r="N56" s="143">
        <f>N40+N41</f>
        <v>6600451.530596951</v>
      </c>
      <c r="O56" s="143">
        <f>O40+O41</f>
        <v>10589017.669785349</v>
      </c>
      <c r="P56" s="143">
        <f>P40+P41</f>
        <v>2789760.5389474398</v>
      </c>
      <c r="Q56" s="143">
        <f>Q40+Q41</f>
        <v>5491654.9903959455</v>
      </c>
      <c r="AC56" s="143">
        <f>AC40+AC41</f>
        <v>18112340.630452048</v>
      </c>
      <c r="AD56" s="143">
        <f>AD40+AD41</f>
        <v>19085468.230473895</v>
      </c>
      <c r="AE56" s="143">
        <f>AE40+AE41</f>
        <v>27815265.575017061</v>
      </c>
      <c r="AF56" s="143">
        <f>AF40+AF41</f>
        <v>28206997.48960406</v>
      </c>
      <c r="AH56" s="118">
        <f>SUM(AH39:AH41)</f>
        <v>1142</v>
      </c>
      <c r="AI56" s="118">
        <f t="shared" ref="AI56:AQ56" si="18">SUM(AI39:AI41)</f>
        <v>853</v>
      </c>
      <c r="AJ56" s="118">
        <f t="shared" si="18"/>
        <v>874</v>
      </c>
      <c r="AK56" s="118">
        <f t="shared" si="18"/>
        <v>800</v>
      </c>
      <c r="AL56" s="118">
        <f t="shared" si="18"/>
        <v>778</v>
      </c>
      <c r="AM56" s="118">
        <f t="shared" si="18"/>
        <v>1242</v>
      </c>
      <c r="AN56" s="118">
        <f t="shared" si="18"/>
        <v>785.07766625513409</v>
      </c>
      <c r="AO56" s="118">
        <f t="shared" si="18"/>
        <v>651.98667103766604</v>
      </c>
      <c r="AP56" s="118">
        <f t="shared" si="18"/>
        <v>749</v>
      </c>
      <c r="AQ56" s="118">
        <f t="shared" si="18"/>
        <v>840</v>
      </c>
      <c r="AR56" s="118">
        <f>AR40+AR41</f>
        <v>407</v>
      </c>
      <c r="AS56" s="118">
        <f>AS40+AS41</f>
        <v>531</v>
      </c>
      <c r="AT56" s="118">
        <f>AT40+AT41</f>
        <v>556</v>
      </c>
      <c r="AU56" s="118">
        <f>AU40+AU41</f>
        <v>678</v>
      </c>
    </row>
    <row r="57" spans="1:47" ht="15.5">
      <c r="A57" s="158"/>
      <c r="B57" s="135" t="s">
        <v>41</v>
      </c>
      <c r="C57" s="135" t="s">
        <v>77</v>
      </c>
      <c r="D57" s="143">
        <f>D43</f>
        <v>4515194.5791050512</v>
      </c>
      <c r="E57" s="143">
        <f>E43</f>
        <v>4128689.7498066816</v>
      </c>
      <c r="F57" s="143">
        <f>F43</f>
        <v>6203115.4091467569</v>
      </c>
      <c r="G57" s="143">
        <f>G43</f>
        <v>6254796.2400000002</v>
      </c>
      <c r="I57" s="143">
        <f>I43</f>
        <v>122879.71446578416</v>
      </c>
      <c r="J57" s="143">
        <f>J43</f>
        <v>0</v>
      </c>
      <c r="K57" s="143">
        <f>K43</f>
        <v>0</v>
      </c>
      <c r="L57" s="143">
        <f>L43</f>
        <v>585853.10303224367</v>
      </c>
      <c r="N57" s="143">
        <f>N43</f>
        <v>1173127.8944374423</v>
      </c>
      <c r="O57" s="143">
        <f>O43</f>
        <v>1436986.6945721058</v>
      </c>
      <c r="P57" s="143">
        <f>P43</f>
        <v>535352.86483924906</v>
      </c>
      <c r="Q57" s="143">
        <f>Q43</f>
        <v>835169.09016775852</v>
      </c>
      <c r="AC57" s="143">
        <f>AC43</f>
        <v>3219186.9702018248</v>
      </c>
      <c r="AD57" s="143">
        <f>AD43</f>
        <v>2691703.0552345756</v>
      </c>
      <c r="AE57" s="143">
        <f>AE43</f>
        <v>5337728.9176791804</v>
      </c>
      <c r="AF57" s="143">
        <f>AF43</f>
        <v>4833774.0467999987</v>
      </c>
      <c r="AH57" s="118">
        <f>AH43</f>
        <v>2674</v>
      </c>
      <c r="AI57" s="118">
        <f t="shared" ref="AI57:AU57" si="19">AI43</f>
        <v>2454</v>
      </c>
      <c r="AJ57" s="118">
        <f t="shared" si="19"/>
        <v>2357</v>
      </c>
      <c r="AK57" s="118">
        <f t="shared" si="19"/>
        <v>2348</v>
      </c>
      <c r="AL57" s="118">
        <f t="shared" si="19"/>
        <v>2348</v>
      </c>
      <c r="AM57" s="118">
        <f t="shared" si="19"/>
        <v>2764</v>
      </c>
      <c r="AN57" s="118">
        <f t="shared" si="19"/>
        <v>1599.43159203291</v>
      </c>
      <c r="AO57" s="118">
        <f t="shared" si="19"/>
        <v>2060</v>
      </c>
      <c r="AP57" s="118">
        <f t="shared" si="19"/>
        <v>2069</v>
      </c>
      <c r="AQ57" s="118">
        <f t="shared" si="19"/>
        <v>2350</v>
      </c>
      <c r="AR57" s="118">
        <f t="shared" si="19"/>
        <v>1747</v>
      </c>
      <c r="AS57" s="118">
        <f t="shared" si="19"/>
        <v>1374</v>
      </c>
      <c r="AT57" s="118">
        <f t="shared" si="19"/>
        <v>1875</v>
      </c>
      <c r="AU57" s="118">
        <f t="shared" si="19"/>
        <v>6221</v>
      </c>
    </row>
    <row r="58" spans="1:47" ht="15.5">
      <c r="A58" s="158"/>
      <c r="B58" s="135" t="s">
        <v>41</v>
      </c>
      <c r="C58" s="159" t="s">
        <v>78</v>
      </c>
      <c r="D58" s="143">
        <f>D39+D42</f>
        <v>580921.93312015571</v>
      </c>
      <c r="E58" s="143">
        <f>E39+E42</f>
        <v>2657157.227720649</v>
      </c>
      <c r="F58" s="143">
        <f>F39+F42</f>
        <v>2885465.9359044363</v>
      </c>
      <c r="G58" s="143">
        <f>G39+G42</f>
        <v>2531723.04</v>
      </c>
      <c r="I58" s="143">
        <f>I39+I42</f>
        <v>15810.039506968978</v>
      </c>
      <c r="J58" s="143">
        <f>J39+J42</f>
        <v>0</v>
      </c>
      <c r="K58" s="143">
        <f>K39+K42</f>
        <v>1839823.5578020313</v>
      </c>
      <c r="L58" s="143">
        <f>L39+L42</f>
        <v>1100474.3499780537</v>
      </c>
      <c r="N58" s="143">
        <f>N39+N42</f>
        <v>150933.63642027072</v>
      </c>
      <c r="O58" s="143">
        <f>O39+O42</f>
        <v>947961.76865593262</v>
      </c>
      <c r="P58" s="143">
        <f>P39+P42</f>
        <v>87351.678749488041</v>
      </c>
      <c r="Q58" s="143">
        <f>Q39+Q42</f>
        <v>212913.77923403296</v>
      </c>
      <c r="AC58" s="143">
        <f>AC39+AC42</f>
        <v>414178.257192916</v>
      </c>
      <c r="AD58" s="143">
        <f>AD39+AD42</f>
        <v>1709195.4590647162</v>
      </c>
      <c r="AE58" s="143">
        <f>AE39+AE42</f>
        <v>870938.51252559712</v>
      </c>
      <c r="AF58" s="143">
        <f>AF39+AF42</f>
        <v>1218334.9107879135</v>
      </c>
      <c r="AH58" s="118">
        <f>SUM(AH44:AH45)</f>
        <v>1</v>
      </c>
      <c r="AI58" s="118">
        <f t="shared" ref="AI58:AQ58" si="20">SUM(AI44:AI45)</f>
        <v>1</v>
      </c>
      <c r="AJ58" s="118">
        <f t="shared" si="20"/>
        <v>1</v>
      </c>
      <c r="AK58" s="118">
        <f t="shared" si="20"/>
        <v>2</v>
      </c>
      <c r="AL58" s="118">
        <f t="shared" si="20"/>
        <v>0</v>
      </c>
      <c r="AM58" s="118">
        <f t="shared" si="20"/>
        <v>0</v>
      </c>
      <c r="AN58" s="118">
        <f t="shared" si="20"/>
        <v>0.59899999999999998</v>
      </c>
      <c r="AO58" s="118">
        <f t="shared" si="20"/>
        <v>6</v>
      </c>
      <c r="AP58" s="118">
        <f t="shared" si="20"/>
        <v>33</v>
      </c>
      <c r="AQ58" s="118">
        <f t="shared" si="20"/>
        <v>27</v>
      </c>
      <c r="AR58" s="118">
        <f>AR39+AR42</f>
        <v>332</v>
      </c>
      <c r="AS58" s="118">
        <f>AS39+AS42</f>
        <v>153</v>
      </c>
      <c r="AT58" s="118">
        <f>AT39+AT42</f>
        <v>145</v>
      </c>
      <c r="AU58" s="118">
        <f>AU39+AU42</f>
        <v>360</v>
      </c>
    </row>
    <row r="59" spans="1:47" ht="15.5">
      <c r="A59" s="160"/>
      <c r="B59" s="135" t="s">
        <v>52</v>
      </c>
      <c r="C59" s="159" t="s">
        <v>79</v>
      </c>
      <c r="D59" s="143">
        <f>SUM(D44:D45)</f>
        <v>20112936.370388001</v>
      </c>
      <c r="E59" s="143">
        <f>SUM(E44:E45)</f>
        <v>11351080.00007478</v>
      </c>
      <c r="F59" s="143">
        <f>SUM(F44:F45)</f>
        <v>5458121.817235494</v>
      </c>
      <c r="G59" s="143">
        <f>SUM(G44:G45)</f>
        <v>4661908.5600000005</v>
      </c>
      <c r="I59" s="143">
        <f>SUM(I44:I45)</f>
        <v>5521.458241758447</v>
      </c>
      <c r="J59" s="143">
        <f>SUM(J44:J45)</f>
        <v>0</v>
      </c>
      <c r="K59" s="143">
        <f>SUM(K44:K45)</f>
        <v>0</v>
      </c>
      <c r="L59" s="143">
        <f>SUM(L44:L45)</f>
        <v>0</v>
      </c>
      <c r="N59" s="143">
        <f>SUM(N44:N45)</f>
        <v>19962761.661790106</v>
      </c>
      <c r="O59" s="143">
        <f>SUM(O44:O45)</f>
        <v>10810324.270181172</v>
      </c>
      <c r="P59" s="143">
        <f>SUM(P44:P45)</f>
        <v>4161739.9902389073</v>
      </c>
      <c r="Q59" s="143">
        <f>SUM(Q44:Q45)</f>
        <v>4661908.5600000005</v>
      </c>
      <c r="AC59" s="143">
        <f>SUM(AC44:AC45)</f>
        <v>144653.25035613708</v>
      </c>
      <c r="AD59" s="143">
        <f>SUM(AD44:AD45)</f>
        <v>540755.72989360709</v>
      </c>
      <c r="AE59" s="143">
        <f>SUM(AE44:AE45)</f>
        <v>0</v>
      </c>
      <c r="AF59" s="143">
        <f>SUM(AF44:AF45)</f>
        <v>0</v>
      </c>
      <c r="AH59" s="118">
        <f>AH46</f>
        <v>0</v>
      </c>
      <c r="AI59" s="118">
        <f t="shared" ref="AI59:AQ59" si="21">AI46</f>
        <v>0</v>
      </c>
      <c r="AJ59" s="118">
        <f t="shared" si="21"/>
        <v>1</v>
      </c>
      <c r="AK59" s="118">
        <f t="shared" si="21"/>
        <v>0</v>
      </c>
      <c r="AL59" s="118">
        <f t="shared" si="21"/>
        <v>0</v>
      </c>
      <c r="AM59" s="118">
        <f t="shared" si="21"/>
        <v>0</v>
      </c>
      <c r="AN59" s="118">
        <f t="shared" si="21"/>
        <v>0.94</v>
      </c>
      <c r="AO59" s="118">
        <f t="shared" si="21"/>
        <v>0</v>
      </c>
      <c r="AP59" s="118">
        <f t="shared" si="21"/>
        <v>12952</v>
      </c>
      <c r="AQ59" s="118">
        <f t="shared" si="21"/>
        <v>10552</v>
      </c>
      <c r="AR59" s="118">
        <f>SUM(AR44:AR45)</f>
        <v>25</v>
      </c>
      <c r="AS59" s="118">
        <f>SUM(AS44:AS45)</f>
        <v>33</v>
      </c>
      <c r="AT59" s="118">
        <f>SUM(AT44:AT45)</f>
        <v>13</v>
      </c>
      <c r="AU59" s="118">
        <f>SUM(AU44:AU45)</f>
        <v>10</v>
      </c>
    </row>
    <row r="60" spans="1:47" ht="15.5">
      <c r="A60" s="158"/>
      <c r="B60" s="135" t="s">
        <v>52</v>
      </c>
      <c r="C60" s="135" t="s">
        <v>77</v>
      </c>
      <c r="D60" s="143">
        <f>D46</f>
        <v>380723.43285347801</v>
      </c>
      <c r="E60" s="143">
        <f>E46</f>
        <v>0</v>
      </c>
      <c r="F60" s="143">
        <f>F46</f>
        <v>0</v>
      </c>
      <c r="G60" s="143">
        <f>G46</f>
        <v>308480.40000000002</v>
      </c>
      <c r="I60" s="143">
        <f>I46</f>
        <v>10360.914779294702</v>
      </c>
      <c r="J60" s="143">
        <f>J46</f>
        <v>0</v>
      </c>
      <c r="K60" s="143">
        <f>K46</f>
        <v>0</v>
      </c>
      <c r="L60" s="143">
        <f>L46</f>
        <v>0</v>
      </c>
      <c r="N60" s="143">
        <f>N46</f>
        <v>98918.950887647952</v>
      </c>
      <c r="O60" s="143">
        <f>O46</f>
        <v>0</v>
      </c>
      <c r="P60" s="143">
        <f>P46</f>
        <v>0</v>
      </c>
      <c r="Q60" s="143">
        <f>Q46</f>
        <v>308480.40000000002</v>
      </c>
      <c r="AC60" s="143">
        <f>AC46</f>
        <v>271443.56718653534</v>
      </c>
      <c r="AD60" s="143">
        <f>AD46</f>
        <v>0</v>
      </c>
      <c r="AE60" s="143">
        <f>AE46</f>
        <v>0</v>
      </c>
      <c r="AF60" s="143">
        <f>AF46</f>
        <v>0</v>
      </c>
      <c r="AH60" s="118">
        <f>SUM(AH47:AH48)</f>
        <v>1209</v>
      </c>
      <c r="AI60" s="118">
        <f t="shared" ref="AI60:AQ60" si="22">SUM(AI47:AI48)</f>
        <v>938</v>
      </c>
      <c r="AJ60" s="118">
        <f t="shared" si="22"/>
        <v>710</v>
      </c>
      <c r="AK60" s="118">
        <f t="shared" si="22"/>
        <v>631</v>
      </c>
      <c r="AL60" s="118">
        <f t="shared" si="22"/>
        <v>703</v>
      </c>
      <c r="AM60" s="118">
        <f t="shared" si="22"/>
        <v>697</v>
      </c>
      <c r="AN60" s="118">
        <f t="shared" si="22"/>
        <v>658</v>
      </c>
      <c r="AO60" s="118">
        <f t="shared" si="22"/>
        <v>685.78719404945798</v>
      </c>
      <c r="AP60" s="118">
        <f t="shared" si="22"/>
        <v>961</v>
      </c>
      <c r="AQ60" s="118">
        <f t="shared" si="22"/>
        <v>1196</v>
      </c>
      <c r="AR60" s="118">
        <f>AR46</f>
        <v>1355</v>
      </c>
      <c r="AS60" s="118">
        <f>AS46</f>
        <v>1</v>
      </c>
      <c r="AT60" s="118">
        <f>AT46</f>
        <v>1</v>
      </c>
      <c r="AU60" s="118">
        <f>AU46</f>
        <v>854</v>
      </c>
    </row>
    <row r="61" spans="1:47" ht="15.5">
      <c r="A61" s="158"/>
      <c r="B61" s="135" t="s">
        <v>58</v>
      </c>
      <c r="C61" s="135" t="s">
        <v>76</v>
      </c>
      <c r="D61" s="143">
        <f t="shared" ref="D61:G62" si="23">D48</f>
        <v>705124.31755776482</v>
      </c>
      <c r="E61" s="143">
        <f t="shared" si="23"/>
        <v>2320821.8830768685</v>
      </c>
      <c r="F61" s="143">
        <f t="shared" si="23"/>
        <v>3395174.3318088735</v>
      </c>
      <c r="G61" s="143">
        <f t="shared" si="23"/>
        <v>7484505.8400000008</v>
      </c>
      <c r="I61" s="143">
        <f t="shared" ref="I61:L62" si="24">I48</f>
        <v>19190.196101632497</v>
      </c>
      <c r="J61" s="143">
        <f t="shared" si="24"/>
        <v>0</v>
      </c>
      <c r="K61" s="143">
        <f t="shared" si="24"/>
        <v>5027252.8952000244</v>
      </c>
      <c r="L61" s="143">
        <f t="shared" si="24"/>
        <v>0</v>
      </c>
      <c r="N61" s="143">
        <f t="shared" ref="N61:Q62" si="25">N48</f>
        <v>183203.56890994901</v>
      </c>
      <c r="O61" s="143">
        <f t="shared" si="25"/>
        <v>827939.76450133696</v>
      </c>
      <c r="P61" s="143">
        <f t="shared" si="25"/>
        <v>309288.30489215016</v>
      </c>
      <c r="Q61" s="143">
        <f t="shared" si="25"/>
        <v>1269228.8756016435</v>
      </c>
      <c r="AC61" s="143">
        <f t="shared" ref="AC61:AF62" si="26">AC48</f>
        <v>502730.55254618329</v>
      </c>
      <c r="AD61" s="143">
        <f t="shared" si="26"/>
        <v>1492882.1185755315</v>
      </c>
      <c r="AE61" s="143">
        <f t="shared" si="26"/>
        <v>3083754.7975085322</v>
      </c>
      <c r="AF61" s="143">
        <f t="shared" si="26"/>
        <v>6215276.9643983571</v>
      </c>
      <c r="AH61" s="118">
        <f>AH49</f>
        <v>10354</v>
      </c>
      <c r="AI61" s="118">
        <f t="shared" ref="AI61:AQ61" si="27">AI49</f>
        <v>9500</v>
      </c>
      <c r="AJ61" s="118">
        <f t="shared" si="27"/>
        <v>9126</v>
      </c>
      <c r="AK61" s="118">
        <f t="shared" si="27"/>
        <v>9091</v>
      </c>
      <c r="AL61" s="118">
        <f t="shared" si="27"/>
        <v>9091</v>
      </c>
      <c r="AM61" s="118">
        <f t="shared" si="27"/>
        <v>10702</v>
      </c>
      <c r="AN61" s="118">
        <f t="shared" si="27"/>
        <v>9814.2760188259999</v>
      </c>
      <c r="AO61" s="118">
        <f t="shared" si="27"/>
        <v>7940</v>
      </c>
      <c r="AP61" s="118">
        <f t="shared" si="27"/>
        <v>10389</v>
      </c>
      <c r="AQ61" s="118">
        <f t="shared" si="27"/>
        <v>9976</v>
      </c>
      <c r="AR61" s="118">
        <f t="shared" ref="AR61:AU62" si="28">AR48</f>
        <v>61</v>
      </c>
      <c r="AS61" s="118">
        <f t="shared" si="28"/>
        <v>210</v>
      </c>
      <c r="AT61" s="118">
        <f t="shared" si="28"/>
        <v>292</v>
      </c>
      <c r="AU61" s="118">
        <f t="shared" si="28"/>
        <v>631</v>
      </c>
    </row>
    <row r="62" spans="1:47" ht="15.5">
      <c r="A62" s="158"/>
      <c r="B62" s="135" t="s">
        <v>58</v>
      </c>
      <c r="C62" s="161" t="s">
        <v>77</v>
      </c>
      <c r="D62" s="143">
        <f t="shared" si="23"/>
        <v>9200193.8047492225</v>
      </c>
      <c r="E62" s="143">
        <f t="shared" si="23"/>
        <v>5153561.7007996859</v>
      </c>
      <c r="F62" s="143">
        <f t="shared" si="23"/>
        <v>6319626.2533105798</v>
      </c>
      <c r="G62" s="143">
        <f t="shared" si="23"/>
        <v>1128723.1200000001</v>
      </c>
      <c r="I62" s="143">
        <f t="shared" si="24"/>
        <v>250381.88492685207</v>
      </c>
      <c r="J62" s="143">
        <f t="shared" si="24"/>
        <v>0</v>
      </c>
      <c r="K62" s="143">
        <f t="shared" si="24"/>
        <v>0</v>
      </c>
      <c r="L62" s="143">
        <f t="shared" si="24"/>
        <v>0</v>
      </c>
      <c r="N62" s="143">
        <f t="shared" si="25"/>
        <v>2390373.4917111434</v>
      </c>
      <c r="O62" s="143">
        <f t="shared" si="25"/>
        <v>1838564.7465532317</v>
      </c>
      <c r="P62" s="143">
        <f t="shared" si="25"/>
        <v>571106.86327167228</v>
      </c>
      <c r="Q62" s="143">
        <f t="shared" si="25"/>
        <v>208742.02834631168</v>
      </c>
      <c r="AC62" s="143">
        <f t="shared" si="26"/>
        <v>6559438.4281112263</v>
      </c>
      <c r="AD62" s="143">
        <f t="shared" si="26"/>
        <v>3314996.9542464544</v>
      </c>
      <c r="AE62" s="143">
        <f t="shared" si="26"/>
        <v>5694212.9337542653</v>
      </c>
      <c r="AF62" s="143">
        <f t="shared" si="26"/>
        <v>919981.09165368835</v>
      </c>
      <c r="AH62" s="162">
        <f>SUM(AH50:AH52)</f>
        <v>3488</v>
      </c>
      <c r="AI62" s="162">
        <f t="shared" ref="AI62:AQ62" si="29">SUM(AI50:AI52)</f>
        <v>1965</v>
      </c>
      <c r="AJ62" s="162">
        <f t="shared" si="29"/>
        <v>1731</v>
      </c>
      <c r="AK62" s="162">
        <f t="shared" si="29"/>
        <v>1389</v>
      </c>
      <c r="AL62" s="162">
        <f t="shared" si="29"/>
        <v>1386</v>
      </c>
      <c r="AM62" s="162">
        <f t="shared" si="29"/>
        <v>1811</v>
      </c>
      <c r="AN62" s="162">
        <f t="shared" si="29"/>
        <v>5038.3741923027128</v>
      </c>
      <c r="AO62" s="162">
        <f t="shared" si="29"/>
        <v>6046.2891049801365</v>
      </c>
      <c r="AP62" s="162">
        <f t="shared" si="29"/>
        <v>449</v>
      </c>
      <c r="AQ62" s="162">
        <f t="shared" si="29"/>
        <v>437</v>
      </c>
      <c r="AR62" s="162">
        <f t="shared" si="28"/>
        <v>12934</v>
      </c>
      <c r="AS62" s="162">
        <f t="shared" si="28"/>
        <v>5282</v>
      </c>
      <c r="AT62" s="162">
        <f t="shared" si="28"/>
        <v>8417</v>
      </c>
      <c r="AU62" s="162">
        <f t="shared" si="28"/>
        <v>14555</v>
      </c>
    </row>
    <row r="63" spans="1:47" ht="15.5">
      <c r="A63" s="158"/>
      <c r="B63" s="135" t="s">
        <v>58</v>
      </c>
      <c r="C63" s="135" t="s">
        <v>78</v>
      </c>
      <c r="D63" s="163">
        <f>D47</f>
        <v>10737903.276889199</v>
      </c>
      <c r="E63" s="163">
        <f>E47</f>
        <v>14073638.898701712</v>
      </c>
      <c r="F63" s="163">
        <f>F47</f>
        <v>16917123.295290101</v>
      </c>
      <c r="G63" s="163">
        <f>G47</f>
        <v>18815463</v>
      </c>
      <c r="I63" s="163">
        <f>I47</f>
        <v>292229.69320208847</v>
      </c>
      <c r="J63" s="163">
        <f>J47</f>
        <v>0</v>
      </c>
      <c r="K63" s="163">
        <f>K47</f>
        <v>0</v>
      </c>
      <c r="L63" s="163">
        <f>L47</f>
        <v>0</v>
      </c>
      <c r="N63" s="163">
        <f>N47</f>
        <v>2789897.89747142</v>
      </c>
      <c r="O63" s="163">
        <f>O47</f>
        <v>5022024.4208071148</v>
      </c>
      <c r="P63" s="163">
        <f>P47</f>
        <v>1530891.4614389075</v>
      </c>
      <c r="Q63" s="163">
        <f>Q47</f>
        <v>3204233.7178200595</v>
      </c>
      <c r="AC63" s="163">
        <f>AC47</f>
        <v>7655775.6862156913</v>
      </c>
      <c r="AD63" s="163">
        <f>AD47</f>
        <v>9051614.4778945986</v>
      </c>
      <c r="AE63" s="163">
        <f>AE47</f>
        <v>15263733.212662114</v>
      </c>
      <c r="AF63" s="163">
        <f>AF47</f>
        <v>15611229.282179942</v>
      </c>
      <c r="AR63" s="94">
        <f>AR47</f>
        <v>656</v>
      </c>
      <c r="AS63" s="94">
        <f>AS47</f>
        <v>716</v>
      </c>
      <c r="AT63" s="94">
        <f>AT47</f>
        <v>949</v>
      </c>
      <c r="AU63" s="94">
        <f>AU47</f>
        <v>1486</v>
      </c>
    </row>
    <row r="64" spans="1:47" ht="16" thickBot="1">
      <c r="A64" s="158"/>
      <c r="B64" s="135" t="s">
        <v>64</v>
      </c>
      <c r="C64" s="135" t="s">
        <v>80</v>
      </c>
      <c r="D64" s="171">
        <f>SUM(D50:D52)</f>
        <v>5101071.9320154814</v>
      </c>
      <c r="E64" s="166">
        <f>SUM(E50:E52)</f>
        <v>5654481.8367576143</v>
      </c>
      <c r="F64" s="166">
        <f>SUM(F50:F52)</f>
        <v>6013971.1185665522</v>
      </c>
      <c r="G64" s="166">
        <f>SUM(G50:G52)</f>
        <v>7716716.6400000006</v>
      </c>
      <c r="I64" s="166">
        <f>SUM(I50:I52)</f>
        <v>138825.23579278382</v>
      </c>
      <c r="J64" s="166">
        <f>SUM(J50:J52)</f>
        <v>0</v>
      </c>
      <c r="K64" s="166">
        <f>SUM(K50:K52)</f>
        <v>1296381.6705071672</v>
      </c>
      <c r="L64" s="166">
        <f>SUM(L50:L52)</f>
        <v>5422841.6575657455</v>
      </c>
      <c r="N64" s="166">
        <f>SUM(N50:N52)</f>
        <v>1325348.6081480044</v>
      </c>
      <c r="O64" s="166">
        <f>SUM(O50:O52)</f>
        <v>2017741.4915751249</v>
      </c>
      <c r="P64" s="166">
        <f>SUM(P50:P52)</f>
        <v>5358.6448464163814</v>
      </c>
      <c r="Q64" s="166">
        <f>SUM(Q50:Q52)</f>
        <v>0</v>
      </c>
      <c r="AC64" s="166">
        <f>SUM(AC50:AC52)</f>
        <v>3636898.0880746935</v>
      </c>
      <c r="AD64" s="166">
        <f>SUM(AD50:AD52)</f>
        <v>3636740.3451824891</v>
      </c>
      <c r="AE64" s="166">
        <f>SUM(AE50:AE52)</f>
        <v>53432.194607508529</v>
      </c>
      <c r="AF64" s="166">
        <f>SUM(AF50:AF52)</f>
        <v>2293874.9824342551</v>
      </c>
      <c r="AR64" s="165">
        <f>SUM(AR50:AR52)</f>
        <v>356</v>
      </c>
      <c r="AS64" s="165">
        <f>SUM(AS50:AS52)</f>
        <v>334</v>
      </c>
      <c r="AT64" s="165">
        <f>SUM(AT50:AT52)</f>
        <v>454</v>
      </c>
      <c r="AU64" s="165">
        <f>SUM(AU50:AU52)</f>
        <v>615</v>
      </c>
    </row>
    <row r="65" spans="4:47" ht="15" thickTop="1">
      <c r="D65" s="155">
        <f>SUM(D56:D64)</f>
        <v>76738231.276098952</v>
      </c>
      <c r="E65" s="155">
        <f>SUM(E56:E64)</f>
        <v>75013917.197197244</v>
      </c>
      <c r="F65" s="155">
        <f>SUM(F56:F64)</f>
        <v>83959027.250682577</v>
      </c>
      <c r="G65" s="155">
        <f>SUM(G56:G64)</f>
        <v>82600969.320000008</v>
      </c>
      <c r="I65" s="155">
        <f>SUM(I56:I64)</f>
        <v>1546568.6053887631</v>
      </c>
      <c r="J65" s="155">
        <f>SUM(J56:J64)</f>
        <v>0</v>
      </c>
      <c r="K65" s="155">
        <f>SUM(K56:K64)</f>
        <v>12668851.028424591</v>
      </c>
      <c r="L65" s="155">
        <f>SUM(L56:L64)</f>
        <v>7109169.1105760429</v>
      </c>
      <c r="N65" s="155">
        <f>SUM(N56:N64)</f>
        <v>34675017.240372933</v>
      </c>
      <c r="O65" s="155">
        <f>SUM(O56:O64)</f>
        <v>33490560.826631371</v>
      </c>
      <c r="P65" s="155">
        <f>SUM(P56:P64)</f>
        <v>9990850.3472242299</v>
      </c>
      <c r="Q65" s="155">
        <f>SUM(Q56:Q64)</f>
        <v>16192331.441565752</v>
      </c>
      <c r="R65" s="155"/>
      <c r="S65" s="155">
        <f t="shared" ref="S65:AB65" si="30">SUM(S56:S62)</f>
        <v>0</v>
      </c>
      <c r="T65" s="155">
        <f t="shared" si="30"/>
        <v>0</v>
      </c>
      <c r="U65" s="155">
        <f t="shared" si="30"/>
        <v>0</v>
      </c>
      <c r="V65" s="155">
        <f t="shared" si="30"/>
        <v>0</v>
      </c>
      <c r="W65" s="155">
        <f t="shared" si="30"/>
        <v>0</v>
      </c>
      <c r="X65" s="155">
        <f t="shared" si="30"/>
        <v>0</v>
      </c>
      <c r="Y65" s="155">
        <f t="shared" si="30"/>
        <v>0</v>
      </c>
      <c r="Z65" s="155">
        <f t="shared" si="30"/>
        <v>0</v>
      </c>
      <c r="AA65" s="155">
        <f t="shared" si="30"/>
        <v>0</v>
      </c>
      <c r="AB65" s="155">
        <f t="shared" si="30"/>
        <v>0</v>
      </c>
      <c r="AC65" s="155">
        <f>SUM(AC56:AC64)</f>
        <v>40516645.430337258</v>
      </c>
      <c r="AD65" s="155">
        <f>SUM(AD56:AD64)</f>
        <v>41523356.370565861</v>
      </c>
      <c r="AE65" s="155">
        <f>SUM(AE56:AE64)</f>
        <v>58119066.143754259</v>
      </c>
      <c r="AF65" s="155">
        <f>SUM(AF56:AF64)</f>
        <v>59299468.767858215</v>
      </c>
      <c r="AH65" s="156">
        <f t="shared" ref="AH65:AQ65" si="31">SUM(AH56:AH62)</f>
        <v>18868</v>
      </c>
      <c r="AI65" s="156">
        <f t="shared" si="31"/>
        <v>15711</v>
      </c>
      <c r="AJ65" s="156">
        <f t="shared" si="31"/>
        <v>14800</v>
      </c>
      <c r="AK65" s="156">
        <f t="shared" si="31"/>
        <v>14261</v>
      </c>
      <c r="AL65" s="156">
        <f t="shared" si="31"/>
        <v>14306</v>
      </c>
      <c r="AM65" s="156">
        <f t="shared" si="31"/>
        <v>17216</v>
      </c>
      <c r="AN65" s="156">
        <f t="shared" si="31"/>
        <v>17896.698469416759</v>
      </c>
      <c r="AO65" s="156">
        <f t="shared" si="31"/>
        <v>17390.062970067258</v>
      </c>
      <c r="AP65" s="156">
        <f t="shared" si="31"/>
        <v>27602</v>
      </c>
      <c r="AQ65" s="156">
        <f t="shared" si="31"/>
        <v>25378</v>
      </c>
      <c r="AR65" s="156">
        <f>SUM(AR56:AR64)</f>
        <v>17873</v>
      </c>
      <c r="AS65" s="156">
        <f>SUM(AS56:AS64)</f>
        <v>8634</v>
      </c>
      <c r="AT65" s="156">
        <f>SUM(AT56:AT64)</f>
        <v>12702</v>
      </c>
      <c r="AU65" s="156">
        <f>SUM(AU56:AU64)</f>
        <v>25410</v>
      </c>
    </row>
  </sheetData>
  <mergeCells count="5">
    <mergeCell ref="I3:L3"/>
    <mergeCell ref="N3:Q3"/>
    <mergeCell ref="AC3:AF3"/>
    <mergeCell ref="I36:K36"/>
    <mergeCell ref="N36:P36"/>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581F-101D-4D26-B5B3-5726D273E188}">
  <dimension ref="A1:AA65"/>
  <sheetViews>
    <sheetView workbookViewId="0">
      <pane xSplit="3" ySplit="5" topLeftCell="M6" activePane="bottomRight" state="frozen"/>
      <selection pane="topRight" activeCell="A56" sqref="A56"/>
      <selection pane="bottomLeft" activeCell="A56" sqref="A56"/>
      <selection pane="bottomRight" activeCell="C39" sqref="C39"/>
    </sheetView>
  </sheetViews>
  <sheetFormatPr defaultColWidth="8.58203125" defaultRowHeight="14.5"/>
  <cols>
    <col min="1" max="1" width="8.9140625" style="173" customWidth="1"/>
    <col min="2" max="2" width="19.58203125" style="173" customWidth="1"/>
    <col min="3" max="3" width="57.6640625" style="173" customWidth="1"/>
    <col min="4" max="7" width="13.58203125" style="173" bestFit="1" customWidth="1"/>
    <col min="8" max="8" width="2.58203125" style="173" customWidth="1"/>
    <col min="9" max="9" width="12.1640625" style="173" customWidth="1"/>
    <col min="10" max="10" width="14.6640625" style="173" customWidth="1"/>
    <col min="11" max="12" width="11.4140625" style="173" bestFit="1" customWidth="1"/>
    <col min="13" max="13" width="2.4140625" style="173" customWidth="1"/>
    <col min="14" max="14" width="12.4140625" style="173" customWidth="1"/>
    <col min="15" max="15" width="10.5" style="173" bestFit="1" customWidth="1"/>
    <col min="16" max="16" width="13.58203125" style="173" bestFit="1" customWidth="1"/>
    <col min="17" max="17" width="10.5" style="173" bestFit="1" customWidth="1"/>
    <col min="18" max="18" width="2.08203125" style="173" customWidth="1"/>
    <col min="19" max="22" width="12.9140625" style="173" bestFit="1" customWidth="1"/>
    <col min="23" max="23" width="3.08203125" style="173" customWidth="1"/>
    <col min="24" max="27" width="9.5" style="173" bestFit="1" customWidth="1"/>
    <col min="28" max="16384" width="8.58203125" style="173"/>
  </cols>
  <sheetData>
    <row r="1" spans="1:27" ht="24" customHeight="1">
      <c r="A1" s="172" t="s">
        <v>5</v>
      </c>
      <c r="E1" s="173" t="s">
        <v>6</v>
      </c>
      <c r="I1" s="173" t="s">
        <v>9</v>
      </c>
      <c r="N1" s="173" t="s">
        <v>7</v>
      </c>
      <c r="X1" s="173" t="s">
        <v>7</v>
      </c>
    </row>
    <row r="2" spans="1:27">
      <c r="A2" s="59" t="s">
        <v>83</v>
      </c>
      <c r="B2" s="59"/>
      <c r="C2" s="59"/>
      <c r="D2" s="59"/>
      <c r="E2" s="59"/>
      <c r="F2" s="59"/>
      <c r="G2" s="59"/>
      <c r="H2" s="120"/>
      <c r="I2" s="59" t="s">
        <v>11</v>
      </c>
      <c r="J2" s="59"/>
      <c r="K2" s="59"/>
      <c r="L2" s="59"/>
      <c r="M2" s="59"/>
      <c r="N2" s="59"/>
      <c r="O2" s="59"/>
      <c r="P2" s="174"/>
      <c r="Q2" s="175"/>
      <c r="S2" s="59" t="s">
        <v>84</v>
      </c>
      <c r="T2" s="59"/>
      <c r="U2" s="59"/>
      <c r="V2" s="59"/>
      <c r="X2" s="59" t="s">
        <v>85</v>
      </c>
      <c r="Y2" s="59"/>
      <c r="Z2" s="59"/>
      <c r="AA2" s="59"/>
    </row>
    <row r="3" spans="1:27" ht="16.399999999999999" customHeight="1">
      <c r="A3" s="176" t="s">
        <v>86</v>
      </c>
      <c r="I3" s="382" t="s">
        <v>87</v>
      </c>
      <c r="J3" s="378"/>
      <c r="K3" s="378"/>
      <c r="L3" s="379"/>
      <c r="M3" s="177"/>
      <c r="N3" s="377" t="s">
        <v>88</v>
      </c>
      <c r="O3" s="378"/>
      <c r="P3" s="378"/>
      <c r="Q3" s="379"/>
      <c r="S3" s="377" t="s">
        <v>17</v>
      </c>
      <c r="T3" s="378"/>
      <c r="U3" s="378"/>
      <c r="V3" s="379"/>
    </row>
    <row r="4" spans="1:27">
      <c r="A4" s="178"/>
      <c r="B4" s="124"/>
      <c r="C4" s="124" t="s">
        <v>18</v>
      </c>
      <c r="D4" s="124" t="s">
        <v>19</v>
      </c>
      <c r="E4" s="124" t="s">
        <v>20</v>
      </c>
      <c r="F4" s="124" t="s">
        <v>21</v>
      </c>
      <c r="G4" s="124" t="s">
        <v>22</v>
      </c>
      <c r="I4" s="179" t="s">
        <v>19</v>
      </c>
      <c r="J4" s="179" t="s">
        <v>23</v>
      </c>
      <c r="K4" s="129" t="s">
        <v>24</v>
      </c>
      <c r="L4" s="129" t="s">
        <v>89</v>
      </c>
      <c r="N4" s="124" t="s">
        <v>19</v>
      </c>
      <c r="O4" s="124" t="s">
        <v>23</v>
      </c>
      <c r="P4" s="129" t="s">
        <v>24</v>
      </c>
      <c r="Q4" s="129" t="s">
        <v>89</v>
      </c>
      <c r="S4" s="124" t="s">
        <v>19</v>
      </c>
      <c r="T4" s="124" t="s">
        <v>20</v>
      </c>
      <c r="U4" s="124" t="s">
        <v>21</v>
      </c>
      <c r="V4" s="124" t="s">
        <v>22</v>
      </c>
      <c r="X4" s="124" t="s">
        <v>19</v>
      </c>
      <c r="Y4" s="124" t="s">
        <v>20</v>
      </c>
      <c r="Z4" s="124" t="s">
        <v>21</v>
      </c>
      <c r="AA4" s="124" t="s">
        <v>22</v>
      </c>
    </row>
    <row r="5" spans="1:27">
      <c r="A5" s="61" t="s">
        <v>35</v>
      </c>
      <c r="B5" s="61" t="s">
        <v>36</v>
      </c>
      <c r="C5" s="61" t="s">
        <v>37</v>
      </c>
      <c r="D5" s="61" t="s">
        <v>38</v>
      </c>
      <c r="E5" s="61" t="s">
        <v>38</v>
      </c>
      <c r="F5" s="62" t="s">
        <v>38</v>
      </c>
      <c r="G5" s="62" t="s">
        <v>38</v>
      </c>
      <c r="I5" s="131" t="s">
        <v>38</v>
      </c>
      <c r="J5" s="131" t="s">
        <v>38</v>
      </c>
      <c r="K5" s="131" t="s">
        <v>38</v>
      </c>
      <c r="L5" s="131" t="s">
        <v>38</v>
      </c>
      <c r="N5" s="132" t="s">
        <v>38</v>
      </c>
      <c r="O5" s="132" t="s">
        <v>38</v>
      </c>
      <c r="P5" s="132" t="s">
        <v>38</v>
      </c>
      <c r="Q5" s="132" t="s">
        <v>38</v>
      </c>
      <c r="S5" s="61" t="s">
        <v>38</v>
      </c>
      <c r="T5" s="61" t="s">
        <v>38</v>
      </c>
      <c r="U5" s="62" t="s">
        <v>38</v>
      </c>
      <c r="V5" s="62" t="s">
        <v>38</v>
      </c>
      <c r="X5" s="61" t="s">
        <v>38</v>
      </c>
      <c r="Y5" s="61" t="s">
        <v>38</v>
      </c>
      <c r="Z5" s="62" t="s">
        <v>38</v>
      </c>
      <c r="AA5" s="62" t="s">
        <v>38</v>
      </c>
    </row>
    <row r="6" spans="1:27" ht="15.5">
      <c r="A6" s="180" t="s">
        <v>40</v>
      </c>
      <c r="B6" s="181" t="s">
        <v>41</v>
      </c>
      <c r="C6" s="181" t="s">
        <v>42</v>
      </c>
      <c r="D6" s="182">
        <v>0</v>
      </c>
      <c r="E6" s="182">
        <v>0</v>
      </c>
      <c r="F6" s="182">
        <v>2290871.56</v>
      </c>
      <c r="G6" s="182">
        <v>2503484.19</v>
      </c>
      <c r="I6" s="183">
        <v>0</v>
      </c>
      <c r="J6" s="183">
        <v>0</v>
      </c>
      <c r="K6" s="183">
        <v>709290</v>
      </c>
      <c r="L6" s="183">
        <v>86106</v>
      </c>
      <c r="N6" s="183">
        <v>0</v>
      </c>
      <c r="O6" s="183">
        <v>0</v>
      </c>
      <c r="P6" s="183">
        <v>53678</v>
      </c>
      <c r="Q6" s="183">
        <v>12651</v>
      </c>
      <c r="S6" s="184">
        <f t="shared" ref="S6:V19" si="0">D6-I6-N6</f>
        <v>0</v>
      </c>
      <c r="T6" s="184">
        <f t="shared" si="0"/>
        <v>0</v>
      </c>
      <c r="U6" s="184">
        <f t="shared" si="0"/>
        <v>1527903.56</v>
      </c>
      <c r="V6" s="184">
        <f>G6-L6-Q6</f>
        <v>2404727.19</v>
      </c>
      <c r="X6" s="97">
        <v>0</v>
      </c>
      <c r="Y6" s="97">
        <v>0</v>
      </c>
      <c r="Z6" s="97">
        <v>43</v>
      </c>
      <c r="AA6" s="97">
        <v>57</v>
      </c>
    </row>
    <row r="7" spans="1:27" ht="15.5">
      <c r="A7" s="180" t="s">
        <v>43</v>
      </c>
      <c r="B7" s="181" t="s">
        <v>41</v>
      </c>
      <c r="C7" s="181" t="s">
        <v>44</v>
      </c>
      <c r="D7" s="182">
        <v>51459956.119999997</v>
      </c>
      <c r="E7" s="182">
        <v>47776983.119999997</v>
      </c>
      <c r="F7" s="182">
        <v>42783920.68</v>
      </c>
      <c r="G7" s="182">
        <v>49527163.899999999</v>
      </c>
      <c r="I7" s="183">
        <v>21638488.060855348</v>
      </c>
      <c r="J7" s="183">
        <v>16047857.082355376</v>
      </c>
      <c r="K7" s="183">
        <v>13246572</v>
      </c>
      <c r="L7" s="183">
        <v>13257569</v>
      </c>
      <c r="N7" s="183">
        <v>1659071.5526235509</v>
      </c>
      <c r="O7" s="183">
        <v>822744.89410616853</v>
      </c>
      <c r="P7" s="183">
        <v>1002475</v>
      </c>
      <c r="Q7" s="183">
        <v>1947771</v>
      </c>
      <c r="S7" s="184">
        <f t="shared" si="0"/>
        <v>28162396.506521098</v>
      </c>
      <c r="T7" s="184">
        <f t="shared" si="0"/>
        <v>30906381.143538453</v>
      </c>
      <c r="U7" s="184">
        <f t="shared" si="0"/>
        <v>28534873.68</v>
      </c>
      <c r="V7" s="184">
        <f t="shared" si="0"/>
        <v>34321823.899999999</v>
      </c>
      <c r="X7" s="97">
        <v>581</v>
      </c>
      <c r="Y7" s="97">
        <v>1117</v>
      </c>
      <c r="Z7" s="97">
        <v>1408</v>
      </c>
      <c r="AA7" s="97">
        <v>1343</v>
      </c>
    </row>
    <row r="8" spans="1:27" ht="15.5">
      <c r="A8" s="180" t="s">
        <v>45</v>
      </c>
      <c r="B8" s="181" t="s">
        <v>41</v>
      </c>
      <c r="C8" s="181" t="s">
        <v>46</v>
      </c>
      <c r="D8" s="182">
        <v>5658547.4299999997</v>
      </c>
      <c r="E8" s="182">
        <v>2167770.37</v>
      </c>
      <c r="F8" s="182">
        <v>2501824.91</v>
      </c>
      <c r="G8" s="182">
        <v>3528380.42</v>
      </c>
      <c r="I8" s="183">
        <v>2379372.6275303075</v>
      </c>
      <c r="J8" s="183">
        <v>728134.48680400127</v>
      </c>
      <c r="K8" s="183">
        <v>774604</v>
      </c>
      <c r="L8" s="183">
        <v>1675089</v>
      </c>
      <c r="N8" s="183">
        <v>182431.85144566157</v>
      </c>
      <c r="O8" s="183">
        <v>37330.151195033002</v>
      </c>
      <c r="P8" s="183">
        <v>58621</v>
      </c>
      <c r="Q8" s="183">
        <v>246100</v>
      </c>
      <c r="S8" s="184">
        <f t="shared" si="0"/>
        <v>3096742.9510240308</v>
      </c>
      <c r="T8" s="184">
        <f t="shared" si="0"/>
        <v>1402305.7320009659</v>
      </c>
      <c r="U8" s="184">
        <f t="shared" si="0"/>
        <v>1668599.9100000001</v>
      </c>
      <c r="V8" s="184">
        <f t="shared" si="0"/>
        <v>1607191.42</v>
      </c>
      <c r="X8" s="97">
        <v>223</v>
      </c>
      <c r="Y8" s="97">
        <v>208</v>
      </c>
      <c r="Z8" s="97">
        <v>142</v>
      </c>
      <c r="AA8" s="97">
        <v>164</v>
      </c>
    </row>
    <row r="9" spans="1:27" ht="15.5">
      <c r="A9" s="180" t="s">
        <v>47</v>
      </c>
      <c r="B9" s="181" t="s">
        <v>41</v>
      </c>
      <c r="C9" s="181" t="s">
        <v>48</v>
      </c>
      <c r="D9" s="182">
        <v>0</v>
      </c>
      <c r="E9" s="182">
        <v>0</v>
      </c>
      <c r="F9" s="182">
        <v>0</v>
      </c>
      <c r="G9" s="182">
        <v>0</v>
      </c>
      <c r="I9" s="183">
        <v>0</v>
      </c>
      <c r="J9" s="183">
        <v>0</v>
      </c>
      <c r="K9" s="183">
        <v>0</v>
      </c>
      <c r="L9" s="183">
        <v>0</v>
      </c>
      <c r="N9" s="183">
        <v>0</v>
      </c>
      <c r="O9" s="183">
        <v>0</v>
      </c>
      <c r="P9" s="183">
        <v>0</v>
      </c>
      <c r="Q9" s="183"/>
      <c r="S9" s="184">
        <f t="shared" si="0"/>
        <v>0</v>
      </c>
      <c r="T9" s="184">
        <f t="shared" si="0"/>
        <v>0</v>
      </c>
      <c r="U9" s="184">
        <f t="shared" si="0"/>
        <v>0</v>
      </c>
      <c r="V9" s="184">
        <f t="shared" si="0"/>
        <v>0</v>
      </c>
      <c r="X9" s="97">
        <v>0</v>
      </c>
      <c r="Y9" s="97">
        <v>0</v>
      </c>
      <c r="Z9" s="97"/>
      <c r="AA9" s="97"/>
    </row>
    <row r="10" spans="1:27" ht="15.5">
      <c r="A10" s="180" t="s">
        <v>49</v>
      </c>
      <c r="B10" s="181" t="s">
        <v>41</v>
      </c>
      <c r="C10" s="181" t="s">
        <v>50</v>
      </c>
      <c r="D10" s="182">
        <v>4497540.32</v>
      </c>
      <c r="E10" s="182">
        <v>5039984.83</v>
      </c>
      <c r="F10" s="182">
        <v>3700975.07</v>
      </c>
      <c r="G10" s="182">
        <v>4492979.8899999997</v>
      </c>
      <c r="I10" s="183">
        <v>1891178.6922358447</v>
      </c>
      <c r="J10" s="183">
        <v>1692885.3803174419</v>
      </c>
      <c r="K10" s="183">
        <v>1145880</v>
      </c>
      <c r="L10" s="183">
        <v>1311869</v>
      </c>
      <c r="N10" s="183">
        <v>145000.92429712359</v>
      </c>
      <c r="O10" s="183">
        <v>86791.201829342841</v>
      </c>
      <c r="P10" s="183">
        <v>86718</v>
      </c>
      <c r="Q10" s="183">
        <v>192737</v>
      </c>
      <c r="S10" s="184">
        <f t="shared" si="0"/>
        <v>2461360.7034670319</v>
      </c>
      <c r="T10" s="184">
        <f t="shared" si="0"/>
        <v>3260308.2478532153</v>
      </c>
      <c r="U10" s="184">
        <f t="shared" si="0"/>
        <v>2468377.0699999998</v>
      </c>
      <c r="V10" s="184">
        <f t="shared" si="0"/>
        <v>2988373.8899999997</v>
      </c>
      <c r="X10" s="97">
        <v>1575</v>
      </c>
      <c r="Y10" s="97">
        <v>287</v>
      </c>
      <c r="Z10" s="97">
        <v>311</v>
      </c>
      <c r="AA10" s="97">
        <v>527</v>
      </c>
    </row>
    <row r="11" spans="1:27" ht="15.5">
      <c r="A11" s="180" t="s">
        <v>51</v>
      </c>
      <c r="B11" s="181" t="s">
        <v>52</v>
      </c>
      <c r="C11" s="181" t="s">
        <v>53</v>
      </c>
      <c r="D11" s="182">
        <v>0</v>
      </c>
      <c r="E11" s="182">
        <v>0</v>
      </c>
      <c r="F11" s="182">
        <v>0</v>
      </c>
      <c r="G11" s="182">
        <v>294903</v>
      </c>
      <c r="I11" s="183">
        <v>0</v>
      </c>
      <c r="J11" s="183">
        <v>0</v>
      </c>
      <c r="K11" s="183">
        <v>0</v>
      </c>
      <c r="L11" s="183"/>
      <c r="N11" s="183">
        <v>0</v>
      </c>
      <c r="O11" s="183">
        <v>0</v>
      </c>
      <c r="P11" s="183">
        <v>0</v>
      </c>
      <c r="Q11" s="183"/>
      <c r="S11" s="184">
        <f t="shared" si="0"/>
        <v>0</v>
      </c>
      <c r="T11" s="184">
        <f t="shared" si="0"/>
        <v>0</v>
      </c>
      <c r="U11" s="184">
        <f t="shared" si="0"/>
        <v>0</v>
      </c>
      <c r="V11" s="184">
        <f t="shared" si="0"/>
        <v>294903</v>
      </c>
      <c r="X11" s="97">
        <v>0</v>
      </c>
      <c r="Y11" s="97">
        <v>4</v>
      </c>
      <c r="Z11" s="97">
        <v>6</v>
      </c>
      <c r="AA11" s="97">
        <v>21</v>
      </c>
    </row>
    <row r="12" spans="1:27" ht="15.5">
      <c r="A12" s="180" t="s">
        <v>54</v>
      </c>
      <c r="B12" s="181" t="s">
        <v>52</v>
      </c>
      <c r="C12" s="181" t="s">
        <v>55</v>
      </c>
      <c r="D12" s="182">
        <v>0</v>
      </c>
      <c r="E12" s="182">
        <v>0</v>
      </c>
      <c r="F12" s="182">
        <v>0</v>
      </c>
      <c r="G12" s="182">
        <v>0</v>
      </c>
      <c r="I12" s="183">
        <v>0</v>
      </c>
      <c r="J12" s="183">
        <v>0</v>
      </c>
      <c r="K12" s="183">
        <v>0</v>
      </c>
      <c r="L12" s="183"/>
      <c r="N12" s="183">
        <v>0</v>
      </c>
      <c r="O12" s="183">
        <v>0</v>
      </c>
      <c r="P12" s="183">
        <v>0</v>
      </c>
      <c r="Q12" s="183"/>
      <c r="S12" s="184">
        <f t="shared" si="0"/>
        <v>0</v>
      </c>
      <c r="T12" s="184">
        <f t="shared" si="0"/>
        <v>0</v>
      </c>
      <c r="U12" s="184">
        <f t="shared" si="0"/>
        <v>0</v>
      </c>
      <c r="V12" s="184">
        <f t="shared" si="0"/>
        <v>0</v>
      </c>
      <c r="X12" s="97">
        <v>5</v>
      </c>
      <c r="Y12" s="97">
        <v>2</v>
      </c>
      <c r="Z12" s="97">
        <v>0</v>
      </c>
      <c r="AA12" s="97">
        <v>0</v>
      </c>
    </row>
    <row r="13" spans="1:27" ht="15.5">
      <c r="A13" s="180" t="s">
        <v>56</v>
      </c>
      <c r="B13" s="181" t="s">
        <v>52</v>
      </c>
      <c r="C13" s="181" t="s">
        <v>50</v>
      </c>
      <c r="D13" s="182">
        <v>0</v>
      </c>
      <c r="E13" s="182">
        <v>0</v>
      </c>
      <c r="F13" s="182">
        <v>0</v>
      </c>
      <c r="G13" s="182">
        <v>0</v>
      </c>
      <c r="I13" s="183">
        <v>0</v>
      </c>
      <c r="J13" s="183">
        <v>0</v>
      </c>
      <c r="K13" s="183">
        <v>0</v>
      </c>
      <c r="L13" s="183"/>
      <c r="N13" s="183">
        <v>0</v>
      </c>
      <c r="O13" s="183">
        <v>0</v>
      </c>
      <c r="P13" s="183">
        <v>0</v>
      </c>
      <c r="Q13" s="183"/>
      <c r="S13" s="184">
        <f t="shared" si="0"/>
        <v>0</v>
      </c>
      <c r="T13" s="184">
        <f t="shared" si="0"/>
        <v>0</v>
      </c>
      <c r="U13" s="184">
        <f t="shared" si="0"/>
        <v>0</v>
      </c>
      <c r="V13" s="184">
        <f t="shared" si="0"/>
        <v>0</v>
      </c>
      <c r="X13" s="97">
        <v>35582</v>
      </c>
      <c r="Y13" s="97">
        <v>45123</v>
      </c>
      <c r="Z13" s="97">
        <v>51933</v>
      </c>
      <c r="AA13" s="97">
        <v>37787</v>
      </c>
    </row>
    <row r="14" spans="1:27" ht="15.5">
      <c r="A14" s="180" t="s">
        <v>57</v>
      </c>
      <c r="B14" s="181" t="s">
        <v>58</v>
      </c>
      <c r="C14" s="181" t="s">
        <v>59</v>
      </c>
      <c r="D14" s="182">
        <v>1867307.73</v>
      </c>
      <c r="E14" s="182">
        <v>1972780.96</v>
      </c>
      <c r="F14" s="182">
        <v>2920204.74</v>
      </c>
      <c r="G14" s="182">
        <v>3174790.17</v>
      </c>
      <c r="I14" s="183">
        <v>785187.53353239165</v>
      </c>
      <c r="J14" s="183">
        <v>662639.30523522454</v>
      </c>
      <c r="K14" s="183">
        <v>904141</v>
      </c>
      <c r="L14" s="183">
        <v>926981</v>
      </c>
      <c r="N14" s="183">
        <v>60202.094374367654</v>
      </c>
      <c r="O14" s="183">
        <v>33972.330524788187</v>
      </c>
      <c r="P14" s="183">
        <v>68424</v>
      </c>
      <c r="Q14" s="183">
        <v>136190</v>
      </c>
      <c r="S14" s="184">
        <f t="shared" si="0"/>
        <v>1021918.1020932406</v>
      </c>
      <c r="T14" s="184">
        <f t="shared" si="0"/>
        <v>1276169.3242399872</v>
      </c>
      <c r="U14" s="184">
        <f t="shared" si="0"/>
        <v>1947639.7400000002</v>
      </c>
      <c r="V14" s="184">
        <f t="shared" si="0"/>
        <v>2111619.17</v>
      </c>
      <c r="X14" s="97">
        <v>156</v>
      </c>
      <c r="Y14" s="97">
        <v>129</v>
      </c>
      <c r="Z14" s="97">
        <v>182</v>
      </c>
      <c r="AA14" s="97">
        <v>206</v>
      </c>
    </row>
    <row r="15" spans="1:27" ht="15.5">
      <c r="A15" s="180" t="s">
        <v>60</v>
      </c>
      <c r="B15" s="181" t="s">
        <v>58</v>
      </c>
      <c r="C15" s="181" t="s">
        <v>61</v>
      </c>
      <c r="D15" s="182">
        <v>541744.02</v>
      </c>
      <c r="E15" s="182">
        <v>740732.05</v>
      </c>
      <c r="F15" s="182">
        <v>791194.09</v>
      </c>
      <c r="G15" s="182">
        <v>475274.17</v>
      </c>
      <c r="I15" s="183">
        <v>227798.90214973976</v>
      </c>
      <c r="J15" s="183">
        <v>248805.2049009352</v>
      </c>
      <c r="K15" s="183">
        <v>244966</v>
      </c>
      <c r="L15" s="183">
        <v>138771</v>
      </c>
      <c r="N15" s="183">
        <v>17465.854232172711</v>
      </c>
      <c r="O15" s="183">
        <v>12755.797294852204</v>
      </c>
      <c r="P15" s="183">
        <v>18539</v>
      </c>
      <c r="Q15" s="183">
        <v>20388</v>
      </c>
      <c r="S15" s="184">
        <f t="shared" si="0"/>
        <v>296479.26361808751</v>
      </c>
      <c r="T15" s="184">
        <f t="shared" si="0"/>
        <v>479171.04780421266</v>
      </c>
      <c r="U15" s="184">
        <f t="shared" si="0"/>
        <v>527689.09</v>
      </c>
      <c r="V15" s="184">
        <f t="shared" si="0"/>
        <v>316115.17</v>
      </c>
      <c r="X15" s="97">
        <v>53</v>
      </c>
      <c r="Y15" s="97">
        <v>45</v>
      </c>
      <c r="Z15" s="97">
        <v>42</v>
      </c>
      <c r="AA15" s="97">
        <v>42</v>
      </c>
    </row>
    <row r="16" spans="1:27" ht="15.5">
      <c r="A16" s="180" t="s">
        <v>62</v>
      </c>
      <c r="B16" s="181" t="s">
        <v>58</v>
      </c>
      <c r="C16" s="181" t="s">
        <v>50</v>
      </c>
      <c r="D16" s="182">
        <v>8662580.4499999993</v>
      </c>
      <c r="E16" s="182">
        <v>11366636.25</v>
      </c>
      <c r="F16" s="182">
        <v>13813529.130000001</v>
      </c>
      <c r="G16" s="182">
        <v>14037336.220000001</v>
      </c>
      <c r="I16" s="183">
        <v>3642543.790873406</v>
      </c>
      <c r="J16" s="183">
        <v>3817950.446944796</v>
      </c>
      <c r="K16" s="183">
        <v>4276885</v>
      </c>
      <c r="L16" s="183">
        <v>4098648</v>
      </c>
      <c r="N16" s="183">
        <v>279282.02588035777</v>
      </c>
      <c r="O16" s="183">
        <v>195739.48222831223</v>
      </c>
      <c r="P16" s="183">
        <v>323667</v>
      </c>
      <c r="Q16" s="183">
        <v>602164</v>
      </c>
      <c r="S16" s="184">
        <f t="shared" si="0"/>
        <v>4740754.6332462346</v>
      </c>
      <c r="T16" s="184">
        <f t="shared" si="0"/>
        <v>7352946.3208268918</v>
      </c>
      <c r="U16" s="184">
        <f t="shared" si="0"/>
        <v>9212977.1300000008</v>
      </c>
      <c r="V16" s="184">
        <f t="shared" si="0"/>
        <v>9336524.2200000007</v>
      </c>
      <c r="X16" s="97">
        <v>30793</v>
      </c>
      <c r="Y16" s="97">
        <v>28066</v>
      </c>
      <c r="Z16" s="97">
        <v>29506</v>
      </c>
      <c r="AA16" s="97">
        <v>27128</v>
      </c>
    </row>
    <row r="17" spans="1:27" ht="15.5">
      <c r="A17" s="180" t="s">
        <v>90</v>
      </c>
      <c r="B17" s="181" t="s">
        <v>64</v>
      </c>
      <c r="C17" s="181" t="s">
        <v>65</v>
      </c>
      <c r="D17" s="182">
        <v>3208609.44</v>
      </c>
      <c r="E17" s="182">
        <v>3403127.74</v>
      </c>
      <c r="F17" s="182">
        <v>2849623.83</v>
      </c>
      <c r="G17" s="182">
        <v>2657419.38</v>
      </c>
      <c r="I17" s="183">
        <v>1349193.8643998159</v>
      </c>
      <c r="J17" s="183">
        <v>1143079.8689684877</v>
      </c>
      <c r="K17" s="183">
        <v>882288</v>
      </c>
      <c r="L17" s="183">
        <v>775918</v>
      </c>
      <c r="N17" s="183">
        <v>103445.72842172453</v>
      </c>
      <c r="O17" s="183">
        <v>58603.657854319434</v>
      </c>
      <c r="P17" s="183">
        <v>66770</v>
      </c>
      <c r="Q17" s="183">
        <v>113996</v>
      </c>
      <c r="S17" s="184">
        <f t="shared" si="0"/>
        <v>1755969.8471784594</v>
      </c>
      <c r="T17" s="184">
        <f t="shared" si="0"/>
        <v>2201444.213177193</v>
      </c>
      <c r="U17" s="184">
        <f t="shared" si="0"/>
        <v>1900565.83</v>
      </c>
      <c r="V17" s="184">
        <f t="shared" si="0"/>
        <v>1767505.38</v>
      </c>
      <c r="X17" s="97">
        <v>16201</v>
      </c>
      <c r="Y17" s="97">
        <v>11649</v>
      </c>
      <c r="Z17" s="97">
        <v>12157</v>
      </c>
      <c r="AA17" s="97">
        <v>12814</v>
      </c>
    </row>
    <row r="18" spans="1:27" ht="15.5">
      <c r="A18" s="180" t="s">
        <v>66</v>
      </c>
      <c r="B18" s="181" t="s">
        <v>64</v>
      </c>
      <c r="C18" s="181" t="s">
        <v>67</v>
      </c>
      <c r="D18" s="182">
        <v>0</v>
      </c>
      <c r="E18" s="182">
        <v>0</v>
      </c>
      <c r="F18" s="182">
        <v>0</v>
      </c>
      <c r="G18" s="182">
        <v>0</v>
      </c>
      <c r="I18" s="183">
        <v>0</v>
      </c>
      <c r="J18" s="183">
        <v>0</v>
      </c>
      <c r="K18" s="183">
        <v>0</v>
      </c>
      <c r="L18" s="183">
        <v>0</v>
      </c>
      <c r="N18" s="183">
        <v>0</v>
      </c>
      <c r="O18" s="183">
        <v>0</v>
      </c>
      <c r="P18" s="183">
        <v>0</v>
      </c>
      <c r="Q18" s="183"/>
      <c r="S18" s="184">
        <f t="shared" si="0"/>
        <v>0</v>
      </c>
      <c r="T18" s="184">
        <f t="shared" si="0"/>
        <v>0</v>
      </c>
      <c r="U18" s="184">
        <f t="shared" si="0"/>
        <v>0</v>
      </c>
      <c r="V18" s="184">
        <f t="shared" si="0"/>
        <v>0</v>
      </c>
      <c r="X18" s="97">
        <v>0</v>
      </c>
      <c r="Y18" s="97">
        <v>0</v>
      </c>
      <c r="Z18" s="97">
        <v>0</v>
      </c>
      <c r="AA18" s="97">
        <v>0</v>
      </c>
    </row>
    <row r="19" spans="1:27" ht="16" thickBot="1">
      <c r="A19" s="180" t="s">
        <v>68</v>
      </c>
      <c r="B19" s="181" t="s">
        <v>64</v>
      </c>
      <c r="C19" s="181" t="s">
        <v>61</v>
      </c>
      <c r="D19" s="185">
        <v>4350.45</v>
      </c>
      <c r="E19" s="185">
        <v>7418.76</v>
      </c>
      <c r="F19" s="185">
        <v>9053.2199999999993</v>
      </c>
      <c r="G19" s="185">
        <v>5710.24</v>
      </c>
      <c r="I19" s="186">
        <v>1829.3284231496182</v>
      </c>
      <c r="J19" s="186">
        <v>2491.8944737315769</v>
      </c>
      <c r="K19" s="186">
        <v>2803</v>
      </c>
      <c r="L19" s="186">
        <v>1667</v>
      </c>
      <c r="N19" s="186">
        <v>140.25872504205171</v>
      </c>
      <c r="O19" s="186">
        <v>127.75496718301541</v>
      </c>
      <c r="P19" s="186">
        <v>212</v>
      </c>
      <c r="Q19" s="186">
        <v>245</v>
      </c>
      <c r="S19" s="187">
        <f t="shared" si="0"/>
        <v>2380.8628518083301</v>
      </c>
      <c r="T19" s="187">
        <f t="shared" si="0"/>
        <v>4799.1105590854077</v>
      </c>
      <c r="U19" s="187">
        <f t="shared" si="0"/>
        <v>6038.2199999999993</v>
      </c>
      <c r="V19" s="187">
        <f t="shared" si="0"/>
        <v>3798.24</v>
      </c>
      <c r="X19" s="152">
        <v>22</v>
      </c>
      <c r="Y19" s="152">
        <v>25</v>
      </c>
      <c r="Z19" s="152">
        <v>39</v>
      </c>
      <c r="AA19" s="152">
        <v>28</v>
      </c>
    </row>
    <row r="20" spans="1:27" ht="15" thickTop="1">
      <c r="A20" s="188"/>
      <c r="C20" s="189" t="s">
        <v>69</v>
      </c>
      <c r="D20" s="190">
        <f>SUM(D6:D19)</f>
        <v>75900635.959999993</v>
      </c>
      <c r="E20" s="190">
        <f>SUM(E6:E19)</f>
        <v>72475434.079999983</v>
      </c>
      <c r="F20" s="190">
        <f>SUM(F6:F19)</f>
        <v>71661197.230000004</v>
      </c>
      <c r="G20" s="190">
        <f>SUM(G6:G19)</f>
        <v>80697441.579999998</v>
      </c>
      <c r="I20" s="191">
        <v>31915592.800000004</v>
      </c>
      <c r="J20" s="191">
        <v>24343843.669999994</v>
      </c>
      <c r="K20" s="191">
        <v>22187429</v>
      </c>
      <c r="L20" s="191">
        <v>22272618</v>
      </c>
      <c r="N20" s="191">
        <v>2447040.290000001</v>
      </c>
      <c r="O20" s="191">
        <v>1248065.2699999998</v>
      </c>
      <c r="P20" s="191">
        <v>1679104</v>
      </c>
      <c r="Q20" s="191">
        <v>3272242</v>
      </c>
      <c r="S20" s="190">
        <f>SUM(S6:S19)</f>
        <v>41538002.86999999</v>
      </c>
      <c r="T20" s="190">
        <f>SUM(T6:T19)</f>
        <v>46883525.139999993</v>
      </c>
      <c r="U20" s="190">
        <f>SUM(U6:U19)</f>
        <v>47794664.230000004</v>
      </c>
      <c r="V20" s="190">
        <f>SUM(V6:V19)</f>
        <v>55152581.580000006</v>
      </c>
      <c r="X20" s="156">
        <v>85191</v>
      </c>
      <c r="Y20" s="156">
        <v>86655</v>
      </c>
      <c r="Z20" s="156">
        <v>95769</v>
      </c>
      <c r="AA20" s="156">
        <v>80117</v>
      </c>
    </row>
    <row r="21" spans="1:27">
      <c r="A21" s="192" t="s">
        <v>70</v>
      </c>
      <c r="P21" s="193"/>
    </row>
    <row r="22" spans="1:27">
      <c r="A22" s="59" t="s">
        <v>91</v>
      </c>
      <c r="B22" s="59"/>
      <c r="C22" s="59"/>
      <c r="D22" s="194"/>
      <c r="E22" s="194"/>
      <c r="F22" s="59"/>
      <c r="G22" s="59"/>
      <c r="I22" s="59" t="s">
        <v>92</v>
      </c>
      <c r="J22" s="59"/>
      <c r="K22" s="59"/>
      <c r="L22" s="59"/>
      <c r="M22" s="59"/>
      <c r="N22" s="59"/>
      <c r="O22" s="59"/>
      <c r="P22" s="174"/>
      <c r="Q22" s="175"/>
      <c r="S22" s="59" t="s">
        <v>93</v>
      </c>
      <c r="T22" s="59"/>
      <c r="U22" s="59"/>
      <c r="V22" s="59"/>
      <c r="X22" s="59" t="s">
        <v>94</v>
      </c>
      <c r="Y22" s="59"/>
      <c r="Z22" s="59"/>
      <c r="AA22" s="59"/>
    </row>
    <row r="23" spans="1:27" ht="15.5">
      <c r="A23" s="195"/>
      <c r="B23" s="181" t="s">
        <v>41</v>
      </c>
      <c r="C23" s="181" t="s">
        <v>76</v>
      </c>
      <c r="D23" s="196">
        <f>D7+D8</f>
        <v>57118503.549999997</v>
      </c>
      <c r="E23" s="196">
        <f t="shared" ref="E23:AA23" si="1">E7+E8</f>
        <v>49944753.489999995</v>
      </c>
      <c r="F23" s="196">
        <f t="shared" si="1"/>
        <v>45285745.590000004</v>
      </c>
      <c r="G23" s="196">
        <f t="shared" si="1"/>
        <v>53055544.32</v>
      </c>
      <c r="I23" s="196">
        <f t="shared" si="1"/>
        <v>24017860.688385654</v>
      </c>
      <c r="J23" s="196">
        <f t="shared" si="1"/>
        <v>16775991.569159377</v>
      </c>
      <c r="K23" s="196">
        <f t="shared" si="1"/>
        <v>14021176</v>
      </c>
      <c r="L23" s="196">
        <f t="shared" si="1"/>
        <v>14932658</v>
      </c>
      <c r="N23" s="196">
        <f t="shared" si="1"/>
        <v>1841503.4040692125</v>
      </c>
      <c r="O23" s="196">
        <f t="shared" si="1"/>
        <v>860075.04530120152</v>
      </c>
      <c r="P23" s="196">
        <f t="shared" si="1"/>
        <v>1061096</v>
      </c>
      <c r="Q23" s="196">
        <f t="shared" si="1"/>
        <v>2193871</v>
      </c>
      <c r="S23" s="196">
        <f>S7+S8</f>
        <v>31259139.457545128</v>
      </c>
      <c r="T23" s="196">
        <f t="shared" si="1"/>
        <v>32308686.875539418</v>
      </c>
      <c r="U23" s="196">
        <f>U7+U8</f>
        <v>30203473.59</v>
      </c>
      <c r="V23" s="196">
        <f t="shared" si="1"/>
        <v>35929015.32</v>
      </c>
      <c r="X23" s="118">
        <f t="shared" si="1"/>
        <v>804</v>
      </c>
      <c r="Y23" s="118">
        <f t="shared" si="1"/>
        <v>1325</v>
      </c>
      <c r="Z23" s="118">
        <f t="shared" si="1"/>
        <v>1550</v>
      </c>
      <c r="AA23" s="118">
        <f t="shared" si="1"/>
        <v>1507</v>
      </c>
    </row>
    <row r="24" spans="1:27" ht="15.5">
      <c r="A24" s="195"/>
      <c r="B24" s="181" t="s">
        <v>41</v>
      </c>
      <c r="C24" s="181" t="s">
        <v>77</v>
      </c>
      <c r="D24" s="196">
        <f>D10</f>
        <v>4497540.32</v>
      </c>
      <c r="E24" s="196">
        <f>E10</f>
        <v>5039984.83</v>
      </c>
      <c r="F24" s="196">
        <f>F10</f>
        <v>3700975.07</v>
      </c>
      <c r="G24" s="196">
        <f>G10</f>
        <v>4492979.8899999997</v>
      </c>
      <c r="H24" s="196"/>
      <c r="I24" s="196">
        <f t="shared" ref="I24:Q24" si="2">I10</f>
        <v>1891178.6922358447</v>
      </c>
      <c r="J24" s="196">
        <f t="shared" si="2"/>
        <v>1692885.3803174419</v>
      </c>
      <c r="K24" s="196">
        <f t="shared" si="2"/>
        <v>1145880</v>
      </c>
      <c r="L24" s="196">
        <f t="shared" si="2"/>
        <v>1311869</v>
      </c>
      <c r="M24" s="173">
        <f t="shared" si="2"/>
        <v>0</v>
      </c>
      <c r="N24" s="196">
        <f t="shared" si="2"/>
        <v>145000.92429712359</v>
      </c>
      <c r="O24" s="196">
        <f t="shared" si="2"/>
        <v>86791.201829342841</v>
      </c>
      <c r="P24" s="196">
        <f t="shared" si="2"/>
        <v>86718</v>
      </c>
      <c r="Q24" s="196">
        <f t="shared" si="2"/>
        <v>192737</v>
      </c>
      <c r="S24" s="196">
        <f>S10</f>
        <v>2461360.7034670319</v>
      </c>
      <c r="T24" s="196">
        <f t="shared" ref="T24:AA24" si="3">T10</f>
        <v>3260308.2478532153</v>
      </c>
      <c r="U24" s="196">
        <f>U10</f>
        <v>2468377.0699999998</v>
      </c>
      <c r="V24" s="196">
        <f t="shared" si="3"/>
        <v>2988373.8899999997</v>
      </c>
      <c r="X24" s="118">
        <f t="shared" si="3"/>
        <v>1575</v>
      </c>
      <c r="Y24" s="118">
        <f t="shared" si="3"/>
        <v>287</v>
      </c>
      <c r="Z24" s="118">
        <f t="shared" si="3"/>
        <v>311</v>
      </c>
      <c r="AA24" s="118">
        <f t="shared" si="3"/>
        <v>527</v>
      </c>
    </row>
    <row r="25" spans="1:27" ht="15.5">
      <c r="A25" s="195"/>
      <c r="B25" s="181" t="s">
        <v>41</v>
      </c>
      <c r="C25" s="197" t="s">
        <v>78</v>
      </c>
      <c r="D25" s="196">
        <f>D6+D9</f>
        <v>0</v>
      </c>
      <c r="E25" s="196">
        <f>E6+E9</f>
        <v>0</v>
      </c>
      <c r="F25" s="196">
        <f>F6+F9</f>
        <v>2290871.56</v>
      </c>
      <c r="G25" s="196">
        <f>G6+G9</f>
        <v>2503484.19</v>
      </c>
      <c r="H25" s="196"/>
      <c r="I25" s="196"/>
      <c r="J25" s="196"/>
      <c r="K25" s="196"/>
      <c r="L25" s="196"/>
      <c r="N25" s="196"/>
      <c r="O25" s="196"/>
      <c r="P25" s="196"/>
      <c r="Q25" s="196"/>
      <c r="S25" s="196">
        <f>S6</f>
        <v>0</v>
      </c>
      <c r="T25" s="196">
        <f>T6</f>
        <v>0</v>
      </c>
      <c r="U25" s="196">
        <f>U6</f>
        <v>1527903.56</v>
      </c>
      <c r="V25" s="196">
        <f>V6</f>
        <v>2404727.19</v>
      </c>
      <c r="X25" s="118"/>
      <c r="Y25" s="118"/>
      <c r="Z25" s="118"/>
      <c r="AA25" s="118"/>
    </row>
    <row r="26" spans="1:27" ht="15.5">
      <c r="A26" s="198"/>
      <c r="B26" s="181" t="s">
        <v>52</v>
      </c>
      <c r="C26" s="197" t="s">
        <v>79</v>
      </c>
      <c r="D26" s="196">
        <f>SUM(D11:D12)</f>
        <v>0</v>
      </c>
      <c r="E26" s="196">
        <f>SUM(E11:E12)</f>
        <v>0</v>
      </c>
      <c r="F26" s="196">
        <f>SUM(F11:F12)</f>
        <v>0</v>
      </c>
      <c r="G26" s="196">
        <f>SUM(G11:G12)</f>
        <v>294903</v>
      </c>
      <c r="I26" s="196">
        <f>SUM(I11:I12)</f>
        <v>0</v>
      </c>
      <c r="J26" s="196">
        <f>SUM(J11:J12)</f>
        <v>0</v>
      </c>
      <c r="K26" s="196">
        <f>SUM(K11:K12)</f>
        <v>0</v>
      </c>
      <c r="L26" s="196">
        <f>SUM(L11:L12)</f>
        <v>0</v>
      </c>
      <c r="N26" s="196">
        <f>SUM(N11:N12)</f>
        <v>0</v>
      </c>
      <c r="O26" s="196">
        <f>SUM(O11:O12)</f>
        <v>0</v>
      </c>
      <c r="P26" s="196">
        <f>SUM(P11:P12)</f>
        <v>0</v>
      </c>
      <c r="Q26" s="196">
        <f>SUM(Q11:Q12)</f>
        <v>0</v>
      </c>
      <c r="S26" s="196">
        <f>SUM(S11:S12)</f>
        <v>0</v>
      </c>
      <c r="T26" s="196">
        <f>SUM(T11:T12)</f>
        <v>0</v>
      </c>
      <c r="U26" s="196">
        <f>SUM(U11:U12)</f>
        <v>0</v>
      </c>
      <c r="V26" s="196">
        <f>SUM(V11:V12)</f>
        <v>294903</v>
      </c>
      <c r="X26" s="118">
        <f>SUM(X11:X12)</f>
        <v>5</v>
      </c>
      <c r="Y26" s="118">
        <f>SUM(Y11:Y12)</f>
        <v>6</v>
      </c>
      <c r="Z26" s="118">
        <f>SUM(Z11:Z12)</f>
        <v>6</v>
      </c>
      <c r="AA26" s="118">
        <f>SUM(AA11:AA12)</f>
        <v>21</v>
      </c>
    </row>
    <row r="27" spans="1:27" ht="15.5">
      <c r="A27" s="195"/>
      <c r="B27" s="181" t="s">
        <v>52</v>
      </c>
      <c r="C27" s="181" t="s">
        <v>77</v>
      </c>
      <c r="D27" s="196">
        <f>D13</f>
        <v>0</v>
      </c>
      <c r="E27" s="196">
        <f>E13</f>
        <v>0</v>
      </c>
      <c r="F27" s="196">
        <f>F13</f>
        <v>0</v>
      </c>
      <c r="G27" s="196">
        <f>G13</f>
        <v>0</v>
      </c>
      <c r="I27" s="196">
        <f>I13</f>
        <v>0</v>
      </c>
      <c r="J27" s="196">
        <f>J13</f>
        <v>0</v>
      </c>
      <c r="K27" s="196">
        <f>K13</f>
        <v>0</v>
      </c>
      <c r="L27" s="196">
        <f>L13</f>
        <v>0</v>
      </c>
      <c r="N27" s="196">
        <f>N13</f>
        <v>0</v>
      </c>
      <c r="O27" s="196">
        <f>O13</f>
        <v>0</v>
      </c>
      <c r="P27" s="196">
        <f>P13</f>
        <v>0</v>
      </c>
      <c r="Q27" s="196">
        <f>Q13</f>
        <v>0</v>
      </c>
      <c r="S27" s="196">
        <f>S13</f>
        <v>0</v>
      </c>
      <c r="T27" s="196">
        <f>T13</f>
        <v>0</v>
      </c>
      <c r="U27" s="196">
        <f>U13</f>
        <v>0</v>
      </c>
      <c r="V27" s="196">
        <f>V13</f>
        <v>0</v>
      </c>
      <c r="X27" s="118">
        <f>X13</f>
        <v>35582</v>
      </c>
      <c r="Y27" s="118">
        <f>Y13</f>
        <v>45123</v>
      </c>
      <c r="Z27" s="118">
        <f>Z13</f>
        <v>51933</v>
      </c>
      <c r="AA27" s="118">
        <f>AA13</f>
        <v>37787</v>
      </c>
    </row>
    <row r="28" spans="1:27" ht="15.5">
      <c r="A28" s="195"/>
      <c r="B28" s="181" t="s">
        <v>58</v>
      </c>
      <c r="C28" s="181" t="s">
        <v>76</v>
      </c>
      <c r="D28" s="196">
        <f t="shared" ref="D28:G29" si="4">D15</f>
        <v>541744.02</v>
      </c>
      <c r="E28" s="196">
        <f t="shared" si="4"/>
        <v>740732.05</v>
      </c>
      <c r="F28" s="196">
        <f t="shared" si="4"/>
        <v>791194.09</v>
      </c>
      <c r="G28" s="196">
        <f t="shared" si="4"/>
        <v>475274.17</v>
      </c>
      <c r="I28" s="196">
        <f>SUM(I14:I15)</f>
        <v>1012986.4356821314</v>
      </c>
      <c r="J28" s="196">
        <f>SUM(J14:J15)</f>
        <v>911444.51013615972</v>
      </c>
      <c r="K28" s="196">
        <f>SUM(K14:K15)</f>
        <v>1149107</v>
      </c>
      <c r="L28" s="196">
        <f>SUM(L14:L15)</f>
        <v>1065752</v>
      </c>
      <c r="N28" s="196">
        <f>SUM(N14:N15)</f>
        <v>77667.948606540362</v>
      </c>
      <c r="O28" s="196">
        <f>SUM(O14:O15)</f>
        <v>46728.127819640387</v>
      </c>
      <c r="P28" s="196">
        <f>SUM(P14:P15)</f>
        <v>86963</v>
      </c>
      <c r="Q28" s="196">
        <f>SUM(Q14:Q15)</f>
        <v>156578</v>
      </c>
      <c r="S28" s="196">
        <f>S15</f>
        <v>296479.26361808751</v>
      </c>
      <c r="T28" s="196">
        <f t="shared" ref="T28:V29" si="5">T15</f>
        <v>479171.04780421266</v>
      </c>
      <c r="U28" s="196">
        <f t="shared" si="5"/>
        <v>527689.09</v>
      </c>
      <c r="V28" s="196">
        <f t="shared" si="5"/>
        <v>316115.17</v>
      </c>
      <c r="X28" s="118">
        <f>SUM(X14:X15)</f>
        <v>209</v>
      </c>
      <c r="Y28" s="118">
        <f>SUM(Y14:Y15)</f>
        <v>174</v>
      </c>
      <c r="Z28" s="118">
        <f>SUM(Z14:Z15)</f>
        <v>224</v>
      </c>
      <c r="AA28" s="118">
        <f>SUM(AA14:AA15)</f>
        <v>248</v>
      </c>
    </row>
    <row r="29" spans="1:27" ht="15.5">
      <c r="A29" s="195"/>
      <c r="B29" s="181" t="s">
        <v>58</v>
      </c>
      <c r="C29" s="181" t="s">
        <v>77</v>
      </c>
      <c r="D29" s="196">
        <f t="shared" si="4"/>
        <v>8662580.4499999993</v>
      </c>
      <c r="E29" s="196">
        <f t="shared" si="4"/>
        <v>11366636.25</v>
      </c>
      <c r="F29" s="196">
        <f t="shared" si="4"/>
        <v>13813529.130000001</v>
      </c>
      <c r="G29" s="196">
        <f t="shared" si="4"/>
        <v>14037336.220000001</v>
      </c>
      <c r="I29" s="196">
        <f>I16</f>
        <v>3642543.790873406</v>
      </c>
      <c r="J29" s="196">
        <f>J16</f>
        <v>3817950.446944796</v>
      </c>
      <c r="K29" s="196">
        <f>K16</f>
        <v>4276885</v>
      </c>
      <c r="L29" s="196">
        <f>L16</f>
        <v>4098648</v>
      </c>
      <c r="N29" s="196">
        <f>N16</f>
        <v>279282.02588035777</v>
      </c>
      <c r="O29" s="196">
        <f>O16</f>
        <v>195739.48222831223</v>
      </c>
      <c r="P29" s="196">
        <f>P16</f>
        <v>323667</v>
      </c>
      <c r="Q29" s="196">
        <f>Q16</f>
        <v>602164</v>
      </c>
      <c r="S29" s="196">
        <f>S16</f>
        <v>4740754.6332462346</v>
      </c>
      <c r="T29" s="196">
        <f t="shared" si="5"/>
        <v>7352946.3208268918</v>
      </c>
      <c r="U29" s="196">
        <f>U16</f>
        <v>9212977.1300000008</v>
      </c>
      <c r="V29" s="196">
        <f t="shared" si="5"/>
        <v>9336524.2200000007</v>
      </c>
      <c r="X29" s="118">
        <f>X16</f>
        <v>30793</v>
      </c>
      <c r="Y29" s="118">
        <f>Y16</f>
        <v>28066</v>
      </c>
      <c r="Z29" s="118">
        <f>Z16</f>
        <v>29506</v>
      </c>
      <c r="AA29" s="118">
        <f>AA16</f>
        <v>27128</v>
      </c>
    </row>
    <row r="30" spans="1:27" ht="15.5">
      <c r="A30" s="195"/>
      <c r="B30" s="181" t="s">
        <v>58</v>
      </c>
      <c r="C30" s="181" t="s">
        <v>78</v>
      </c>
      <c r="D30" s="196">
        <f>D14</f>
        <v>1867307.73</v>
      </c>
      <c r="E30" s="196">
        <f t="shared" ref="E30:AA30" si="6">E14</f>
        <v>1972780.96</v>
      </c>
      <c r="F30" s="196">
        <f t="shared" si="6"/>
        <v>2920204.74</v>
      </c>
      <c r="G30" s="196">
        <f t="shared" si="6"/>
        <v>3174790.17</v>
      </c>
      <c r="I30" s="196">
        <f t="shared" si="6"/>
        <v>785187.53353239165</v>
      </c>
      <c r="J30" s="196">
        <f t="shared" si="6"/>
        <v>662639.30523522454</v>
      </c>
      <c r="K30" s="196">
        <f t="shared" si="6"/>
        <v>904141</v>
      </c>
      <c r="L30" s="196">
        <f t="shared" si="6"/>
        <v>926981</v>
      </c>
      <c r="N30" s="196">
        <f t="shared" si="6"/>
        <v>60202.094374367654</v>
      </c>
      <c r="O30" s="196">
        <f t="shared" si="6"/>
        <v>33972.330524788187</v>
      </c>
      <c r="P30" s="196">
        <f t="shared" si="6"/>
        <v>68424</v>
      </c>
      <c r="Q30" s="196">
        <f t="shared" si="6"/>
        <v>136190</v>
      </c>
      <c r="S30" s="196">
        <f>S14</f>
        <v>1021918.1020932406</v>
      </c>
      <c r="T30" s="196">
        <f t="shared" si="6"/>
        <v>1276169.3242399872</v>
      </c>
      <c r="U30" s="196">
        <f>U14</f>
        <v>1947639.7400000002</v>
      </c>
      <c r="V30" s="196">
        <f t="shared" si="6"/>
        <v>2111619.17</v>
      </c>
      <c r="X30" s="118">
        <f t="shared" si="6"/>
        <v>156</v>
      </c>
      <c r="Y30" s="118">
        <f t="shared" si="6"/>
        <v>129</v>
      </c>
      <c r="Z30" s="118">
        <f t="shared" si="6"/>
        <v>182</v>
      </c>
      <c r="AA30" s="118">
        <f t="shared" si="6"/>
        <v>206</v>
      </c>
    </row>
    <row r="31" spans="1:27" ht="16" thickBot="1">
      <c r="A31" s="195"/>
      <c r="B31" s="181" t="s">
        <v>64</v>
      </c>
      <c r="C31" s="181" t="s">
        <v>80</v>
      </c>
      <c r="D31" s="199">
        <f>SUM(D17:D19)</f>
        <v>3212959.89</v>
      </c>
      <c r="E31" s="199">
        <f>SUM(E17:E19)</f>
        <v>3410546.5</v>
      </c>
      <c r="F31" s="199">
        <f>SUM(F17:F19)</f>
        <v>2858677.0500000003</v>
      </c>
      <c r="G31" s="199">
        <f>SUM(G17:G19)</f>
        <v>2663129.62</v>
      </c>
      <c r="I31" s="199">
        <f>SUM(I17:I19)</f>
        <v>1351023.1928229656</v>
      </c>
      <c r="J31" s="199">
        <f>SUM(J17:J19)</f>
        <v>1145571.7634422192</v>
      </c>
      <c r="K31" s="199">
        <f>SUM(K17:K19)</f>
        <v>885091</v>
      </c>
      <c r="L31" s="199">
        <f>SUM(L17:L19)</f>
        <v>777585</v>
      </c>
      <c r="N31" s="199">
        <f>SUM(N17:N19)</f>
        <v>103585.98714676658</v>
      </c>
      <c r="O31" s="199">
        <f>SUM(O17:O19)</f>
        <v>58731.412821502447</v>
      </c>
      <c r="P31" s="199">
        <f>SUM(P17:P19)</f>
        <v>66982</v>
      </c>
      <c r="Q31" s="199">
        <f>SUM(Q17:Q19)</f>
        <v>114241</v>
      </c>
      <c r="S31" s="199">
        <f>SUM(S17:S19)</f>
        <v>1758350.7100302677</v>
      </c>
      <c r="T31" s="199">
        <f>SUM(T17:T19)</f>
        <v>2206243.3237362783</v>
      </c>
      <c r="U31" s="199">
        <f>SUM(U17:U19)</f>
        <v>1906604.05</v>
      </c>
      <c r="V31" s="199">
        <f>SUM(V17:V19)</f>
        <v>1771303.6199999999</v>
      </c>
      <c r="X31" s="200">
        <f>SUM(X17:X19)</f>
        <v>16223</v>
      </c>
      <c r="Y31" s="200">
        <f>SUM(Y17:Y19)</f>
        <v>11674</v>
      </c>
      <c r="Z31" s="200">
        <f>SUM(Z17:Z19)</f>
        <v>12196</v>
      </c>
      <c r="AA31" s="200">
        <f>SUM(AA17:AA19)</f>
        <v>12842</v>
      </c>
    </row>
    <row r="32" spans="1:27" ht="15" thickTop="1">
      <c r="C32" s="201" t="s">
        <v>69</v>
      </c>
      <c r="D32" s="202">
        <f>SUM(D23:D31)</f>
        <v>75900635.960000008</v>
      </c>
      <c r="E32" s="202">
        <f>SUM(E23:E31)</f>
        <v>72475434.079999983</v>
      </c>
      <c r="F32" s="202">
        <f>SUM(F23:F31)</f>
        <v>71661197.230000004</v>
      </c>
      <c r="G32" s="202">
        <f>SUM(G23:G31)</f>
        <v>80697441.580000013</v>
      </c>
      <c r="I32" s="202">
        <f>SUM(I23:I31)</f>
        <v>32700780.333532397</v>
      </c>
      <c r="J32" s="202">
        <f>SUM(J23:J31)</f>
        <v>25006482.97523522</v>
      </c>
      <c r="K32" s="202">
        <f>SUM(K23:K31)</f>
        <v>22382280</v>
      </c>
      <c r="L32" s="202">
        <f>SUM(L23:L31)</f>
        <v>23113493</v>
      </c>
      <c r="N32" s="202">
        <f>SUM(N23:N31)</f>
        <v>2507242.3843743685</v>
      </c>
      <c r="O32" s="202">
        <f>SUM(O23:O31)</f>
        <v>1282037.6005247876</v>
      </c>
      <c r="P32" s="202">
        <f>SUM(P23:P31)</f>
        <v>1693850</v>
      </c>
      <c r="Q32" s="202">
        <f>SUM(Q23:Q31)</f>
        <v>3395781</v>
      </c>
      <c r="S32" s="202">
        <f>SUM(S23:S31)</f>
        <v>41538002.86999999</v>
      </c>
      <c r="T32" s="202">
        <f>SUM(T23:T31)</f>
        <v>46883525.140000001</v>
      </c>
      <c r="U32" s="202">
        <f>SUM(U23:U31)</f>
        <v>47794664.230000004</v>
      </c>
      <c r="V32" s="202">
        <f>SUM(V23:V31)</f>
        <v>55152581.579999998</v>
      </c>
      <c r="X32" s="156">
        <f>SUM(X23:X31)</f>
        <v>85347</v>
      </c>
      <c r="Y32" s="156">
        <f>SUM(Y23:Y31)</f>
        <v>86784</v>
      </c>
      <c r="Z32" s="156">
        <f>SUM(Z23:Z31)</f>
        <v>95908</v>
      </c>
      <c r="AA32" s="156">
        <f>SUM(AA23:AA31)</f>
        <v>80266</v>
      </c>
    </row>
    <row r="34" spans="1:27" ht="24" customHeight="1">
      <c r="A34" s="172" t="s">
        <v>81</v>
      </c>
      <c r="E34" s="173" t="s">
        <v>6</v>
      </c>
      <c r="I34" s="173" t="s">
        <v>9</v>
      </c>
      <c r="N34" s="173" t="s">
        <v>7</v>
      </c>
      <c r="U34" s="193"/>
      <c r="X34" s="173" t="s">
        <v>7</v>
      </c>
    </row>
    <row r="35" spans="1:27">
      <c r="A35" s="59" t="s">
        <v>83</v>
      </c>
      <c r="B35" s="59"/>
      <c r="C35" s="59"/>
      <c r="D35" s="59"/>
      <c r="E35" s="59"/>
      <c r="F35" s="59"/>
      <c r="G35" s="59"/>
      <c r="H35" s="120"/>
      <c r="I35" s="59" t="s">
        <v>11</v>
      </c>
      <c r="J35" s="59"/>
      <c r="K35" s="59"/>
      <c r="L35" s="59"/>
      <c r="M35" s="59"/>
      <c r="N35" s="59"/>
      <c r="O35" s="59"/>
      <c r="P35" s="174"/>
      <c r="Q35" s="175"/>
      <c r="S35" s="59" t="s">
        <v>84</v>
      </c>
      <c r="T35" s="59"/>
      <c r="U35" s="59"/>
      <c r="V35" s="59"/>
      <c r="X35" s="59" t="s">
        <v>85</v>
      </c>
      <c r="Y35" s="59"/>
      <c r="Z35" s="59"/>
      <c r="AA35" s="59"/>
    </row>
    <row r="36" spans="1:27" ht="16.399999999999999" customHeight="1">
      <c r="A36" s="176" t="s">
        <v>86</v>
      </c>
      <c r="I36" s="203" t="s">
        <v>87</v>
      </c>
      <c r="J36" s="203"/>
      <c r="K36" s="204"/>
      <c r="L36" s="204"/>
      <c r="M36" s="177"/>
      <c r="N36" s="205" t="s">
        <v>95</v>
      </c>
      <c r="O36" s="203"/>
      <c r="P36" s="204"/>
      <c r="Q36" s="204"/>
      <c r="S36" s="176" t="s">
        <v>96</v>
      </c>
    </row>
    <row r="37" spans="1:27">
      <c r="A37" s="178"/>
      <c r="B37" s="124"/>
      <c r="C37" s="124" t="s">
        <v>18</v>
      </c>
      <c r="D37" s="124" t="s">
        <v>19</v>
      </c>
      <c r="E37" s="124" t="s">
        <v>20</v>
      </c>
      <c r="F37" s="124" t="s">
        <v>21</v>
      </c>
      <c r="G37" s="124" t="s">
        <v>22</v>
      </c>
      <c r="I37" s="179" t="s">
        <v>19</v>
      </c>
      <c r="J37" s="179" t="s">
        <v>23</v>
      </c>
      <c r="K37" s="129" t="s">
        <v>24</v>
      </c>
      <c r="L37" s="129" t="s">
        <v>89</v>
      </c>
      <c r="N37" s="124" t="s">
        <v>19</v>
      </c>
      <c r="O37" s="124" t="s">
        <v>23</v>
      </c>
      <c r="P37" s="129" t="s">
        <v>24</v>
      </c>
      <c r="Q37" s="129" t="s">
        <v>89</v>
      </c>
      <c r="S37" s="124" t="s">
        <v>19</v>
      </c>
      <c r="T37" s="124" t="s">
        <v>20</v>
      </c>
      <c r="U37" s="124" t="s">
        <v>21</v>
      </c>
      <c r="V37" s="124" t="s">
        <v>22</v>
      </c>
      <c r="X37" s="124" t="s">
        <v>19</v>
      </c>
      <c r="Y37" s="124" t="s">
        <v>20</v>
      </c>
      <c r="Z37" s="124" t="s">
        <v>21</v>
      </c>
      <c r="AA37" s="124" t="s">
        <v>22</v>
      </c>
    </row>
    <row r="38" spans="1:27">
      <c r="A38" s="61" t="s">
        <v>35</v>
      </c>
      <c r="B38" s="61" t="s">
        <v>36</v>
      </c>
      <c r="C38" s="61" t="s">
        <v>37</v>
      </c>
      <c r="D38" s="61" t="s">
        <v>38</v>
      </c>
      <c r="E38" s="61" t="s">
        <v>38</v>
      </c>
      <c r="F38" s="62" t="s">
        <v>38</v>
      </c>
      <c r="G38" s="62" t="s">
        <v>38</v>
      </c>
      <c r="I38" s="131" t="s">
        <v>38</v>
      </c>
      <c r="J38" s="131" t="s">
        <v>38</v>
      </c>
      <c r="K38" s="131" t="s">
        <v>38</v>
      </c>
      <c r="L38" s="131" t="s">
        <v>38</v>
      </c>
      <c r="N38" s="132" t="s">
        <v>38</v>
      </c>
      <c r="O38" s="132" t="s">
        <v>38</v>
      </c>
      <c r="P38" s="132" t="s">
        <v>38</v>
      </c>
      <c r="Q38" s="132" t="s">
        <v>38</v>
      </c>
      <c r="S38" s="61" t="s">
        <v>38</v>
      </c>
      <c r="T38" s="61" t="s">
        <v>38</v>
      </c>
      <c r="U38" s="62" t="s">
        <v>38</v>
      </c>
      <c r="V38" s="62" t="s">
        <v>38</v>
      </c>
      <c r="X38" s="61" t="s">
        <v>38</v>
      </c>
      <c r="Y38" s="61" t="s">
        <v>38</v>
      </c>
      <c r="Z38" s="62" t="s">
        <v>38</v>
      </c>
      <c r="AA38" s="62" t="s">
        <v>38</v>
      </c>
    </row>
    <row r="39" spans="1:27" ht="15.5">
      <c r="A39" s="180" t="s">
        <v>40</v>
      </c>
      <c r="B39" s="181" t="s">
        <v>41</v>
      </c>
      <c r="C39" s="181" t="s">
        <v>42</v>
      </c>
      <c r="D39" s="196">
        <v>0</v>
      </c>
      <c r="E39" s="196">
        <v>0</v>
      </c>
      <c r="F39" s="196">
        <v>2560694.008926962</v>
      </c>
      <c r="G39" s="196">
        <v>2703762.9251999999</v>
      </c>
      <c r="I39" s="196">
        <v>0</v>
      </c>
      <c r="J39" s="196">
        <v>0</v>
      </c>
      <c r="K39" s="196">
        <v>792831.28976109205</v>
      </c>
      <c r="L39" s="196">
        <v>92994.48000000001</v>
      </c>
      <c r="N39" s="196">
        <v>0</v>
      </c>
      <c r="O39" s="196">
        <v>0</v>
      </c>
      <c r="P39" s="196">
        <v>60000.279112627977</v>
      </c>
      <c r="Q39" s="196">
        <v>13663.080000000002</v>
      </c>
      <c r="S39" s="184">
        <f t="shared" ref="S39:V52" si="7">D39-I39-N39</f>
        <v>0</v>
      </c>
      <c r="T39" s="184">
        <f t="shared" si="7"/>
        <v>0</v>
      </c>
      <c r="U39" s="184">
        <f t="shared" si="7"/>
        <v>1707862.440053242</v>
      </c>
      <c r="V39" s="184">
        <f>G39-L39-Q39</f>
        <v>2597105.3651999999</v>
      </c>
      <c r="X39" s="97">
        <v>0</v>
      </c>
      <c r="Y39" s="97">
        <v>0</v>
      </c>
      <c r="Z39" s="97">
        <v>43</v>
      </c>
      <c r="AA39" s="97">
        <v>57</v>
      </c>
    </row>
    <row r="40" spans="1:27" ht="15.5">
      <c r="A40" s="180" t="s">
        <v>43</v>
      </c>
      <c r="B40" s="181" t="s">
        <v>41</v>
      </c>
      <c r="C40" s="181" t="s">
        <v>44</v>
      </c>
      <c r="D40" s="196">
        <v>59083800.964712419</v>
      </c>
      <c r="E40" s="196">
        <v>53863828.013814591</v>
      </c>
      <c r="F40" s="196">
        <v>47823078.02698566</v>
      </c>
      <c r="G40" s="196">
        <v>53489337.012000002</v>
      </c>
      <c r="I40" s="196">
        <v>24844252.077937517</v>
      </c>
      <c r="J40" s="196">
        <v>18092373.302499693</v>
      </c>
      <c r="K40" s="196">
        <v>14806774.046825938</v>
      </c>
      <c r="L40" s="196">
        <v>14318174.520000001</v>
      </c>
      <c r="N40" s="196">
        <v>1904864.6907673711</v>
      </c>
      <c r="O40" s="196">
        <v>927563.57939284563</v>
      </c>
      <c r="P40" s="196">
        <v>1120548.0793515358</v>
      </c>
      <c r="Q40" s="196">
        <v>2103592.6800000002</v>
      </c>
      <c r="S40" s="184">
        <f t="shared" si="7"/>
        <v>32334684.196007527</v>
      </c>
      <c r="T40" s="184">
        <f t="shared" si="7"/>
        <v>34843891.131922059</v>
      </c>
      <c r="U40" s="184">
        <f t="shared" si="7"/>
        <v>31895755.900808185</v>
      </c>
      <c r="V40" s="184">
        <f t="shared" si="7"/>
        <v>37067569.811999999</v>
      </c>
      <c r="X40" s="97">
        <v>581</v>
      </c>
      <c r="Y40" s="97">
        <v>1117</v>
      </c>
      <c r="Z40" s="97">
        <v>1408</v>
      </c>
      <c r="AA40" s="97">
        <v>1343</v>
      </c>
    </row>
    <row r="41" spans="1:27" ht="15.5">
      <c r="A41" s="180" t="s">
        <v>45</v>
      </c>
      <c r="B41" s="181" t="s">
        <v>41</v>
      </c>
      <c r="C41" s="181" t="s">
        <v>46</v>
      </c>
      <c r="D41" s="196">
        <v>6496866.9876803029</v>
      </c>
      <c r="E41" s="196">
        <v>2443946.9124672357</v>
      </c>
      <c r="F41" s="196">
        <v>2796493.7756795222</v>
      </c>
      <c r="G41" s="196">
        <v>3810650.8536</v>
      </c>
      <c r="I41" s="196">
        <v>2731879.1026183548</v>
      </c>
      <c r="J41" s="196">
        <v>820899.6928422607</v>
      </c>
      <c r="K41" s="196">
        <v>865838.07522184297</v>
      </c>
      <c r="L41" s="196">
        <v>1809096.12</v>
      </c>
      <c r="N41" s="196">
        <v>209459.31580867138</v>
      </c>
      <c r="O41" s="196">
        <v>42086.057184662037</v>
      </c>
      <c r="P41" s="196">
        <v>65525.473412969273</v>
      </c>
      <c r="Q41" s="196">
        <v>265788</v>
      </c>
      <c r="S41" s="184">
        <f t="shared" si="7"/>
        <v>3555528.5692532766</v>
      </c>
      <c r="T41" s="184">
        <f t="shared" si="7"/>
        <v>1580961.162440313</v>
      </c>
      <c r="U41" s="184">
        <f t="shared" si="7"/>
        <v>1865130.2270447097</v>
      </c>
      <c r="V41" s="184">
        <f t="shared" si="7"/>
        <v>1735766.7335999999</v>
      </c>
      <c r="X41" s="97">
        <v>223</v>
      </c>
      <c r="Y41" s="97">
        <v>208</v>
      </c>
      <c r="Z41" s="97">
        <v>142</v>
      </c>
      <c r="AA41" s="97">
        <v>164</v>
      </c>
    </row>
    <row r="42" spans="1:27" ht="15.5">
      <c r="A42" s="180" t="s">
        <v>47</v>
      </c>
      <c r="B42" s="181" t="s">
        <v>41</v>
      </c>
      <c r="C42" s="181" t="s">
        <v>48</v>
      </c>
      <c r="D42" s="196">
        <v>0</v>
      </c>
      <c r="E42" s="196">
        <v>0</v>
      </c>
      <c r="F42" s="196">
        <v>0</v>
      </c>
      <c r="G42" s="196">
        <v>0</v>
      </c>
      <c r="I42" s="196">
        <v>0</v>
      </c>
      <c r="J42" s="196">
        <v>0</v>
      </c>
      <c r="K42" s="196">
        <v>0</v>
      </c>
      <c r="L42" s="196">
        <v>0</v>
      </c>
      <c r="N42" s="196">
        <v>0</v>
      </c>
      <c r="O42" s="196">
        <v>0</v>
      </c>
      <c r="P42" s="196">
        <v>0</v>
      </c>
      <c r="Q42" s="196">
        <v>0</v>
      </c>
      <c r="S42" s="184">
        <f t="shared" si="7"/>
        <v>0</v>
      </c>
      <c r="T42" s="184">
        <f t="shared" si="7"/>
        <v>0</v>
      </c>
      <c r="U42" s="184">
        <f t="shared" si="7"/>
        <v>0</v>
      </c>
      <c r="V42" s="184">
        <f t="shared" si="7"/>
        <v>0</v>
      </c>
      <c r="X42" s="97">
        <v>0</v>
      </c>
      <c r="Y42" s="97">
        <v>0</v>
      </c>
      <c r="Z42" s="97"/>
      <c r="AA42" s="97"/>
    </row>
    <row r="43" spans="1:27" ht="15.5">
      <c r="A43" s="180" t="s">
        <v>49</v>
      </c>
      <c r="B43" s="181" t="s">
        <v>41</v>
      </c>
      <c r="C43" s="181" t="s">
        <v>50</v>
      </c>
      <c r="D43" s="196">
        <v>5163855.4933468336</v>
      </c>
      <c r="E43" s="196">
        <v>5682084.9360350864</v>
      </c>
      <c r="F43" s="196">
        <v>4136881.7241491461</v>
      </c>
      <c r="G43" s="196">
        <v>4852418.2812000001</v>
      </c>
      <c r="I43" s="196">
        <v>2171358.7392147151</v>
      </c>
      <c r="J43" s="196">
        <v>1908561.0061123467</v>
      </c>
      <c r="K43" s="196">
        <v>1280843.5453924914</v>
      </c>
      <c r="L43" s="196">
        <v>1416818.52</v>
      </c>
      <c r="N43" s="196">
        <v>166482.95872799869</v>
      </c>
      <c r="O43" s="196">
        <v>97848.504931886826</v>
      </c>
      <c r="P43" s="196">
        <v>96931.782184300333</v>
      </c>
      <c r="Q43" s="196">
        <v>208155.96000000002</v>
      </c>
      <c r="S43" s="184">
        <f t="shared" si="7"/>
        <v>2826013.7954041199</v>
      </c>
      <c r="T43" s="184">
        <f t="shared" si="7"/>
        <v>3675675.4249908533</v>
      </c>
      <c r="U43" s="184">
        <f t="shared" si="7"/>
        <v>2759106.3965723542</v>
      </c>
      <c r="V43" s="184">
        <f t="shared" si="7"/>
        <v>3227443.8012000001</v>
      </c>
      <c r="X43" s="97">
        <v>1575</v>
      </c>
      <c r="Y43" s="97">
        <v>287</v>
      </c>
      <c r="Z43" s="97">
        <v>311</v>
      </c>
      <c r="AA43" s="97">
        <v>527</v>
      </c>
    </row>
    <row r="44" spans="1:27" ht="15.5">
      <c r="A44" s="180" t="s">
        <v>51</v>
      </c>
      <c r="B44" s="181" t="s">
        <v>52</v>
      </c>
      <c r="C44" s="181" t="s">
        <v>53</v>
      </c>
      <c r="D44" s="196">
        <v>0</v>
      </c>
      <c r="E44" s="196">
        <v>0</v>
      </c>
      <c r="F44" s="196">
        <v>0</v>
      </c>
      <c r="G44" s="196">
        <v>318495.24000000005</v>
      </c>
      <c r="I44" s="196">
        <v>0</v>
      </c>
      <c r="J44" s="196">
        <v>0</v>
      </c>
      <c r="K44" s="196">
        <v>0</v>
      </c>
      <c r="L44" s="196">
        <v>0</v>
      </c>
      <c r="N44" s="196">
        <v>0</v>
      </c>
      <c r="O44" s="196">
        <v>0</v>
      </c>
      <c r="P44" s="196">
        <v>0</v>
      </c>
      <c r="Q44" s="196">
        <v>0</v>
      </c>
      <c r="S44" s="184">
        <f t="shared" si="7"/>
        <v>0</v>
      </c>
      <c r="T44" s="184">
        <f t="shared" si="7"/>
        <v>0</v>
      </c>
      <c r="U44" s="184">
        <f t="shared" si="7"/>
        <v>0</v>
      </c>
      <c r="V44" s="184">
        <f t="shared" si="7"/>
        <v>318495.24000000005</v>
      </c>
      <c r="X44" s="97">
        <v>0</v>
      </c>
      <c r="Y44" s="97">
        <v>4</v>
      </c>
      <c r="Z44" s="97">
        <v>6</v>
      </c>
      <c r="AA44" s="97">
        <v>21</v>
      </c>
    </row>
    <row r="45" spans="1:27" ht="15.5">
      <c r="A45" s="180" t="s">
        <v>54</v>
      </c>
      <c r="B45" s="181" t="s">
        <v>52</v>
      </c>
      <c r="C45" s="181" t="s">
        <v>55</v>
      </c>
      <c r="D45" s="196">
        <v>0</v>
      </c>
      <c r="E45" s="196">
        <v>0</v>
      </c>
      <c r="F45" s="196">
        <v>0</v>
      </c>
      <c r="G45" s="196">
        <v>0</v>
      </c>
      <c r="I45" s="196">
        <v>0</v>
      </c>
      <c r="J45" s="196">
        <v>0</v>
      </c>
      <c r="K45" s="196">
        <v>0</v>
      </c>
      <c r="L45" s="196">
        <v>0</v>
      </c>
      <c r="N45" s="196">
        <v>0</v>
      </c>
      <c r="O45" s="196">
        <v>0</v>
      </c>
      <c r="P45" s="196">
        <v>0</v>
      </c>
      <c r="Q45" s="196">
        <v>0</v>
      </c>
      <c r="S45" s="184">
        <f t="shared" si="7"/>
        <v>0</v>
      </c>
      <c r="T45" s="184">
        <f t="shared" si="7"/>
        <v>0</v>
      </c>
      <c r="U45" s="184">
        <f t="shared" si="7"/>
        <v>0</v>
      </c>
      <c r="V45" s="184">
        <f t="shared" si="7"/>
        <v>0</v>
      </c>
      <c r="X45" s="97">
        <v>5</v>
      </c>
      <c r="Y45" s="97">
        <v>2</v>
      </c>
      <c r="Z45" s="97">
        <v>0</v>
      </c>
      <c r="AA45" s="97">
        <v>0</v>
      </c>
    </row>
    <row r="46" spans="1:27" ht="15.5">
      <c r="A46" s="180" t="s">
        <v>56</v>
      </c>
      <c r="B46" s="181" t="s">
        <v>52</v>
      </c>
      <c r="C46" s="181" t="s">
        <v>50</v>
      </c>
      <c r="D46" s="196">
        <v>0</v>
      </c>
      <c r="E46" s="196">
        <v>0</v>
      </c>
      <c r="F46" s="196">
        <v>0</v>
      </c>
      <c r="G46" s="196">
        <v>0</v>
      </c>
      <c r="I46" s="196">
        <v>0</v>
      </c>
      <c r="J46" s="196">
        <v>0</v>
      </c>
      <c r="K46" s="196">
        <v>0</v>
      </c>
      <c r="L46" s="196">
        <v>0</v>
      </c>
      <c r="N46" s="196">
        <v>0</v>
      </c>
      <c r="O46" s="196">
        <v>0</v>
      </c>
      <c r="P46" s="196">
        <v>0</v>
      </c>
      <c r="Q46" s="196">
        <v>0</v>
      </c>
      <c r="S46" s="184">
        <f t="shared" si="7"/>
        <v>0</v>
      </c>
      <c r="T46" s="184">
        <f t="shared" si="7"/>
        <v>0</v>
      </c>
      <c r="U46" s="184">
        <f t="shared" si="7"/>
        <v>0</v>
      </c>
      <c r="V46" s="184">
        <f t="shared" si="7"/>
        <v>0</v>
      </c>
      <c r="X46" s="97">
        <v>35582</v>
      </c>
      <c r="Y46" s="97">
        <v>45123</v>
      </c>
      <c r="Z46" s="97">
        <v>51933</v>
      </c>
      <c r="AA46" s="97">
        <v>37787</v>
      </c>
    </row>
    <row r="47" spans="1:27" ht="15.5">
      <c r="A47" s="180" t="s">
        <v>57</v>
      </c>
      <c r="B47" s="181" t="s">
        <v>58</v>
      </c>
      <c r="C47" s="181" t="s">
        <v>59</v>
      </c>
      <c r="D47" s="196">
        <v>2143951.2696418706</v>
      </c>
      <c r="E47" s="196">
        <v>2224115.6180053097</v>
      </c>
      <c r="F47" s="196">
        <v>3264151.0388989761</v>
      </c>
      <c r="G47" s="196">
        <v>3428773.3836000003</v>
      </c>
      <c r="I47" s="196">
        <v>901513.86532510107</v>
      </c>
      <c r="J47" s="196">
        <v>747060.34666811186</v>
      </c>
      <c r="K47" s="196">
        <v>1010632.1464505119</v>
      </c>
      <c r="L47" s="196">
        <v>1001139.4800000001</v>
      </c>
      <c r="N47" s="196">
        <v>69121.095894047015</v>
      </c>
      <c r="O47" s="196">
        <v>38300.446137831706</v>
      </c>
      <c r="P47" s="196">
        <v>76483.086143344699</v>
      </c>
      <c r="Q47" s="196">
        <v>147085.20000000001</v>
      </c>
      <c r="S47" s="184">
        <f t="shared" si="7"/>
        <v>1173316.3084227224</v>
      </c>
      <c r="T47" s="184">
        <f t="shared" si="7"/>
        <v>1438754.8251993661</v>
      </c>
      <c r="U47" s="184">
        <f t="shared" si="7"/>
        <v>2177035.8063051198</v>
      </c>
      <c r="V47" s="184">
        <f t="shared" si="7"/>
        <v>2280548.7036000001</v>
      </c>
      <c r="X47" s="97">
        <v>156</v>
      </c>
      <c r="Y47" s="97">
        <v>129</v>
      </c>
      <c r="Z47" s="97">
        <v>182</v>
      </c>
      <c r="AA47" s="97">
        <v>206</v>
      </c>
    </row>
    <row r="48" spans="1:27" ht="15.5">
      <c r="A48" s="180" t="s">
        <v>60</v>
      </c>
      <c r="B48" s="181" t="s">
        <v>58</v>
      </c>
      <c r="C48" s="181" t="s">
        <v>61</v>
      </c>
      <c r="D48" s="196">
        <v>622003.94762993406</v>
      </c>
      <c r="E48" s="196">
        <v>835102.20068328828</v>
      </c>
      <c r="F48" s="196">
        <v>884382.172067918</v>
      </c>
      <c r="G48" s="196">
        <v>513296.10360000003</v>
      </c>
      <c r="I48" s="196">
        <v>261547.54122233449</v>
      </c>
      <c r="J48" s="196">
        <v>280503.28611301136</v>
      </c>
      <c r="K48" s="196">
        <v>273818.48006825935</v>
      </c>
      <c r="L48" s="196">
        <v>149872.68000000002</v>
      </c>
      <c r="N48" s="196">
        <v>20053.438303094543</v>
      </c>
      <c r="O48" s="196">
        <v>14380.901153664148</v>
      </c>
      <c r="P48" s="196">
        <v>20722.552525597268</v>
      </c>
      <c r="Q48" s="196">
        <v>22019.040000000001</v>
      </c>
      <c r="S48" s="184">
        <f t="shared" si="7"/>
        <v>340402.96810450504</v>
      </c>
      <c r="T48" s="184">
        <f t="shared" si="7"/>
        <v>540218.01341661275</v>
      </c>
      <c r="U48" s="184">
        <f t="shared" si="7"/>
        <v>589841.13947406143</v>
      </c>
      <c r="V48" s="184">
        <f t="shared" si="7"/>
        <v>341404.3836</v>
      </c>
      <c r="X48" s="97">
        <v>53</v>
      </c>
      <c r="Y48" s="97">
        <v>45</v>
      </c>
      <c r="Z48" s="97">
        <v>42</v>
      </c>
      <c r="AA48" s="97">
        <v>42</v>
      </c>
    </row>
    <row r="49" spans="1:27" ht="15.5">
      <c r="A49" s="180" t="s">
        <v>62</v>
      </c>
      <c r="B49" s="181" t="s">
        <v>58</v>
      </c>
      <c r="C49" s="181" t="s">
        <v>50</v>
      </c>
      <c r="D49" s="196">
        <v>9945950.5553229544</v>
      </c>
      <c r="E49" s="196">
        <v>12814759.327264749</v>
      </c>
      <c r="F49" s="196">
        <v>15440508.277700681</v>
      </c>
      <c r="G49" s="196">
        <v>15160323.117600001</v>
      </c>
      <c r="I49" s="196">
        <v>4182190.3587199054</v>
      </c>
      <c r="J49" s="196">
        <v>4304361.9083896028</v>
      </c>
      <c r="K49" s="196">
        <v>4780623.2298634807</v>
      </c>
      <c r="L49" s="196">
        <v>4426539.84</v>
      </c>
      <c r="N49" s="196">
        <v>320657.9421027443</v>
      </c>
      <c r="O49" s="196">
        <v>220676.92679082934</v>
      </c>
      <c r="P49" s="196">
        <v>361789.0074061433</v>
      </c>
      <c r="Q49" s="196">
        <v>650337.12</v>
      </c>
      <c r="S49" s="184">
        <f t="shared" si="7"/>
        <v>5443102.2545003043</v>
      </c>
      <c r="T49" s="184">
        <f t="shared" si="7"/>
        <v>8289720.4920843169</v>
      </c>
      <c r="U49" s="184">
        <f t="shared" si="7"/>
        <v>10298096.040431058</v>
      </c>
      <c r="V49" s="184">
        <f t="shared" si="7"/>
        <v>10083446.157600002</v>
      </c>
      <c r="X49" s="97">
        <v>30793</v>
      </c>
      <c r="Y49" s="97">
        <v>28066</v>
      </c>
      <c r="Z49" s="97">
        <v>29506</v>
      </c>
      <c r="AA49" s="97">
        <v>27128</v>
      </c>
    </row>
    <row r="50" spans="1:27" ht="15.5">
      <c r="A50" s="180" t="s">
        <v>90</v>
      </c>
      <c r="B50" s="181" t="s">
        <v>64</v>
      </c>
      <c r="C50" s="181" t="s">
        <v>65</v>
      </c>
      <c r="D50" s="196">
        <v>3683968.1923626438</v>
      </c>
      <c r="E50" s="196">
        <v>3836690.291557312</v>
      </c>
      <c r="F50" s="196">
        <v>3185256.9985095561</v>
      </c>
      <c r="G50" s="196">
        <v>2870012.9304</v>
      </c>
      <c r="I50" s="196">
        <v>1549078.3078228929</v>
      </c>
      <c r="J50" s="196">
        <v>1288709.6138642156</v>
      </c>
      <c r="K50" s="196">
        <v>986205.26580204768</v>
      </c>
      <c r="L50" s="196">
        <v>837991.44000000006</v>
      </c>
      <c r="N50" s="196">
        <v>118771.31831333686</v>
      </c>
      <c r="O50" s="196">
        <v>66069.8340813424</v>
      </c>
      <c r="P50" s="196">
        <v>74634.275426621156</v>
      </c>
      <c r="Q50" s="196">
        <v>123115.68000000001</v>
      </c>
      <c r="S50" s="184">
        <f t="shared" si="7"/>
        <v>2016118.5662264139</v>
      </c>
      <c r="T50" s="184">
        <f t="shared" si="7"/>
        <v>2481910.843611754</v>
      </c>
      <c r="U50" s="184">
        <f t="shared" si="7"/>
        <v>2124417.4572808873</v>
      </c>
      <c r="V50" s="184">
        <f t="shared" si="7"/>
        <v>1908905.8104000001</v>
      </c>
      <c r="X50" s="97">
        <v>16201</v>
      </c>
      <c r="Y50" s="97">
        <v>11649</v>
      </c>
      <c r="Z50" s="97">
        <v>12157</v>
      </c>
      <c r="AA50" s="97">
        <v>12814</v>
      </c>
    </row>
    <row r="51" spans="1:27" ht="15.5">
      <c r="A51" s="180" t="s">
        <v>66</v>
      </c>
      <c r="B51" s="181" t="s">
        <v>64</v>
      </c>
      <c r="C51" s="181" t="s">
        <v>67</v>
      </c>
      <c r="D51" s="196">
        <v>0</v>
      </c>
      <c r="E51" s="196">
        <v>0</v>
      </c>
      <c r="F51" s="196">
        <v>0</v>
      </c>
      <c r="G51" s="196">
        <v>0</v>
      </c>
      <c r="I51" s="196">
        <v>0</v>
      </c>
      <c r="J51" s="196">
        <v>0</v>
      </c>
      <c r="K51" s="196">
        <v>0</v>
      </c>
      <c r="L51" s="196">
        <v>0</v>
      </c>
      <c r="N51" s="196">
        <v>0</v>
      </c>
      <c r="O51" s="196">
        <v>0</v>
      </c>
      <c r="P51" s="196">
        <v>0</v>
      </c>
      <c r="Q51" s="196">
        <v>0</v>
      </c>
      <c r="S51" s="184">
        <f t="shared" si="7"/>
        <v>0</v>
      </c>
      <c r="T51" s="184">
        <f t="shared" si="7"/>
        <v>0</v>
      </c>
      <c r="U51" s="184">
        <f t="shared" si="7"/>
        <v>0</v>
      </c>
      <c r="V51" s="184">
        <f t="shared" si="7"/>
        <v>0</v>
      </c>
      <c r="X51" s="97">
        <v>0</v>
      </c>
      <c r="Y51" s="97">
        <v>0</v>
      </c>
      <c r="Z51" s="97">
        <v>0</v>
      </c>
      <c r="AA51" s="97">
        <v>0</v>
      </c>
    </row>
    <row r="52" spans="1:27" ht="16" thickBot="1">
      <c r="A52" s="180" t="s">
        <v>68</v>
      </c>
      <c r="B52" s="181" t="s">
        <v>64</v>
      </c>
      <c r="C52" s="181" t="s">
        <v>61</v>
      </c>
      <c r="D52" s="206">
        <v>4994.9735928172249</v>
      </c>
      <c r="E52" s="199">
        <v>8363.918912839199</v>
      </c>
      <c r="F52" s="199">
        <v>10119.522464846415</v>
      </c>
      <c r="G52" s="199">
        <v>6167.0592000000006</v>
      </c>
      <c r="I52" s="199">
        <v>2100.3452898487094</v>
      </c>
      <c r="J52" s="199">
        <v>2809.3648153657778</v>
      </c>
      <c r="K52" s="199">
        <v>3133.1417406143341</v>
      </c>
      <c r="L52" s="199">
        <v>1800.3600000000001</v>
      </c>
      <c r="N52" s="199">
        <v>161.03819782947977</v>
      </c>
      <c r="O52" s="199">
        <v>144.03110307263933</v>
      </c>
      <c r="P52" s="199">
        <v>236.96969283276448</v>
      </c>
      <c r="Q52" s="199">
        <v>264.60000000000002</v>
      </c>
      <c r="S52" s="187">
        <f t="shared" si="7"/>
        <v>2733.5901051390356</v>
      </c>
      <c r="T52" s="187">
        <f t="shared" si="7"/>
        <v>5410.5229944007824</v>
      </c>
      <c r="U52" s="187">
        <f t="shared" si="7"/>
        <v>6749.4110313993169</v>
      </c>
      <c r="V52" s="187">
        <f t="shared" si="7"/>
        <v>4102.0992000000006</v>
      </c>
      <c r="X52" s="152">
        <v>22</v>
      </c>
      <c r="Y52" s="152">
        <v>25</v>
      </c>
      <c r="Z52" s="152">
        <v>39</v>
      </c>
      <c r="AA52" s="152">
        <v>28</v>
      </c>
    </row>
    <row r="53" spans="1:27" ht="15" thickTop="1">
      <c r="A53" s="188"/>
      <c r="C53" s="189" t="s">
        <v>69</v>
      </c>
      <c r="D53" s="190">
        <f>SUM(D39:D52)</f>
        <v>87145392.384289771</v>
      </c>
      <c r="E53" s="190">
        <f>SUM(E39:E52)</f>
        <v>81708891.218740419</v>
      </c>
      <c r="F53" s="190">
        <f>SUM(F39:F52)</f>
        <v>80101565.54538326</v>
      </c>
      <c r="G53" s="190">
        <f>SUM(G39:G52)</f>
        <v>87153236.906399995</v>
      </c>
      <c r="I53" s="191">
        <v>31915592.800000004</v>
      </c>
      <c r="J53" s="191">
        <v>24343843.669999994</v>
      </c>
      <c r="K53" s="191">
        <v>22187429</v>
      </c>
      <c r="L53" s="191">
        <v>22272618</v>
      </c>
      <c r="N53" s="191">
        <v>2447040.290000001</v>
      </c>
      <c r="O53" s="191">
        <v>1248065.2699999998</v>
      </c>
      <c r="P53" s="191">
        <v>1679104</v>
      </c>
      <c r="Q53" s="191">
        <v>3272242</v>
      </c>
      <c r="S53" s="190">
        <v>41538002.86999999</v>
      </c>
      <c r="T53" s="190">
        <v>46883525.139999993</v>
      </c>
      <c r="U53" s="190">
        <v>47794664.230000004</v>
      </c>
      <c r="V53" s="190">
        <v>55152581.580000006</v>
      </c>
      <c r="X53" s="156">
        <v>85191</v>
      </c>
      <c r="Y53" s="156">
        <v>86655</v>
      </c>
      <c r="Z53" s="156">
        <v>95769</v>
      </c>
      <c r="AA53" s="156">
        <v>80117</v>
      </c>
    </row>
    <row r="54" spans="1:27">
      <c r="A54" s="192" t="s">
        <v>70</v>
      </c>
      <c r="P54" s="193"/>
    </row>
    <row r="55" spans="1:27">
      <c r="A55" s="59" t="s">
        <v>91</v>
      </c>
      <c r="B55" s="59"/>
      <c r="C55" s="59"/>
      <c r="D55" s="59"/>
      <c r="E55" s="59"/>
      <c r="F55" s="59"/>
      <c r="G55" s="59"/>
      <c r="I55" s="59" t="s">
        <v>92</v>
      </c>
      <c r="J55" s="59"/>
      <c r="K55" s="59"/>
      <c r="L55" s="59"/>
      <c r="M55" s="59"/>
      <c r="N55" s="59"/>
      <c r="O55" s="59"/>
      <c r="P55" s="174"/>
      <c r="Q55" s="175"/>
      <c r="S55" s="59" t="s">
        <v>93</v>
      </c>
      <c r="T55" s="59"/>
      <c r="U55" s="59"/>
      <c r="V55" s="59"/>
      <c r="X55" s="59" t="s">
        <v>94</v>
      </c>
      <c r="Y55" s="59"/>
      <c r="Z55" s="59"/>
      <c r="AA55" s="59"/>
    </row>
    <row r="56" spans="1:27" ht="15.5">
      <c r="A56" s="195"/>
      <c r="B56" s="181" t="s">
        <v>41</v>
      </c>
      <c r="C56" s="181" t="s">
        <v>76</v>
      </c>
      <c r="D56" s="196">
        <f>D40+D41</f>
        <v>65580667.95239272</v>
      </c>
      <c r="E56" s="196">
        <f>E40+E41</f>
        <v>56307774.926281825</v>
      </c>
      <c r="F56" s="196">
        <f>F40+F41</f>
        <v>50619571.802665181</v>
      </c>
      <c r="G56" s="196">
        <f>G40+G41</f>
        <v>57299987.865600005</v>
      </c>
      <c r="I56" s="196">
        <f>I40+I41</f>
        <v>27576131.180555873</v>
      </c>
      <c r="J56" s="196">
        <f>J40+J41</f>
        <v>18913272.995341953</v>
      </c>
      <c r="K56" s="196">
        <f>K40+K41</f>
        <v>15672612.12204778</v>
      </c>
      <c r="L56" s="196">
        <f>L40+L41</f>
        <v>16127270.640000001</v>
      </c>
      <c r="N56" s="196">
        <f>N40+N41</f>
        <v>2114324.0065760426</v>
      </c>
      <c r="O56" s="196">
        <f>O40+O41</f>
        <v>969649.63657750771</v>
      </c>
      <c r="P56" s="196">
        <f>P40+P41</f>
        <v>1186073.5527645051</v>
      </c>
      <c r="Q56" s="196">
        <f>Q40+Q41</f>
        <v>2369380.6800000002</v>
      </c>
      <c r="S56" s="196">
        <f>S40+S41</f>
        <v>35890212.765260801</v>
      </c>
      <c r="T56" s="196">
        <f>T40+T41</f>
        <v>36424852.294362374</v>
      </c>
      <c r="U56" s="196">
        <f>U40+U41</f>
        <v>33760886.127852894</v>
      </c>
      <c r="V56" s="196">
        <f>V40+V41</f>
        <v>38803336.545599997</v>
      </c>
      <c r="X56" s="118">
        <f>X40+X41</f>
        <v>804</v>
      </c>
      <c r="Y56" s="118">
        <f>Y40+Y41</f>
        <v>1325</v>
      </c>
      <c r="Z56" s="118">
        <f>Z40+Z41</f>
        <v>1550</v>
      </c>
      <c r="AA56" s="118">
        <f>AA40+AA41</f>
        <v>1507</v>
      </c>
    </row>
    <row r="57" spans="1:27" ht="15.5">
      <c r="A57" s="195"/>
      <c r="B57" s="181" t="s">
        <v>41</v>
      </c>
      <c r="C57" s="181" t="s">
        <v>77</v>
      </c>
      <c r="D57" s="196">
        <f>D43</f>
        <v>5163855.4933468336</v>
      </c>
      <c r="E57" s="196">
        <f>E43</f>
        <v>5682084.9360350864</v>
      </c>
      <c r="F57" s="196">
        <f>F43</f>
        <v>4136881.7241491461</v>
      </c>
      <c r="G57" s="196">
        <f>G43</f>
        <v>4852418.2812000001</v>
      </c>
      <c r="H57" s="196"/>
      <c r="I57" s="196">
        <f t="shared" ref="I57:Q57" si="8">I43</f>
        <v>2171358.7392147151</v>
      </c>
      <c r="J57" s="196">
        <f t="shared" si="8"/>
        <v>1908561.0061123467</v>
      </c>
      <c r="K57" s="196">
        <f t="shared" si="8"/>
        <v>1280843.5453924914</v>
      </c>
      <c r="L57" s="196">
        <f t="shared" si="8"/>
        <v>1416818.52</v>
      </c>
      <c r="N57" s="196">
        <f t="shared" si="8"/>
        <v>166482.95872799869</v>
      </c>
      <c r="O57" s="196">
        <f t="shared" si="8"/>
        <v>97848.504931886826</v>
      </c>
      <c r="P57" s="196">
        <f t="shared" si="8"/>
        <v>96931.782184300333</v>
      </c>
      <c r="Q57" s="196">
        <f t="shared" si="8"/>
        <v>208155.96000000002</v>
      </c>
      <c r="S57" s="196">
        <f>S43</f>
        <v>2826013.7954041199</v>
      </c>
      <c r="T57" s="196">
        <f>T43</f>
        <v>3675675.4249908533</v>
      </c>
      <c r="U57" s="196">
        <f>U43</f>
        <v>2759106.3965723542</v>
      </c>
      <c r="V57" s="196">
        <f>V43</f>
        <v>3227443.8012000001</v>
      </c>
      <c r="X57" s="118">
        <f>X43</f>
        <v>1575</v>
      </c>
      <c r="Y57" s="118">
        <f>Y43</f>
        <v>287</v>
      </c>
      <c r="Z57" s="118">
        <f>Z43</f>
        <v>311</v>
      </c>
      <c r="AA57" s="118">
        <f>AA43</f>
        <v>527</v>
      </c>
    </row>
    <row r="58" spans="1:27" ht="15.5">
      <c r="A58" s="195"/>
      <c r="B58" s="181" t="s">
        <v>41</v>
      </c>
      <c r="C58" s="197" t="s">
        <v>78</v>
      </c>
      <c r="D58" s="196">
        <f>D39+D42</f>
        <v>0</v>
      </c>
      <c r="E58" s="196">
        <f>E39+E42</f>
        <v>0</v>
      </c>
      <c r="F58" s="196">
        <f>F39+F42</f>
        <v>2560694.008926962</v>
      </c>
      <c r="G58" s="196">
        <f>G39+G42</f>
        <v>2703762.9251999999</v>
      </c>
      <c r="H58" s="196"/>
      <c r="I58" s="196"/>
      <c r="J58" s="196"/>
      <c r="K58" s="196"/>
      <c r="L58" s="196"/>
      <c r="N58" s="196"/>
      <c r="O58" s="196"/>
      <c r="P58" s="196"/>
      <c r="Q58" s="196"/>
      <c r="S58" s="196"/>
      <c r="T58" s="196"/>
      <c r="U58" s="196"/>
      <c r="V58" s="196"/>
      <c r="X58" s="118"/>
      <c r="Y58" s="118"/>
      <c r="Z58" s="118"/>
      <c r="AA58" s="118"/>
    </row>
    <row r="59" spans="1:27" ht="15.5">
      <c r="A59" s="198"/>
      <c r="B59" s="181" t="s">
        <v>52</v>
      </c>
      <c r="C59" s="197" t="s">
        <v>79</v>
      </c>
      <c r="D59" s="196">
        <f>SUM(D44:D45)</f>
        <v>0</v>
      </c>
      <c r="E59" s="196">
        <f>SUM(E44:E45)</f>
        <v>0</v>
      </c>
      <c r="F59" s="196">
        <f>SUM(F44:F45)</f>
        <v>0</v>
      </c>
      <c r="G59" s="196">
        <f>SUM(G44:G45)</f>
        <v>318495.24000000005</v>
      </c>
      <c r="I59" s="196">
        <f>SUM(I44:I45)</f>
        <v>0</v>
      </c>
      <c r="J59" s="196">
        <f>SUM(J44:J45)</f>
        <v>0</v>
      </c>
      <c r="K59" s="196">
        <f>SUM(K44:K45)</f>
        <v>0</v>
      </c>
      <c r="L59" s="196">
        <f>SUM(L44:L45)</f>
        <v>0</v>
      </c>
      <c r="N59" s="196">
        <f>SUM(N44:N45)</f>
        <v>0</v>
      </c>
      <c r="O59" s="196">
        <f>SUM(O44:O45)</f>
        <v>0</v>
      </c>
      <c r="P59" s="196">
        <f>SUM(P44:P45)</f>
        <v>0</v>
      </c>
      <c r="Q59" s="196">
        <f>SUM(Q44:Q45)</f>
        <v>0</v>
      </c>
      <c r="S59" s="196">
        <f>SUM(S44:S45)</f>
        <v>0</v>
      </c>
      <c r="T59" s="196">
        <f>SUM(T44:T45)</f>
        <v>0</v>
      </c>
      <c r="U59" s="196">
        <f>SUM(U44:U45)</f>
        <v>0</v>
      </c>
      <c r="V59" s="196">
        <f>SUM(V44:V45)</f>
        <v>318495.24000000005</v>
      </c>
      <c r="X59" s="118">
        <f>SUM(X44:X45)</f>
        <v>5</v>
      </c>
      <c r="Y59" s="118">
        <f>SUM(Y44:Y45)</f>
        <v>6</v>
      </c>
      <c r="Z59" s="118">
        <f>SUM(Z44:Z45)</f>
        <v>6</v>
      </c>
      <c r="AA59" s="118">
        <f>SUM(AA44:AA45)</f>
        <v>21</v>
      </c>
    </row>
    <row r="60" spans="1:27" ht="15.5">
      <c r="A60" s="195"/>
      <c r="B60" s="181" t="s">
        <v>52</v>
      </c>
      <c r="C60" s="181" t="s">
        <v>77</v>
      </c>
      <c r="D60" s="196">
        <f>D46</f>
        <v>0</v>
      </c>
      <c r="E60" s="196">
        <f>E46</f>
        <v>0</v>
      </c>
      <c r="F60" s="196">
        <f>F46</f>
        <v>0</v>
      </c>
      <c r="G60" s="196">
        <f>G46</f>
        <v>0</v>
      </c>
      <c r="I60" s="196">
        <f>I46</f>
        <v>0</v>
      </c>
      <c r="J60" s="196">
        <f>J46</f>
        <v>0</v>
      </c>
      <c r="K60" s="196">
        <f>K46</f>
        <v>0</v>
      </c>
      <c r="L60" s="196">
        <f>L46</f>
        <v>0</v>
      </c>
      <c r="N60" s="196">
        <f>N46</f>
        <v>0</v>
      </c>
      <c r="O60" s="196">
        <f>O46</f>
        <v>0</v>
      </c>
      <c r="P60" s="196">
        <f>P46</f>
        <v>0</v>
      </c>
      <c r="Q60" s="196">
        <f>Q46</f>
        <v>0</v>
      </c>
      <c r="S60" s="196">
        <f>S46</f>
        <v>0</v>
      </c>
      <c r="T60" s="196">
        <f>T46</f>
        <v>0</v>
      </c>
      <c r="U60" s="196">
        <f>U46</f>
        <v>0</v>
      </c>
      <c r="V60" s="196">
        <f>V46</f>
        <v>0</v>
      </c>
      <c r="X60" s="118">
        <f>X46</f>
        <v>35582</v>
      </c>
      <c r="Y60" s="118">
        <f>Y46</f>
        <v>45123</v>
      </c>
      <c r="Z60" s="118">
        <f>Z46</f>
        <v>51933</v>
      </c>
      <c r="AA60" s="118">
        <f>AA46</f>
        <v>37787</v>
      </c>
    </row>
    <row r="61" spans="1:27" ht="15.5">
      <c r="A61" s="195"/>
      <c r="B61" s="181" t="s">
        <v>58</v>
      </c>
      <c r="C61" s="181" t="s">
        <v>76</v>
      </c>
      <c r="D61" s="196">
        <f t="shared" ref="D61:G62" si="9">D48</f>
        <v>622003.94762993406</v>
      </c>
      <c r="E61" s="196">
        <f t="shared" si="9"/>
        <v>835102.20068328828</v>
      </c>
      <c r="F61" s="196">
        <f t="shared" si="9"/>
        <v>884382.172067918</v>
      </c>
      <c r="G61" s="196">
        <f t="shared" si="9"/>
        <v>513296.10360000003</v>
      </c>
      <c r="I61" s="196">
        <f>SUM(I47:I48)</f>
        <v>1163061.4065474356</v>
      </c>
      <c r="J61" s="196">
        <f>SUM(J47:J48)</f>
        <v>1027563.6327811233</v>
      </c>
      <c r="K61" s="196">
        <f>SUM(K47:K48)</f>
        <v>1284450.6265187713</v>
      </c>
      <c r="L61" s="196">
        <f>SUM(L47:L48)</f>
        <v>1151012.1600000001</v>
      </c>
      <c r="N61" s="196">
        <f>SUM(N47:N48)</f>
        <v>89174.534197141562</v>
      </c>
      <c r="O61" s="196">
        <f>SUM(O47:O48)</f>
        <v>52681.347291495855</v>
      </c>
      <c r="P61" s="196">
        <f>SUM(P47:P48)</f>
        <v>97205.638668941974</v>
      </c>
      <c r="Q61" s="196">
        <f>SUM(Q47:Q48)</f>
        <v>169104.24000000002</v>
      </c>
      <c r="S61" s="196">
        <f>SUM(S47:S48)</f>
        <v>1513719.2765272274</v>
      </c>
      <c r="T61" s="196">
        <f>SUM(T47:T48)</f>
        <v>1978972.8386159788</v>
      </c>
      <c r="U61" s="196">
        <f>SUM(U47:U48)</f>
        <v>2766876.9457791811</v>
      </c>
      <c r="V61" s="196">
        <f>SUM(V47:V48)</f>
        <v>2621953.0872</v>
      </c>
      <c r="X61" s="118">
        <f>SUM(X47:X48)</f>
        <v>209</v>
      </c>
      <c r="Y61" s="118">
        <f>SUM(Y47:Y48)</f>
        <v>174</v>
      </c>
      <c r="Z61" s="118">
        <f>SUM(Z47:Z48)</f>
        <v>224</v>
      </c>
      <c r="AA61" s="118">
        <f>SUM(AA47:AA48)</f>
        <v>248</v>
      </c>
    </row>
    <row r="62" spans="1:27" ht="15.5">
      <c r="A62" s="195"/>
      <c r="B62" s="181" t="s">
        <v>58</v>
      </c>
      <c r="C62" s="181" t="s">
        <v>77</v>
      </c>
      <c r="D62" s="196">
        <f t="shared" si="9"/>
        <v>9945950.5553229544</v>
      </c>
      <c r="E62" s="196">
        <f t="shared" si="9"/>
        <v>12814759.327264749</v>
      </c>
      <c r="F62" s="196">
        <f t="shared" si="9"/>
        <v>15440508.277700681</v>
      </c>
      <c r="G62" s="196">
        <f t="shared" si="9"/>
        <v>15160323.117600001</v>
      </c>
      <c r="I62" s="196">
        <f>I49</f>
        <v>4182190.3587199054</v>
      </c>
      <c r="J62" s="196">
        <f>J49</f>
        <v>4304361.9083896028</v>
      </c>
      <c r="K62" s="196">
        <f>K49</f>
        <v>4780623.2298634807</v>
      </c>
      <c r="L62" s="196">
        <f>L49</f>
        <v>4426539.84</v>
      </c>
      <c r="N62" s="196">
        <f>N49</f>
        <v>320657.9421027443</v>
      </c>
      <c r="O62" s="196">
        <f>O49</f>
        <v>220676.92679082934</v>
      </c>
      <c r="P62" s="196">
        <f>P49</f>
        <v>361789.0074061433</v>
      </c>
      <c r="Q62" s="196">
        <f>Q49</f>
        <v>650337.12</v>
      </c>
      <c r="S62" s="196">
        <f>S49</f>
        <v>5443102.2545003043</v>
      </c>
      <c r="T62" s="196">
        <f>T49</f>
        <v>8289720.4920843169</v>
      </c>
      <c r="U62" s="196">
        <f>U49</f>
        <v>10298096.040431058</v>
      </c>
      <c r="V62" s="196">
        <f>V49</f>
        <v>10083446.157600002</v>
      </c>
      <c r="X62" s="118">
        <f>X49</f>
        <v>30793</v>
      </c>
      <c r="Y62" s="118">
        <f>Y49</f>
        <v>28066</v>
      </c>
      <c r="Z62" s="118">
        <f>Z49</f>
        <v>29506</v>
      </c>
      <c r="AA62" s="118">
        <f>AA49</f>
        <v>27128</v>
      </c>
    </row>
    <row r="63" spans="1:27" ht="15.5">
      <c r="A63" s="195"/>
      <c r="B63" s="181" t="s">
        <v>58</v>
      </c>
      <c r="C63" s="181" t="s">
        <v>78</v>
      </c>
      <c r="D63" s="196">
        <f>D47</f>
        <v>2143951.2696418706</v>
      </c>
      <c r="E63" s="196">
        <f>E47</f>
        <v>2224115.6180053097</v>
      </c>
      <c r="F63" s="196">
        <f>F47</f>
        <v>3264151.0388989761</v>
      </c>
      <c r="G63" s="196">
        <f>G47</f>
        <v>3428773.3836000003</v>
      </c>
      <c r="I63" s="196">
        <f>I47</f>
        <v>901513.86532510107</v>
      </c>
      <c r="J63" s="196">
        <f>J47</f>
        <v>747060.34666811186</v>
      </c>
      <c r="K63" s="196">
        <f>K47</f>
        <v>1010632.1464505119</v>
      </c>
      <c r="L63" s="196">
        <f>L47</f>
        <v>1001139.4800000001</v>
      </c>
      <c r="N63" s="196">
        <f>N47</f>
        <v>69121.095894047015</v>
      </c>
      <c r="O63" s="196">
        <f>O47</f>
        <v>38300.446137831706</v>
      </c>
      <c r="P63" s="196">
        <f>P47</f>
        <v>76483.086143344699</v>
      </c>
      <c r="Q63" s="196">
        <f>Q47</f>
        <v>147085.20000000001</v>
      </c>
      <c r="S63" s="196">
        <f>S47</f>
        <v>1173316.3084227224</v>
      </c>
      <c r="T63" s="196">
        <f>T47</f>
        <v>1438754.8251993661</v>
      </c>
      <c r="U63" s="196">
        <f>U47</f>
        <v>2177035.8063051198</v>
      </c>
      <c r="V63" s="196">
        <f>V47</f>
        <v>2280548.7036000001</v>
      </c>
      <c r="X63" s="118">
        <f>X47</f>
        <v>156</v>
      </c>
      <c r="Y63" s="118">
        <f>Y47</f>
        <v>129</v>
      </c>
      <c r="Z63" s="118">
        <f>Z47</f>
        <v>182</v>
      </c>
      <c r="AA63" s="118">
        <f>AA47</f>
        <v>206</v>
      </c>
    </row>
    <row r="64" spans="1:27" ht="16" thickBot="1">
      <c r="A64" s="195"/>
      <c r="B64" s="181" t="s">
        <v>64</v>
      </c>
      <c r="C64" s="181" t="s">
        <v>80</v>
      </c>
      <c r="D64" s="199">
        <f>SUM(D50:D52)</f>
        <v>3688963.1659554611</v>
      </c>
      <c r="E64" s="199">
        <f>SUM(E50:E52)</f>
        <v>3845054.2104701512</v>
      </c>
      <c r="F64" s="199">
        <f>SUM(F50:F52)</f>
        <v>3195376.5209744023</v>
      </c>
      <c r="G64" s="199">
        <f>SUM(G50:G52)</f>
        <v>2876179.9896</v>
      </c>
      <c r="I64" s="199">
        <f>SUM(I50:I52)</f>
        <v>1551178.6531127417</v>
      </c>
      <c r="J64" s="199">
        <f>SUM(J50:J52)</f>
        <v>1291518.9786795813</v>
      </c>
      <c r="K64" s="199">
        <f>SUM(K50:K52)</f>
        <v>989338.407542662</v>
      </c>
      <c r="L64" s="199">
        <f>SUM(L50:L52)</f>
        <v>839791.8</v>
      </c>
      <c r="N64" s="199">
        <f>SUM(N50:N52)</f>
        <v>118932.35651116633</v>
      </c>
      <c r="O64" s="199">
        <f>SUM(O50:O52)</f>
        <v>66213.865184415044</v>
      </c>
      <c r="P64" s="199">
        <f>SUM(P50:P52)</f>
        <v>74871.245119453917</v>
      </c>
      <c r="Q64" s="199">
        <f>SUM(Q50:Q52)</f>
        <v>123380.28000000001</v>
      </c>
      <c r="S64" s="199">
        <f>SUM(S50:S52)</f>
        <v>2018852.1563315529</v>
      </c>
      <c r="T64" s="199">
        <f>SUM(T50:T52)</f>
        <v>2487321.3666061549</v>
      </c>
      <c r="U64" s="199">
        <f>SUM(U50:U52)</f>
        <v>2131166.8683122867</v>
      </c>
      <c r="V64" s="199">
        <f>SUM(V50:V52)</f>
        <v>1913007.9096000001</v>
      </c>
      <c r="X64" s="200">
        <f>SUM(X50:X52)</f>
        <v>16223</v>
      </c>
      <c r="Y64" s="200">
        <f>SUM(Y50:Y52)</f>
        <v>11674</v>
      </c>
      <c r="Z64" s="200">
        <f>SUM(Z50:Z52)</f>
        <v>12196</v>
      </c>
      <c r="AA64" s="200">
        <f>SUM(AA50:AA52)</f>
        <v>12842</v>
      </c>
    </row>
    <row r="65" spans="3:27" ht="15" thickTop="1">
      <c r="C65" s="201" t="s">
        <v>69</v>
      </c>
      <c r="D65" s="202">
        <f>SUM(D56:D64)</f>
        <v>87145392.384289771</v>
      </c>
      <c r="E65" s="202">
        <f>SUM(E56:E64)</f>
        <v>81708891.218740419</v>
      </c>
      <c r="F65" s="202">
        <f>SUM(F56:F64)</f>
        <v>80101565.54538326</v>
      </c>
      <c r="G65" s="202">
        <f>SUM(G56:G64)</f>
        <v>87153236.90640001</v>
      </c>
      <c r="I65" s="202">
        <f>SUM(I56:I64)</f>
        <v>37545434.203475766</v>
      </c>
      <c r="J65" s="202">
        <f>SUM(J56:J64)</f>
        <v>28192338.86797272</v>
      </c>
      <c r="K65" s="202">
        <f>SUM(K56:K64)</f>
        <v>25018500.077815697</v>
      </c>
      <c r="L65" s="202">
        <f>SUM(L56:L64)</f>
        <v>24962572.440000001</v>
      </c>
      <c r="N65" s="202">
        <f>SUM(N56:N64)</f>
        <v>2878692.8940091403</v>
      </c>
      <c r="O65" s="202">
        <f>SUM(O56:O64)</f>
        <v>1445370.7269139667</v>
      </c>
      <c r="P65" s="202">
        <f>SUM(P56:P64)</f>
        <v>1893354.3122866892</v>
      </c>
      <c r="Q65" s="202">
        <f>SUM(Q56:Q64)</f>
        <v>3667443.4800000004</v>
      </c>
      <c r="S65" s="202">
        <f>SUM(S56:S64)</f>
        <v>48865216.556446731</v>
      </c>
      <c r="T65" s="202">
        <f>SUM(T56:T64)</f>
        <v>54295297.241859041</v>
      </c>
      <c r="U65" s="202">
        <f>SUM(U56:U64)</f>
        <v>53893168.18525289</v>
      </c>
      <c r="V65" s="202">
        <f>SUM(V56:V64)</f>
        <v>59248231.444799997</v>
      </c>
      <c r="X65" s="156">
        <f>SUM(X56:X64)</f>
        <v>85347</v>
      </c>
      <c r="Y65" s="156">
        <f>SUM(Y56:Y64)</f>
        <v>86784</v>
      </c>
      <c r="Z65" s="156">
        <f>SUM(Z56:Z64)</f>
        <v>95908</v>
      </c>
      <c r="AA65" s="156">
        <f>SUM(AA56:AA64)</f>
        <v>80266</v>
      </c>
    </row>
  </sheetData>
  <mergeCells count="3">
    <mergeCell ref="I3:L3"/>
    <mergeCell ref="N3:Q3"/>
    <mergeCell ref="S3:V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922C-6C55-42FB-B3E2-21BC0E57ADD3}">
  <sheetPr>
    <tabColor theme="5" tint="0.79998168889431442"/>
  </sheetPr>
  <dimension ref="B1:AB21"/>
  <sheetViews>
    <sheetView workbookViewId="0">
      <selection activeCell="F17" sqref="F17"/>
    </sheetView>
  </sheetViews>
  <sheetFormatPr defaultColWidth="8.58203125" defaultRowHeight="14.5"/>
  <cols>
    <col min="1" max="1" width="8.58203125" style="94"/>
    <col min="2" max="2" width="44.5" style="94" customWidth="1"/>
    <col min="3" max="4" width="12.1640625" style="94" bestFit="1" customWidth="1"/>
    <col min="5" max="5" width="13.4140625" style="94" bestFit="1" customWidth="1"/>
    <col min="6" max="6" width="12.1640625" style="94" bestFit="1" customWidth="1"/>
    <col min="7" max="19" width="8.58203125" style="94"/>
    <col min="20" max="20" width="15.9140625" style="94" bestFit="1" customWidth="1"/>
    <col min="21" max="21" width="10.9140625" style="94" bestFit="1" customWidth="1"/>
    <col min="22" max="22" width="12.6640625" style="94" bestFit="1" customWidth="1"/>
    <col min="23" max="16384" width="8.58203125" style="94"/>
  </cols>
  <sheetData>
    <row r="1" spans="2:25" ht="15" thickBot="1">
      <c r="B1" s="94" t="s">
        <v>97</v>
      </c>
    </row>
    <row r="2" spans="2:25">
      <c r="B2" s="383" t="s">
        <v>98</v>
      </c>
      <c r="C2" s="385" t="s">
        <v>99</v>
      </c>
      <c r="D2" s="386"/>
      <c r="E2" s="386"/>
      <c r="F2" s="387"/>
      <c r="G2" s="388" t="s">
        <v>100</v>
      </c>
      <c r="H2" s="388"/>
      <c r="I2" s="388"/>
      <c r="J2" s="389"/>
    </row>
    <row r="3" spans="2:25">
      <c r="B3" s="384"/>
      <c r="C3" s="98" t="s">
        <v>19</v>
      </c>
      <c r="D3" s="99" t="s">
        <v>23</v>
      </c>
      <c r="E3" s="99" t="s">
        <v>24</v>
      </c>
      <c r="F3" s="100" t="s">
        <v>22</v>
      </c>
      <c r="G3" s="101" t="str">
        <f>C3</f>
        <v>2018-19</v>
      </c>
      <c r="H3" s="102" t="str">
        <f>D3</f>
        <v>2019/20</v>
      </c>
      <c r="I3" s="102" t="str">
        <f>E3</f>
        <v>2020/21</v>
      </c>
      <c r="J3" s="103" t="str">
        <f>F3</f>
        <v>2021-22</v>
      </c>
    </row>
    <row r="4" spans="2:25">
      <c r="B4" s="104" t="s">
        <v>366</v>
      </c>
      <c r="C4" s="105">
        <v>25404161.629420601</v>
      </c>
      <c r="D4" s="106">
        <v>29674485.900259245</v>
      </c>
      <c r="E4" s="106">
        <v>36766429.08941979</v>
      </c>
      <c r="F4" s="107">
        <v>33698652.480000004</v>
      </c>
      <c r="G4" s="104">
        <v>407</v>
      </c>
      <c r="H4" s="108">
        <v>531</v>
      </c>
      <c r="I4" s="108">
        <v>556</v>
      </c>
      <c r="J4" s="109">
        <v>678</v>
      </c>
      <c r="T4" s="110"/>
      <c r="U4" s="110"/>
    </row>
    <row r="5" spans="2:25">
      <c r="B5" s="104" t="s">
        <v>367</v>
      </c>
      <c r="C5" s="105">
        <v>4515194.5791050512</v>
      </c>
      <c r="D5" s="106">
        <v>4128689.7498066816</v>
      </c>
      <c r="E5" s="106">
        <v>6203115.4091467569</v>
      </c>
      <c r="F5" s="107">
        <v>6254796.2400000002</v>
      </c>
      <c r="G5" s="104">
        <v>1747</v>
      </c>
      <c r="H5" s="108">
        <v>1374</v>
      </c>
      <c r="I5" s="108">
        <v>1875</v>
      </c>
      <c r="J5" s="109">
        <v>6221</v>
      </c>
    </row>
    <row r="6" spans="2:25">
      <c r="B6" s="104" t="s">
        <v>368</v>
      </c>
      <c r="C6" s="105">
        <v>580921.93312015571</v>
      </c>
      <c r="D6" s="106">
        <v>2657157.227720649</v>
      </c>
      <c r="E6" s="106">
        <v>2885465.9359044363</v>
      </c>
      <c r="F6" s="107">
        <v>2531723.04</v>
      </c>
      <c r="G6" s="104">
        <v>332</v>
      </c>
      <c r="H6" s="108">
        <v>153</v>
      </c>
      <c r="I6" s="108">
        <v>145</v>
      </c>
      <c r="J6" s="109">
        <v>360</v>
      </c>
    </row>
    <row r="7" spans="2:25">
      <c r="B7" s="104" t="s">
        <v>369</v>
      </c>
      <c r="C7" s="105">
        <v>20112936.370388001</v>
      </c>
      <c r="D7" s="106">
        <v>11351080.00007478</v>
      </c>
      <c r="E7" s="106">
        <v>5458121.817235494</v>
      </c>
      <c r="F7" s="107">
        <v>4661908.5600000005</v>
      </c>
      <c r="G7" s="104">
        <v>25</v>
      </c>
      <c r="H7" s="108">
        <v>33</v>
      </c>
      <c r="I7" s="108">
        <v>13</v>
      </c>
      <c r="J7" s="109">
        <v>10</v>
      </c>
    </row>
    <row r="8" spans="2:25">
      <c r="B8" s="104" t="s">
        <v>370</v>
      </c>
      <c r="C8" s="105">
        <v>380723.43285347801</v>
      </c>
      <c r="D8" s="106">
        <v>0</v>
      </c>
      <c r="E8" s="106">
        <v>0</v>
      </c>
      <c r="F8" s="107">
        <v>308480.40000000002</v>
      </c>
      <c r="G8" s="104">
        <v>1355</v>
      </c>
      <c r="H8" s="108">
        <v>1</v>
      </c>
      <c r="I8" s="108">
        <v>1</v>
      </c>
      <c r="J8" s="109">
        <v>854</v>
      </c>
    </row>
    <row r="9" spans="2:25">
      <c r="B9" s="104" t="s">
        <v>371</v>
      </c>
      <c r="C9" s="105">
        <v>705124.31755776482</v>
      </c>
      <c r="D9" s="106">
        <v>2320821.8830768685</v>
      </c>
      <c r="E9" s="106">
        <v>3395174.3318088735</v>
      </c>
      <c r="F9" s="107">
        <v>7484505.8400000008</v>
      </c>
      <c r="G9" s="104">
        <v>61</v>
      </c>
      <c r="H9" s="108">
        <v>210</v>
      </c>
      <c r="I9" s="108">
        <v>292</v>
      </c>
      <c r="J9" s="109">
        <v>631</v>
      </c>
    </row>
    <row r="10" spans="2:25">
      <c r="B10" s="104" t="s">
        <v>372</v>
      </c>
      <c r="C10" s="105">
        <v>9200193.8047492225</v>
      </c>
      <c r="D10" s="106">
        <v>5153561.7007996859</v>
      </c>
      <c r="E10" s="106">
        <v>6319626.2533105798</v>
      </c>
      <c r="F10" s="107">
        <v>1128723.1200000001</v>
      </c>
      <c r="G10" s="104">
        <v>12934</v>
      </c>
      <c r="H10" s="108">
        <v>5282</v>
      </c>
      <c r="I10" s="108">
        <v>8417</v>
      </c>
      <c r="J10" s="109">
        <v>14555</v>
      </c>
    </row>
    <row r="11" spans="2:25">
      <c r="B11" s="104" t="s">
        <v>373</v>
      </c>
      <c r="C11" s="105">
        <v>10737903.276889199</v>
      </c>
      <c r="D11" s="106">
        <v>14073638.898701712</v>
      </c>
      <c r="E11" s="106">
        <v>16917123.295290101</v>
      </c>
      <c r="F11" s="107">
        <v>18815463</v>
      </c>
      <c r="G11" s="104">
        <v>656</v>
      </c>
      <c r="H11" s="108">
        <v>716</v>
      </c>
      <c r="I11" s="108">
        <v>949</v>
      </c>
      <c r="J11" s="109">
        <v>1486</v>
      </c>
    </row>
    <row r="12" spans="2:25" ht="15" thickBot="1">
      <c r="B12" s="111" t="s">
        <v>374</v>
      </c>
      <c r="C12" s="112">
        <v>5101071.9320154814</v>
      </c>
      <c r="D12" s="113">
        <v>5654481.8367576143</v>
      </c>
      <c r="E12" s="113">
        <v>6013971.1185665522</v>
      </c>
      <c r="F12" s="114">
        <v>7716716.6400000006</v>
      </c>
      <c r="G12" s="111">
        <v>356</v>
      </c>
      <c r="H12" s="115">
        <v>334</v>
      </c>
      <c r="I12" s="115">
        <v>454</v>
      </c>
      <c r="J12" s="116">
        <v>615</v>
      </c>
      <c r="T12" s="117"/>
      <c r="U12" s="117"/>
      <c r="V12" s="117"/>
      <c r="W12" s="117"/>
      <c r="X12" s="117"/>
      <c r="Y12" s="117"/>
    </row>
    <row r="17" spans="5:28">
      <c r="T17" s="117"/>
      <c r="U17" s="117"/>
      <c r="V17" s="117"/>
      <c r="W17" s="117"/>
      <c r="X17" s="117"/>
      <c r="Y17" s="117"/>
      <c r="Z17" s="117"/>
      <c r="AA17" s="117"/>
      <c r="AB17" s="117"/>
    </row>
    <row r="21" spans="5:28" ht="15.5">
      <c r="E21" s="118"/>
    </row>
  </sheetData>
  <mergeCells count="3">
    <mergeCell ref="B2:B3"/>
    <mergeCell ref="C2:F2"/>
    <mergeCell ref="G2:J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AECA-875E-4CAA-9748-6CF5E73D0C92}">
  <sheetPr>
    <tabColor rgb="FFB32317"/>
  </sheetPr>
  <dimension ref="A1:BU192"/>
  <sheetViews>
    <sheetView zoomScaleNormal="100" workbookViewId="0">
      <pane ySplit="5" topLeftCell="A6" activePane="bottomLeft" state="frozen"/>
      <selection activeCell="F10" sqref="F10"/>
      <selection pane="bottomLeft" activeCell="D17" sqref="D17"/>
    </sheetView>
  </sheetViews>
  <sheetFormatPr defaultColWidth="0" defaultRowHeight="14.5" zeroHeight="1"/>
  <cols>
    <col min="1" max="1" width="15.6640625" style="23" customWidth="1"/>
    <col min="2" max="2" width="15" style="23" customWidth="1"/>
    <col min="3" max="3" width="15.5" style="23" customWidth="1"/>
    <col min="4" max="4" width="38.08203125" style="23" customWidth="1"/>
    <col min="5" max="5" width="19.08203125" style="23" customWidth="1"/>
    <col min="6" max="6" width="8.6640625" style="23" customWidth="1"/>
    <col min="7" max="7" width="14" style="23" customWidth="1"/>
    <col min="8" max="8" width="12.1640625" style="23" hidden="1" customWidth="1"/>
    <col min="9" max="9" width="0" style="23" hidden="1" customWidth="1"/>
    <col min="10" max="19" width="10.08203125" style="23" customWidth="1"/>
    <col min="20" max="20" width="0" style="23" hidden="1" customWidth="1"/>
    <col min="21" max="21" width="8.58203125" style="23" customWidth="1"/>
    <col min="22" max="73" width="0" style="23" hidden="1" customWidth="1"/>
    <col min="74" max="16384" width="0" style="23" hidden="1"/>
  </cols>
  <sheetData>
    <row r="1" spans="1:73" s="24" customFormat="1" ht="20" thickBot="1">
      <c r="A1" s="240" t="str" cm="1">
        <f t="array" aca="1" ref="A1" ca="1">RIGHT(CELL("filename",A2),LEN(CELL("filename",A2))-FIND("]", CELL("filename",A2)))&amp;" - Output sheet - FY June 30"</f>
        <v>Output Volume Summary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0.5"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 thickBot="1">
      <c r="A5" s="28" t="s">
        <v>103</v>
      </c>
      <c r="B5" s="28" t="s">
        <v>104</v>
      </c>
      <c r="C5" s="28" t="s">
        <v>36</v>
      </c>
      <c r="D5" s="28" t="s">
        <v>105</v>
      </c>
      <c r="E5" s="28" t="s">
        <v>106</v>
      </c>
      <c r="F5" s="28" t="s">
        <v>107</v>
      </c>
      <c r="G5" s="28" t="s">
        <v>108</v>
      </c>
      <c r="H5" s="28">
        <v>2020</v>
      </c>
      <c r="I5" s="28">
        <v>2021</v>
      </c>
      <c r="J5" s="302">
        <f t="shared" ref="J5:T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si="1"/>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 thickTop="1">
      <c r="A6" s="26" t="s">
        <v>109</v>
      </c>
      <c r="B6" s="214" t="s">
        <v>110</v>
      </c>
      <c r="C6" s="347"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f>
        <v>33153.734676478794</v>
      </c>
      <c r="K6" s="29">
        <f>(VLOOKUP($B6,'Model Working'!$C$16:$P$25,L$4,FALSE)/VLOOKUP($B6,'Model Working'!$C$30:$P$39,L$4)-(VLOOKUP($B6,'Model Working'!$C$16:$P$25,K$4,FALSE)/VLOOKUP($B6,'Model Working'!$C$30:$P$39,K$4)))*VLOOKUP($F6,'Model Working'!$C$42:$P$45,K$4,FALSE)*VLOOKUP($D6,'Model Working'!$C$47:$P$50,K$4,FALSE)*(1+Base_Case)</f>
        <v>33914.504841604226</v>
      </c>
      <c r="L6" s="29">
        <f>(VLOOKUP($B6,'Model Working'!$C$16:$P$25,M$4,FALSE)/VLOOKUP($B6,'Model Working'!$C$30:$P$39,M$4)-(VLOOKUP($B6,'Model Working'!$C$16:$P$25,L$4,FALSE)/VLOOKUP($B6,'Model Working'!$C$30:$P$39,L$4)))*VLOOKUP($F6,'Model Working'!$C$42:$P$45,L$4,FALSE)*VLOOKUP($D6,'Model Working'!$C$47:$P$50,L$4,FALSE)*(1+Base_Case)</f>
        <v>35348.016684493923</v>
      </c>
      <c r="M6" s="29">
        <f>(VLOOKUP($B6,'Model Working'!$C$16:$P$25,N$4,FALSE)/VLOOKUP($B6,'Model Working'!$C$30:$P$39,N$4)-(VLOOKUP($B6,'Model Working'!$C$16:$P$25,M$4,FALSE)/VLOOKUP($B6,'Model Working'!$C$30:$P$39,M$4)))*VLOOKUP($F6,'Model Working'!$C$42:$P$45,M$4,FALSE)*VLOOKUP($D6,'Model Working'!$C$47:$P$50,M$4,FALSE)*(1+Base_Case)</f>
        <v>35490.945767225356</v>
      </c>
      <c r="N6" s="29">
        <f>(VLOOKUP($B6,'Model Working'!$C$16:$P$25,O$4,FALSE)/VLOOKUP($B6,'Model Working'!$C$30:$P$39,O$4)-(VLOOKUP($B6,'Model Working'!$C$16:$P$25,N$4,FALSE)/VLOOKUP($B6,'Model Working'!$C$30:$P$39,N$4)))*VLOOKUP($F6,'Model Working'!$C$42:$P$45,N$4,FALSE)*VLOOKUP($D6,'Model Working'!$C$47:$P$50,N$4,FALSE)*(1+Base_Case)</f>
        <v>36307.537118035325</v>
      </c>
      <c r="O6" s="29">
        <f>(VLOOKUP($B6,'Model Working'!$C$16:$P$25,P$4,FALSE)/VLOOKUP($B6,'Model Working'!$C$30:$P$39,P$4)-(VLOOKUP($B6,'Model Working'!$C$16:$P$25,O$4,FALSE)/VLOOKUP($B6,'Model Working'!$C$30:$P$39,O$4)))*VLOOKUP($F6,'Model Working'!$C$42:$P$45,O$4,FALSE)*VLOOKUP($D6,'Model Working'!$C$47:$P$50,O$4,FALSE)*(1+Base_Case)</f>
        <v>37143.676558807674</v>
      </c>
      <c r="P6" s="29">
        <f>(VLOOKUP($B6,'Model Working'!$C$16:$P$25,Q$4,FALSE)/VLOOKUP($B6,'Model Working'!$C$30:$P$39,Q$4)-(VLOOKUP($B6,'Model Working'!$C$16:$P$25,P$4,FALSE)/VLOOKUP($B6,'Model Working'!$C$30:$P$39,P$4)))*VLOOKUP($F6,'Model Working'!$C$42:$P$45,P$4,FALSE)*VLOOKUP($D6,'Model Working'!$C$47:$P$50,P$4,FALSE)*(1+Base_Case)</f>
        <v>37999.85556660885</v>
      </c>
      <c r="Q6" s="29">
        <f>(VLOOKUP($B6,'Model Working'!$C$16:$P$25,R$4,FALSE)/VLOOKUP($B6,'Model Working'!$C$30:$P$39,R$4)-(VLOOKUP($B6,'Model Working'!$C$16:$P$25,Q$4,FALSE)/VLOOKUP($B6,'Model Working'!$C$30:$P$39,Q$4)))*VLOOKUP($F6,'Model Working'!$C$42:$P$45,Q$4,FALSE)*VLOOKUP($D6,'Model Working'!$C$47:$P$50,Q$4,FALSE)*(1+Base_Case)</f>
        <v>38876.578736781885</v>
      </c>
      <c r="R6" s="29">
        <f>(VLOOKUP($B6,'Model Working'!$C$16:$P$25,S$4,FALSE)/VLOOKUP($B6,'Model Working'!$C$30:$P$39,S$4)-(VLOOKUP($B6,'Model Working'!$C$16:$P$25,R$4,FALSE)/VLOOKUP($B6,'Model Working'!$C$30:$P$39,R$4)))*VLOOKUP($F6,'Model Working'!$C$42:$P$45,R$4,FALSE)*VLOOKUP($D6,'Model Working'!$C$47:$P$50,R$4,FALSE)*(1+Base_Case)</f>
        <v>39774.364158904376</v>
      </c>
      <c r="S6" s="29">
        <f>(VLOOKUP($B6,'Model Working'!$C$16:$P$25,T$4,FALSE)/VLOOKUP($B6,'Model Working'!$C$30:$P$39,T$4)-(VLOOKUP($B6,'Model Working'!$C$16:$P$25,S$4,FALSE)/VLOOKUP($B6,'Model Working'!$C$30:$P$39,S$4)))*VLOOKUP($F6,'Model Working'!$C$42:$P$45,S$4,FALSE)*VLOOKUP($D6,'Model Working'!$C$47:$P$50,S$4,FALSE)*(1+Base_Case)</f>
        <v>41069.760276310342</v>
      </c>
      <c r="T6" s="216" t="s">
        <v>115</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f>
        <v>29838.361208830916</v>
      </c>
      <c r="K7" s="29">
        <f>(VLOOKUP($B7,'Model Working'!$C$16:$P$25,L$4,FALSE)/VLOOKUP($B7,'Model Working'!$C$30:$P$39,L$4)-(VLOOKUP($B7,'Model Working'!$C$16:$P$25,K$4,FALSE)/VLOOKUP($B7,'Model Working'!$C$30:$P$39,K$4)))*VLOOKUP($F7,'Model Working'!$C$42:$P$45,K$4,FALSE)*VLOOKUP($D7,'Model Working'!$C$47:$P$50,K$4,FALSE)*(1+Low_Case)</f>
        <v>30523.054357443805</v>
      </c>
      <c r="L7" s="29">
        <f>(VLOOKUP($B7,'Model Working'!$C$16:$P$25,M$4,FALSE)/VLOOKUP($B7,'Model Working'!$C$30:$P$39,M$4)-(VLOOKUP($B7,'Model Working'!$C$16:$P$25,L$4,FALSE)/VLOOKUP($B7,'Model Working'!$C$30:$P$39,L$4)))*VLOOKUP($F7,'Model Working'!$C$42:$P$45,L$4,FALSE)*VLOOKUP($D7,'Model Working'!$C$47:$P$50,L$4,FALSE)*(1+Low_Case)</f>
        <v>31813.215016044531</v>
      </c>
      <c r="M7" s="29">
        <f>(VLOOKUP($B7,'Model Working'!$C$16:$P$25,N$4,FALSE)/VLOOKUP($B7,'Model Working'!$C$30:$P$39,N$4)-(VLOOKUP($B7,'Model Working'!$C$16:$P$25,M$4,FALSE)/VLOOKUP($B7,'Model Working'!$C$30:$P$39,M$4)))*VLOOKUP($F7,'Model Working'!$C$42:$P$45,M$4,FALSE)*VLOOKUP($D7,'Model Working'!$C$47:$P$50,M$4,FALSE)*(1+Low_Case)</f>
        <v>31941.851190502821</v>
      </c>
      <c r="N7" s="29">
        <f>(VLOOKUP($B7,'Model Working'!$C$16:$P$25,O$4,FALSE)/VLOOKUP($B7,'Model Working'!$C$30:$P$39,O$4)-(VLOOKUP($B7,'Model Working'!$C$16:$P$25,N$4,FALSE)/VLOOKUP($B7,'Model Working'!$C$30:$P$39,N$4)))*VLOOKUP($F7,'Model Working'!$C$42:$P$45,N$4,FALSE)*VLOOKUP($D7,'Model Working'!$C$47:$P$50,N$4,FALSE)*(1+Low_Case)</f>
        <v>32676.783406231792</v>
      </c>
      <c r="O7" s="29">
        <f>(VLOOKUP($B7,'Model Working'!$C$16:$P$25,P$4,FALSE)/VLOOKUP($B7,'Model Working'!$C$30:$P$39,P$4)-(VLOOKUP($B7,'Model Working'!$C$16:$P$25,O$4,FALSE)/VLOOKUP($B7,'Model Working'!$C$30:$P$39,O$4)))*VLOOKUP($F7,'Model Working'!$C$42:$P$45,O$4,FALSE)*VLOOKUP($D7,'Model Working'!$C$47:$P$50,O$4,FALSE)*(1+Low_Case)</f>
        <v>33429.30890292691</v>
      </c>
      <c r="P7" s="29">
        <f>(VLOOKUP($B7,'Model Working'!$C$16:$P$25,Q$4,FALSE)/VLOOKUP($B7,'Model Working'!$C$30:$P$39,Q$4)-(VLOOKUP($B7,'Model Working'!$C$16:$P$25,P$4,FALSE)/VLOOKUP($B7,'Model Working'!$C$30:$P$39,P$4)))*VLOOKUP($F7,'Model Working'!$C$42:$P$45,P$4,FALSE)*VLOOKUP($D7,'Model Working'!$C$47:$P$50,P$4,FALSE)*(1+Low_Case)</f>
        <v>34199.870009947968</v>
      </c>
      <c r="Q7" s="29">
        <f>(VLOOKUP($B7,'Model Working'!$C$16:$P$25,R$4,FALSE)/VLOOKUP($B7,'Model Working'!$C$30:$P$39,R$4)-(VLOOKUP($B7,'Model Working'!$C$16:$P$25,Q$4,FALSE)/VLOOKUP($B7,'Model Working'!$C$30:$P$39,Q$4)))*VLOOKUP($F7,'Model Working'!$C$42:$P$45,Q$4,FALSE)*VLOOKUP($D7,'Model Working'!$C$47:$P$50,Q$4,FALSE)*(1+Low_Case)</f>
        <v>34988.920863103696</v>
      </c>
      <c r="R7" s="29">
        <f>(VLOOKUP($B7,'Model Working'!$C$16:$P$25,S$4,FALSE)/VLOOKUP($B7,'Model Working'!$C$30:$P$39,S$4)-(VLOOKUP($B7,'Model Working'!$C$16:$P$25,R$4,FALSE)/VLOOKUP($B7,'Model Working'!$C$30:$P$39,R$4)))*VLOOKUP($F7,'Model Working'!$C$42:$P$45,R$4,FALSE)*VLOOKUP($D7,'Model Working'!$C$47:$P$50,R$4,FALSE)*(1+Low_Case)</f>
        <v>35796.927743013941</v>
      </c>
      <c r="S7" s="29">
        <f>(VLOOKUP($B7,'Model Working'!$C$16:$P$25,T$4,FALSE)/VLOOKUP($B7,'Model Working'!$C$30:$P$39,T$4)-(VLOOKUP($B7,'Model Working'!$C$16:$P$25,S$4,FALSE)/VLOOKUP($B7,'Model Working'!$C$30:$P$39,S$4)))*VLOOKUP($F7,'Model Working'!$C$42:$P$45,S$4,FALSE)*VLOOKUP($D7,'Model Working'!$C$47:$P$50,S$4,FALSE)*(1+Low_Case)</f>
        <v>36962.784248679309</v>
      </c>
      <c r="T7" s="88" t="s">
        <v>115</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f>
        <v>36469.10814412668</v>
      </c>
      <c r="K8" s="29">
        <f>(VLOOKUP($B8,'Model Working'!$C$16:$P$25,L$4,FALSE)/VLOOKUP($B8,'Model Working'!$C$30:$P$39,L$4)-(VLOOKUP($B8,'Model Working'!$C$16:$P$25,K$4,FALSE)/VLOOKUP($B8,'Model Working'!$C$30:$P$39,K$4)))*VLOOKUP($F8,'Model Working'!$C$42:$P$45,K$4,FALSE)*VLOOKUP($D8,'Model Working'!$C$47:$P$50,K$4,FALSE)*(1+High_Case)</f>
        <v>37305.955325764655</v>
      </c>
      <c r="L8" s="29">
        <f>(VLOOKUP($B8,'Model Working'!$C$16:$P$25,M$4,FALSE)/VLOOKUP($B8,'Model Working'!$C$30:$P$39,M$4)-(VLOOKUP($B8,'Model Working'!$C$16:$P$25,L$4,FALSE)/VLOOKUP($B8,'Model Working'!$C$30:$P$39,L$4)))*VLOOKUP($F8,'Model Working'!$C$42:$P$45,L$4,FALSE)*VLOOKUP($D8,'Model Working'!$C$47:$P$50,L$4,FALSE)*(1+High_Case)</f>
        <v>38882.818352943315</v>
      </c>
      <c r="M8" s="29">
        <f>(VLOOKUP($B8,'Model Working'!$C$16:$P$25,N$4,FALSE)/VLOOKUP($B8,'Model Working'!$C$30:$P$39,N$4)-(VLOOKUP($B8,'Model Working'!$C$16:$P$25,M$4,FALSE)/VLOOKUP($B8,'Model Working'!$C$30:$P$39,M$4)))*VLOOKUP($F8,'Model Working'!$C$42:$P$45,M$4,FALSE)*VLOOKUP($D8,'Model Working'!$C$47:$P$50,M$4,FALSE)*(1+High_Case)</f>
        <v>39040.040343947898</v>
      </c>
      <c r="N8" s="29">
        <f>(VLOOKUP($B8,'Model Working'!$C$16:$P$25,O$4,FALSE)/VLOOKUP($B8,'Model Working'!$C$30:$P$39,O$4)-(VLOOKUP($B8,'Model Working'!$C$16:$P$25,N$4,FALSE)/VLOOKUP($B8,'Model Working'!$C$30:$P$39,N$4)))*VLOOKUP($F8,'Model Working'!$C$42:$P$45,N$4,FALSE)*VLOOKUP($D8,'Model Working'!$C$47:$P$50,N$4,FALSE)*(1+High_Case)</f>
        <v>39938.290829838857</v>
      </c>
      <c r="O8" s="29">
        <f>(VLOOKUP($B8,'Model Working'!$C$16:$P$25,P$4,FALSE)/VLOOKUP($B8,'Model Working'!$C$30:$P$39,P$4)-(VLOOKUP($B8,'Model Working'!$C$16:$P$25,O$4,FALSE)/VLOOKUP($B8,'Model Working'!$C$30:$P$39,O$4)))*VLOOKUP($F8,'Model Working'!$C$42:$P$45,O$4,FALSE)*VLOOKUP($D8,'Model Working'!$C$47:$P$50,O$4,FALSE)*(1+High_Case)</f>
        <v>40858.044214688445</v>
      </c>
      <c r="P8" s="29">
        <f>(VLOOKUP($B8,'Model Working'!$C$16:$P$25,Q$4,FALSE)/VLOOKUP($B8,'Model Working'!$C$30:$P$39,Q$4)-(VLOOKUP($B8,'Model Working'!$C$16:$P$25,P$4,FALSE)/VLOOKUP($B8,'Model Working'!$C$30:$P$39,P$4)))*VLOOKUP($F8,'Model Working'!$C$42:$P$45,P$4,FALSE)*VLOOKUP($D8,'Model Working'!$C$47:$P$50,P$4,FALSE)*(1+High_Case)</f>
        <v>41799.84112326974</v>
      </c>
      <c r="Q8" s="29">
        <f>(VLOOKUP($B8,'Model Working'!$C$16:$P$25,R$4,FALSE)/VLOOKUP($B8,'Model Working'!$C$30:$P$39,R$4)-(VLOOKUP($B8,'Model Working'!$C$16:$P$25,Q$4,FALSE)/VLOOKUP($B8,'Model Working'!$C$30:$P$39,Q$4)))*VLOOKUP($F8,'Model Working'!$C$42:$P$45,Q$4,FALSE)*VLOOKUP($D8,'Model Working'!$C$47:$P$50,Q$4,FALSE)*(1+High_Case)</f>
        <v>42764.236610460073</v>
      </c>
      <c r="R8" s="29">
        <f>(VLOOKUP($B8,'Model Working'!$C$16:$P$25,S$4,FALSE)/VLOOKUP($B8,'Model Working'!$C$30:$P$39,S$4)-(VLOOKUP($B8,'Model Working'!$C$16:$P$25,R$4,FALSE)/VLOOKUP($B8,'Model Working'!$C$30:$P$39,R$4)))*VLOOKUP($F8,'Model Working'!$C$42:$P$45,R$4,FALSE)*VLOOKUP($D8,'Model Working'!$C$47:$P$50,R$4,FALSE)*(1+High_Case)</f>
        <v>43751.800574794819</v>
      </c>
      <c r="S8" s="29">
        <f>(VLOOKUP($B8,'Model Working'!$C$16:$P$25,T$4,FALSE)/VLOOKUP($B8,'Model Working'!$C$30:$P$39,T$4)-(VLOOKUP($B8,'Model Working'!$C$16:$P$25,S$4,FALSE)/VLOOKUP($B8,'Model Working'!$C$30:$P$39,S$4)))*VLOOKUP($F8,'Model Working'!$C$42:$P$45,S$4,FALSE)*VLOOKUP($D8,'Model Working'!$C$47:$P$50,S$4,FALSE)*(1+High_Case)</f>
        <v>45176.736303941383</v>
      </c>
      <c r="T8" s="88" t="s">
        <v>115</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f>
        <v>426.1885412987055</v>
      </c>
      <c r="K9" s="29">
        <f>(VLOOKUP($B9,'Model Working'!$C$16:$P$25,L$4,FALSE)/VLOOKUP($B9,'Model Working'!$C$30:$P$39,L$4)-(VLOOKUP($B9,'Model Working'!$C$16:$P$25,K$4,FALSE)/VLOOKUP($B9,'Model Working'!$C$30:$P$39,K$4)))*VLOOKUP($F9,'Model Working'!$C$42:$P$45,K$4,FALSE)*VLOOKUP($D9,'Model Working'!$C$47:$P$50,K$4,FALSE)*(1+Base_Case)</f>
        <v>435.9681794028981</v>
      </c>
      <c r="L9" s="29">
        <f>(VLOOKUP($B9,'Model Working'!$C$16:$P$25,M$4,FALSE)/VLOOKUP($B9,'Model Working'!$C$30:$P$39,M$4)-(VLOOKUP($B9,'Model Working'!$C$16:$P$25,L$4,FALSE)/VLOOKUP($B9,'Model Working'!$C$30:$P$39,L$4)))*VLOOKUP($F9,'Model Working'!$C$42:$P$45,L$4,FALSE)*VLOOKUP($D9,'Model Working'!$C$47:$P$50,L$4,FALSE)*(1+Base_Case)</f>
        <v>454.39585662289528</v>
      </c>
      <c r="M9" s="29">
        <f>(VLOOKUP($B9,'Model Working'!$C$16:$P$25,N$4,FALSE)/VLOOKUP($B9,'Model Working'!$C$30:$P$39,N$4)-(VLOOKUP($B9,'Model Working'!$C$16:$P$25,M$4,FALSE)/VLOOKUP($B9,'Model Working'!$C$30:$P$39,M$4)))*VLOOKUP($F9,'Model Working'!$C$42:$P$45,M$4,FALSE)*VLOOKUP($D9,'Model Working'!$C$47:$P$50,M$4,FALSE)*(1+Base_Case)</f>
        <v>456.23319826397704</v>
      </c>
      <c r="N9" s="29">
        <f>(VLOOKUP($B9,'Model Working'!$C$16:$P$25,O$4,FALSE)/VLOOKUP($B9,'Model Working'!$C$30:$P$39,O$4)-(VLOOKUP($B9,'Model Working'!$C$16:$P$25,N$4,FALSE)/VLOOKUP($B9,'Model Working'!$C$30:$P$39,N$4)))*VLOOKUP($F9,'Model Working'!$C$42:$P$45,N$4,FALSE)*VLOOKUP($D9,'Model Working'!$C$47:$P$50,N$4,FALSE)*(1+Base_Case)</f>
        <v>466.73041313388279</v>
      </c>
      <c r="O9" s="29">
        <f>(VLOOKUP($B9,'Model Working'!$C$16:$P$25,P$4,FALSE)/VLOOKUP($B9,'Model Working'!$C$30:$P$39,P$4)-(VLOOKUP($B9,'Model Working'!$C$16:$P$25,O$4,FALSE)/VLOOKUP($B9,'Model Working'!$C$30:$P$39,O$4)))*VLOOKUP($F9,'Model Working'!$C$42:$P$45,O$4,FALSE)*VLOOKUP($D9,'Model Working'!$C$47:$P$50,O$4,FALSE)*(1+Base_Case)</f>
        <v>477.47891709768811</v>
      </c>
      <c r="P9" s="29">
        <f>(VLOOKUP($B9,'Model Working'!$C$16:$P$25,Q$4,FALSE)/VLOOKUP($B9,'Model Working'!$C$30:$P$39,Q$4)-(VLOOKUP($B9,'Model Working'!$C$16:$P$25,P$4,FALSE)/VLOOKUP($B9,'Model Working'!$C$30:$P$39,P$4)))*VLOOKUP($F9,'Model Working'!$C$42:$P$45,P$4,FALSE)*VLOOKUP($D9,'Model Working'!$C$47:$P$50,P$4,FALSE)*(1+Base_Case)</f>
        <v>488.48502805279065</v>
      </c>
      <c r="Q9" s="29">
        <f>(VLOOKUP($B9,'Model Working'!$C$16:$P$25,R$4,FALSE)/VLOOKUP($B9,'Model Working'!$C$30:$P$39,R$4)-(VLOOKUP($B9,'Model Working'!$C$16:$P$25,Q$4,FALSE)/VLOOKUP($B9,'Model Working'!$C$30:$P$39,Q$4)))*VLOOKUP($F9,'Model Working'!$C$42:$P$45,Q$4,FALSE)*VLOOKUP($D9,'Model Working'!$C$47:$P$50,Q$4,FALSE)*(1+Base_Case)</f>
        <v>499.75523253095787</v>
      </c>
      <c r="R9" s="29">
        <f>(VLOOKUP($B9,'Model Working'!$C$16:$P$25,S$4,FALSE)/VLOOKUP($B9,'Model Working'!$C$30:$P$39,S$4)-(VLOOKUP($B9,'Model Working'!$C$16:$P$25,R$4,FALSE)/VLOOKUP($B9,'Model Working'!$C$30:$P$39,R$4)))*VLOOKUP($F9,'Model Working'!$C$42:$P$45,R$4,FALSE)*VLOOKUP($D9,'Model Working'!$C$47:$P$50,R$4,FALSE)*(1+Base_Case)</f>
        <v>511.29619053123668</v>
      </c>
      <c r="S9" s="29">
        <f>(VLOOKUP($B9,'Model Working'!$C$16:$P$25,T$4,FALSE)/VLOOKUP($B9,'Model Working'!$C$30:$P$39,T$4)-(VLOOKUP($B9,'Model Working'!$C$16:$P$25,S$4,FALSE)/VLOOKUP($B9,'Model Working'!$C$30:$P$39,S$4)))*VLOOKUP($F9,'Model Working'!$C$42:$P$45,S$4,FALSE)*VLOOKUP($D9,'Model Working'!$C$47:$P$50,S$4,FALSE)*(1+Base_Case)</f>
        <v>527.9484014229688</v>
      </c>
      <c r="T9" s="88" t="s">
        <v>115</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f>
        <v>383.56968716883495</v>
      </c>
      <c r="K10" s="29">
        <f>(VLOOKUP($B10,'Model Working'!$C$16:$P$25,L$4,FALSE)/VLOOKUP($B10,'Model Working'!$C$30:$P$39,L$4)-(VLOOKUP($B10,'Model Working'!$C$16:$P$25,K$4,FALSE)/VLOOKUP($B10,'Model Working'!$C$30:$P$39,K$4)))*VLOOKUP($F10,'Model Working'!$C$42:$P$45,K$4,FALSE)*VLOOKUP($D10,'Model Working'!$C$47:$P$50,K$4,FALSE)*(1+Low_Case)</f>
        <v>392.37136146260832</v>
      </c>
      <c r="L10" s="29">
        <f>(VLOOKUP($B10,'Model Working'!$C$16:$P$25,M$4,FALSE)/VLOOKUP($B10,'Model Working'!$C$30:$P$39,M$4)-(VLOOKUP($B10,'Model Working'!$C$16:$P$25,L$4,FALSE)/VLOOKUP($B10,'Model Working'!$C$30:$P$39,L$4)))*VLOOKUP($F10,'Model Working'!$C$42:$P$45,L$4,FALSE)*VLOOKUP($D10,'Model Working'!$C$47:$P$50,L$4,FALSE)*(1+Low_Case)</f>
        <v>408.95627096060576</v>
      </c>
      <c r="M10" s="29">
        <f>(VLOOKUP($B10,'Model Working'!$C$16:$P$25,N$4,FALSE)/VLOOKUP($B10,'Model Working'!$C$30:$P$39,N$4)-(VLOOKUP($B10,'Model Working'!$C$16:$P$25,M$4,FALSE)/VLOOKUP($B10,'Model Working'!$C$30:$P$39,M$4)))*VLOOKUP($F10,'Model Working'!$C$42:$P$45,M$4,FALSE)*VLOOKUP($D10,'Model Working'!$C$47:$P$50,M$4,FALSE)*(1+Low_Case)</f>
        <v>410.60987843757937</v>
      </c>
      <c r="N10" s="29">
        <f>(VLOOKUP($B10,'Model Working'!$C$16:$P$25,O$4,FALSE)/VLOOKUP($B10,'Model Working'!$C$30:$P$39,O$4)-(VLOOKUP($B10,'Model Working'!$C$16:$P$25,N$4,FALSE)/VLOOKUP($B10,'Model Working'!$C$30:$P$39,N$4)))*VLOOKUP($F10,'Model Working'!$C$42:$P$45,N$4,FALSE)*VLOOKUP($D10,'Model Working'!$C$47:$P$50,N$4,FALSE)*(1+Low_Case)</f>
        <v>420.0573718204945</v>
      </c>
      <c r="O10" s="29">
        <f>(VLOOKUP($B10,'Model Working'!$C$16:$P$25,P$4,FALSE)/VLOOKUP($B10,'Model Working'!$C$30:$P$39,P$4)-(VLOOKUP($B10,'Model Working'!$C$16:$P$25,O$4,FALSE)/VLOOKUP($B10,'Model Working'!$C$30:$P$39,O$4)))*VLOOKUP($F10,'Model Working'!$C$42:$P$45,O$4,FALSE)*VLOOKUP($D10,'Model Working'!$C$47:$P$50,O$4,FALSE)*(1+Low_Case)</f>
        <v>429.73102538791932</v>
      </c>
      <c r="P10" s="29">
        <f>(VLOOKUP($B10,'Model Working'!$C$16:$P$25,Q$4,FALSE)/VLOOKUP($B10,'Model Working'!$C$30:$P$39,Q$4)-(VLOOKUP($B10,'Model Working'!$C$16:$P$25,P$4,FALSE)/VLOOKUP($B10,'Model Working'!$C$30:$P$39,P$4)))*VLOOKUP($F10,'Model Working'!$C$42:$P$45,P$4,FALSE)*VLOOKUP($D10,'Model Working'!$C$47:$P$50,P$4,FALSE)*(1+Low_Case)</f>
        <v>439.6365252475116</v>
      </c>
      <c r="Q10" s="29">
        <f>(VLOOKUP($B10,'Model Working'!$C$16:$P$25,R$4,FALSE)/VLOOKUP($B10,'Model Working'!$C$30:$P$39,R$4)-(VLOOKUP($B10,'Model Working'!$C$16:$P$25,Q$4,FALSE)/VLOOKUP($B10,'Model Working'!$C$30:$P$39,Q$4)))*VLOOKUP($F10,'Model Working'!$C$42:$P$45,Q$4,FALSE)*VLOOKUP($D10,'Model Working'!$C$47:$P$50,Q$4,FALSE)*(1+Low_Case)</f>
        <v>449.77970927786208</v>
      </c>
      <c r="R10" s="29">
        <f>(VLOOKUP($B10,'Model Working'!$C$16:$P$25,S$4,FALSE)/VLOOKUP($B10,'Model Working'!$C$30:$P$39,S$4)-(VLOOKUP($B10,'Model Working'!$C$16:$P$25,R$4,FALSE)/VLOOKUP($B10,'Model Working'!$C$30:$P$39,R$4)))*VLOOKUP($F10,'Model Working'!$C$42:$P$45,R$4,FALSE)*VLOOKUP($D10,'Model Working'!$C$47:$P$50,R$4,FALSE)*(1+Low_Case)</f>
        <v>460.16657147811304</v>
      </c>
      <c r="S10" s="29">
        <f>(VLOOKUP($B10,'Model Working'!$C$16:$P$25,T$4,FALSE)/VLOOKUP($B10,'Model Working'!$C$30:$P$39,T$4)-(VLOOKUP($B10,'Model Working'!$C$16:$P$25,S$4,FALSE)/VLOOKUP($B10,'Model Working'!$C$30:$P$39,S$4)))*VLOOKUP($F10,'Model Working'!$C$42:$P$45,S$4,FALSE)*VLOOKUP($D10,'Model Working'!$C$47:$P$50,S$4,FALSE)*(1+Low_Case)</f>
        <v>475.15356128067191</v>
      </c>
      <c r="T10" s="88" t="s">
        <v>115</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f>
        <v>468.80739542857611</v>
      </c>
      <c r="K11" s="29">
        <f>(VLOOKUP($B11,'Model Working'!$C$16:$P$25,L$4,FALSE)/VLOOKUP($B11,'Model Working'!$C$30:$P$39,L$4)-(VLOOKUP($B11,'Model Working'!$C$16:$P$25,K$4,FALSE)/VLOOKUP($B11,'Model Working'!$C$30:$P$39,K$4)))*VLOOKUP($F11,'Model Working'!$C$42:$P$45,K$4,FALSE)*VLOOKUP($D11,'Model Working'!$C$47:$P$50,K$4,FALSE)*(1+High_Case)</f>
        <v>479.56499734318794</v>
      </c>
      <c r="L11" s="29">
        <f>(VLOOKUP($B11,'Model Working'!$C$16:$P$25,M$4,FALSE)/VLOOKUP($B11,'Model Working'!$C$30:$P$39,M$4)-(VLOOKUP($B11,'Model Working'!$C$16:$P$25,L$4,FALSE)/VLOOKUP($B11,'Model Working'!$C$30:$P$39,L$4)))*VLOOKUP($F11,'Model Working'!$C$42:$P$45,L$4,FALSE)*VLOOKUP($D11,'Model Working'!$C$47:$P$50,L$4,FALSE)*(1+High_Case)</f>
        <v>499.83544228518485</v>
      </c>
      <c r="M11" s="29">
        <f>(VLOOKUP($B11,'Model Working'!$C$16:$P$25,N$4,FALSE)/VLOOKUP($B11,'Model Working'!$C$30:$P$39,N$4)-(VLOOKUP($B11,'Model Working'!$C$16:$P$25,M$4,FALSE)/VLOOKUP($B11,'Model Working'!$C$30:$P$39,M$4)))*VLOOKUP($F11,'Model Working'!$C$42:$P$45,M$4,FALSE)*VLOOKUP($D11,'Model Working'!$C$47:$P$50,M$4,FALSE)*(1+High_Case)</f>
        <v>501.85651809037478</v>
      </c>
      <c r="N11" s="29">
        <f>(VLOOKUP($B11,'Model Working'!$C$16:$P$25,O$4,FALSE)/VLOOKUP($B11,'Model Working'!$C$30:$P$39,O$4)-(VLOOKUP($B11,'Model Working'!$C$16:$P$25,N$4,FALSE)/VLOOKUP($B11,'Model Working'!$C$30:$P$39,N$4)))*VLOOKUP($F11,'Model Working'!$C$42:$P$45,N$4,FALSE)*VLOOKUP($D11,'Model Working'!$C$47:$P$50,N$4,FALSE)*(1+High_Case)</f>
        <v>513.40345444727109</v>
      </c>
      <c r="O11" s="29">
        <f>(VLOOKUP($B11,'Model Working'!$C$16:$P$25,P$4,FALSE)/VLOOKUP($B11,'Model Working'!$C$30:$P$39,P$4)-(VLOOKUP($B11,'Model Working'!$C$16:$P$25,O$4,FALSE)/VLOOKUP($B11,'Model Working'!$C$30:$P$39,O$4)))*VLOOKUP($F11,'Model Working'!$C$42:$P$45,O$4,FALSE)*VLOOKUP($D11,'Model Working'!$C$47:$P$50,O$4,FALSE)*(1+High_Case)</f>
        <v>525.22680880745702</v>
      </c>
      <c r="P11" s="29">
        <f>(VLOOKUP($B11,'Model Working'!$C$16:$P$25,Q$4,FALSE)/VLOOKUP($B11,'Model Working'!$C$30:$P$39,Q$4)-(VLOOKUP($B11,'Model Working'!$C$16:$P$25,P$4,FALSE)/VLOOKUP($B11,'Model Working'!$C$30:$P$39,P$4)))*VLOOKUP($F11,'Model Working'!$C$42:$P$45,P$4,FALSE)*VLOOKUP($D11,'Model Working'!$C$47:$P$50,P$4,FALSE)*(1+High_Case)</f>
        <v>537.33353085806971</v>
      </c>
      <c r="Q11" s="29">
        <f>(VLOOKUP($B11,'Model Working'!$C$16:$P$25,R$4,FALSE)/VLOOKUP($B11,'Model Working'!$C$30:$P$39,R$4)-(VLOOKUP($B11,'Model Working'!$C$16:$P$25,Q$4,FALSE)/VLOOKUP($B11,'Model Working'!$C$30:$P$39,Q$4)))*VLOOKUP($F11,'Model Working'!$C$42:$P$45,Q$4,FALSE)*VLOOKUP($D11,'Model Working'!$C$47:$P$50,Q$4,FALSE)*(1+High_Case)</f>
        <v>549.73075578405371</v>
      </c>
      <c r="R11" s="29">
        <f>(VLOOKUP($B11,'Model Working'!$C$16:$P$25,S$4,FALSE)/VLOOKUP($B11,'Model Working'!$C$30:$P$39,S$4)-(VLOOKUP($B11,'Model Working'!$C$16:$P$25,R$4,FALSE)/VLOOKUP($B11,'Model Working'!$C$30:$P$39,R$4)))*VLOOKUP($F11,'Model Working'!$C$42:$P$45,R$4,FALSE)*VLOOKUP($D11,'Model Working'!$C$47:$P$50,R$4,FALSE)*(1+High_Case)</f>
        <v>562.42580958436042</v>
      </c>
      <c r="S11" s="29">
        <f>(VLOOKUP($B11,'Model Working'!$C$16:$P$25,T$4,FALSE)/VLOOKUP($B11,'Model Working'!$C$30:$P$39,T$4)-(VLOOKUP($B11,'Model Working'!$C$16:$P$25,S$4,FALSE)/VLOOKUP($B11,'Model Working'!$C$30:$P$39,S$4)))*VLOOKUP($F11,'Model Working'!$C$42:$P$45,S$4,FALSE)*VLOOKUP($D11,'Model Working'!$C$47:$P$50,S$4,FALSE)*(1+High_Case)</f>
        <v>580.74324156526575</v>
      </c>
      <c r="T11" s="88" t="s">
        <v>115</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2">J6+J9</f>
        <v>33579.923217777497</v>
      </c>
      <c r="K12" s="29">
        <f t="shared" si="2"/>
        <v>34350.473021007121</v>
      </c>
      <c r="L12" s="29">
        <f t="shared" si="2"/>
        <v>35802.412541116821</v>
      </c>
      <c r="M12" s="29">
        <f t="shared" si="2"/>
        <v>35947.178965489329</v>
      </c>
      <c r="N12" s="29">
        <f t="shared" si="2"/>
        <v>36774.267531169207</v>
      </c>
      <c r="O12" s="29">
        <f t="shared" si="2"/>
        <v>37621.155475905362</v>
      </c>
      <c r="P12" s="29">
        <f t="shared" si="2"/>
        <v>38488.34059466164</v>
      </c>
      <c r="Q12" s="29">
        <f t="shared" si="2"/>
        <v>39376.333969312844</v>
      </c>
      <c r="R12" s="29">
        <f t="shared" si="2"/>
        <v>40285.66034943561</v>
      </c>
      <c r="S12" s="29">
        <f t="shared" si="2"/>
        <v>41597.70867773331</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3" si="3">I7+I10</f>
        <v>29813.438728066471</v>
      </c>
      <c r="J13" s="29">
        <f t="shared" si="3"/>
        <v>30221.930895999751</v>
      </c>
      <c r="K13" s="29">
        <f t="shared" si="3"/>
        <v>30915.425718906412</v>
      </c>
      <c r="L13" s="29">
        <f t="shared" si="3"/>
        <v>32222.171287005138</v>
      </c>
      <c r="M13" s="29">
        <f t="shared" si="3"/>
        <v>32352.4610689404</v>
      </c>
      <c r="N13" s="29">
        <f t="shared" si="3"/>
        <v>33096.84077805229</v>
      </c>
      <c r="O13" s="29">
        <f t="shared" si="3"/>
        <v>33859.039928314829</v>
      </c>
      <c r="P13" s="29">
        <f t="shared" si="3"/>
        <v>34639.506535195484</v>
      </c>
      <c r="Q13" s="29">
        <f t="shared" si="3"/>
        <v>35438.70057238156</v>
      </c>
      <c r="R13" s="29">
        <f t="shared" si="3"/>
        <v>36257.094314492053</v>
      </c>
      <c r="S13" s="29">
        <f t="shared" si="3"/>
        <v>37437.937809959978</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ref="I14:S14" si="4">I8+I11</f>
        <v>36438.647334303467</v>
      </c>
      <c r="J14" s="86">
        <f t="shared" si="4"/>
        <v>36937.915539555259</v>
      </c>
      <c r="K14" s="86">
        <f t="shared" si="4"/>
        <v>37785.520323107841</v>
      </c>
      <c r="L14" s="86">
        <f t="shared" si="4"/>
        <v>39382.6537952285</v>
      </c>
      <c r="M14" s="86">
        <f t="shared" si="4"/>
        <v>39541.896862038273</v>
      </c>
      <c r="N14" s="86">
        <f t="shared" si="4"/>
        <v>40451.694284286132</v>
      </c>
      <c r="O14" s="86">
        <f t="shared" si="4"/>
        <v>41383.271023495901</v>
      </c>
      <c r="P14" s="86">
        <f t="shared" si="4"/>
        <v>42337.174654127812</v>
      </c>
      <c r="Q14" s="86">
        <f t="shared" si="4"/>
        <v>43313.967366244127</v>
      </c>
      <c r="R14" s="86">
        <f t="shared" si="4"/>
        <v>44314.226384379181</v>
      </c>
      <c r="S14" s="86">
        <f t="shared" si="4"/>
        <v>45757.479545506649</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5.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(VLOOKUP($B6,'Model Working'!$C$16:$P$25,K$4,FALSE)/VLOOKUP($B6,'Model Working'!$C$30:$P$39,K$4)-(VLOOKUP($B6,'Model Working'!$C$16:$P$25,J$4,FALSE)/VLOOKUP($B6,'Model Working'!$C$30:$P$39,J$4)))*VLOOKUP($F6,'Model Working'!$C$42:$P$45,J$4,FALSE)</f>
        <v>33579.923217777497</v>
      </c>
      <c r="K15" s="86">
        <f>(VLOOKUP($B6,'Model Working'!$C$16:$P$25,L$4,FALSE)/VLOOKUP($B6,'Model Working'!$C$30:$P$39,L$4)-(VLOOKUP($B6,'Model Working'!$C$16:$P$25,K$4,FALSE)/VLOOKUP($B6,'Model Working'!$C$30:$P$39,K$4)))*VLOOKUP($F6,'Model Working'!$C$42:$P$45,K$4,FALSE)</f>
        <v>34350.473021007121</v>
      </c>
      <c r="L15" s="86">
        <f>(VLOOKUP($B6,'Model Working'!$C$16:$P$25,M$4,FALSE)/VLOOKUP($B6,'Model Working'!$C$30:$P$39,M$4)-(VLOOKUP($B6,'Model Working'!$C$16:$P$25,L$4,FALSE)/VLOOKUP($B6,'Model Working'!$C$30:$P$39,L$4)))*VLOOKUP($F6,'Model Working'!$C$42:$P$45,L$4,FALSE)</f>
        <v>35802.412541116813</v>
      </c>
      <c r="M15" s="86">
        <f>(VLOOKUP($B6,'Model Working'!$C$16:$P$25,N$4,FALSE)/VLOOKUP($B6,'Model Working'!$C$30:$P$39,N$4)-(VLOOKUP($B6,'Model Working'!$C$16:$P$25,M$4,FALSE)/VLOOKUP($B6,'Model Working'!$C$30:$P$39,M$4)))*VLOOKUP($F6,'Model Working'!$C$42:$P$45,M$4,FALSE)</f>
        <v>35947.178965489329</v>
      </c>
      <c r="N15" s="86">
        <f>(VLOOKUP($B6,'Model Working'!$C$16:$P$25,O$4,FALSE)/VLOOKUP($B6,'Model Working'!$C$30:$P$39,O$4)-(VLOOKUP($B6,'Model Working'!$C$16:$P$25,N$4,FALSE)/VLOOKUP($B6,'Model Working'!$C$30:$P$39,N$4)))*VLOOKUP($F6,'Model Working'!$C$42:$P$45,N$4,FALSE)</f>
        <v>36774.267531169207</v>
      </c>
      <c r="O15" s="86">
        <f>(VLOOKUP($B6,'Model Working'!$C$16:$P$25,P$4,FALSE)/VLOOKUP($B6,'Model Working'!$C$30:$P$39,P$4)-(VLOOKUP($B6,'Model Working'!$C$16:$P$25,O$4,FALSE)/VLOOKUP($B6,'Model Working'!$C$30:$P$39,O$4)))*VLOOKUP($F6,'Model Working'!$C$42:$P$45,O$4,FALSE)</f>
        <v>37621.155475905362</v>
      </c>
      <c r="P15" s="86">
        <f>(VLOOKUP($B6,'Model Working'!$C$16:$P$25,Q$4,FALSE)/VLOOKUP($B6,'Model Working'!$C$30:$P$39,Q$4)-(VLOOKUP($B6,'Model Working'!$C$16:$P$25,P$4,FALSE)/VLOOKUP($B6,'Model Working'!$C$30:$P$39,P$4)))*VLOOKUP($F6,'Model Working'!$C$42:$P$45,P$4,FALSE)</f>
        <v>38488.34059466164</v>
      </c>
      <c r="Q15" s="86">
        <f>(VLOOKUP($B6,'Model Working'!$C$16:$P$25,R$4,FALSE)/VLOOKUP($B6,'Model Working'!$C$30:$P$39,R$4)-(VLOOKUP($B6,'Model Working'!$C$16:$P$25,Q$4,FALSE)/VLOOKUP($B6,'Model Working'!$C$30:$P$39,Q$4)))*VLOOKUP($F6,'Model Working'!$C$42:$P$45,Q$4,FALSE)</f>
        <v>39376.333969312836</v>
      </c>
      <c r="R15" s="86">
        <f>(VLOOKUP($B6,'Model Working'!$C$16:$P$25,S$4,FALSE)/VLOOKUP($B6,'Model Working'!$C$30:$P$39,S$4)-(VLOOKUP($B6,'Model Working'!$C$16:$P$25,R$4,FALSE)/VLOOKUP($B6,'Model Working'!$C$30:$P$39,R$4)))*VLOOKUP($F6,'Model Working'!$C$42:$P$45,R$4,FALSE)</f>
        <v>40285.66034943561</v>
      </c>
      <c r="S15" s="86">
        <f>(VLOOKUP($B6,'Model Working'!$C$16:$P$25,T$4,FALSE)/VLOOKUP($B6,'Model Working'!$C$30:$P$39,T$4)-(VLOOKUP($B6,'Model Working'!$C$16:$P$25,S$4,FALSE)/VLOOKUP($B6,'Model Working'!$C$30:$P$39,S$4)))*VLOOKUP($F6,'Model Working'!$C$42:$P$45,S$4,FALSE)</f>
        <v>41597.70867773331</v>
      </c>
      <c r="T15" s="89" t="s">
        <v>115</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(((((VLOOKUP($B16,'Model Working'!$C$16:$P$25,K$4,FALSE)/VLOOKUP($B16,'Model Working'!$C$30:$P$39,K$4)-(VLOOKUP($B16,'Model Working'!$C$16:$P$25,J$4,FALSE)/VLOOKUP($B16,'Model Working'!$C$30:$P$39,J$4)))/VLOOKUP($F16,'Model Working'!$C$54:$P$56,J$4,FALSE))*VLOOKUP($D16,'Model Working'!$C$62:$P$65,J$4,FALSE)*(1+Base_Case))))</f>
        <v>777.27413483920179</v>
      </c>
      <c r="K16" s="29">
        <f>(((((VLOOKUP($B16,'Model Working'!$C$16:$P$25,L$4,FALSE)/VLOOKUP($B16,'Model Working'!$C$30:$P$39,L$4)-(VLOOKUP($B16,'Model Working'!$C$16:$P$25,K$4,FALSE)/VLOOKUP($B16,'Model Working'!$C$30:$P$39,K$4)))/VLOOKUP($F16,'Model Working'!$C$54:$P$56,K$4,FALSE))*VLOOKUP($D16,'Model Working'!$C$62:$P$65,K$4,FALSE)*(1+Base_Case))))</f>
        <v>795.11004315178377</v>
      </c>
      <c r="L16" s="29">
        <f>(((((((VLOOKUP($B16,'Model Working'!$C$16:$P$25,M$4,FALSE)/VLOOKUP($B16,'Model Working'!$C$30:$P$39,M$4)-(VLOOKUP($B16,'Model Working'!$C$16:$P$25,L$4,FALSE)/VLOOKUP($B16,'Model Working'!$C$30:$P$39,L$4)))/VLOOKUP($F16,'Model Working'!$C$54:$P$56,L$4,FALSE))*VLOOKUP($D16,'Model Working'!$C$62:$P$65,L$4,FALSE)*(1+Base_Case))))))*1.08</f>
        <v>878.441156512813</v>
      </c>
      <c r="M16" s="29">
        <f>(((((VLOOKUP($B16,'Model Working'!$C$16:$P$25,N$4,FALSE)/VLOOKUP($B16,'Model Working'!$C$30:$P$39,N$4)-(VLOOKUP($B16,'Model Working'!$C$16:$P$25,M$4,FALSE)/VLOOKUP($B16,'Model Working'!$C$30:$P$39,M$4)))/VLOOKUP($F16,'Model Working'!$C$54:$P$56,M$4,FALSE))*VLOOKUP($D16,'Model Working'!$C$62:$P$65,M$4,FALSE)*(1+Base_Case))))</f>
        <v>832.06897910709233</v>
      </c>
      <c r="N16" s="29">
        <f>(((((VLOOKUP($B16,'Model Working'!$C$16:$P$25,O$4,FALSE)/VLOOKUP($B16,'Model Working'!$C$30:$P$39,O$4)-(VLOOKUP($B16,'Model Working'!$C$16:$P$25,N$4,FALSE)/VLOOKUP($B16,'Model Working'!$C$30:$P$39,N$4)))/VLOOKUP($F16,'Model Working'!$C$54:$P$56,N$4,FALSE))*VLOOKUP($D16,'Model Working'!$C$62:$P$65,N$4,FALSE)*(1+Base_Case))))</f>
        <v>851.21358956837787</v>
      </c>
      <c r="O16" s="29">
        <f>(((((VLOOKUP($B16,'Model Working'!$C$16:$P$25,P$4,FALSE)/VLOOKUP($B16,'Model Working'!$C$30:$P$39,P$4)-(VLOOKUP($B16,'Model Working'!$C$16:$P$25,O$4,FALSE)/VLOOKUP($B16,'Model Working'!$C$30:$P$39,O$4)))/VLOOKUP($F16,'Model Working'!$C$54:$P$56,O$4,FALSE))*VLOOKUP($D16,'Model Working'!$C$62:$P$65,O$4,FALSE)*(1+Base_Case))))</f>
        <v>870.81649605156042</v>
      </c>
      <c r="P16" s="29">
        <f>(((((VLOOKUP($B16,'Model Working'!$C$16:$P$25,Q$4,FALSE)/VLOOKUP($B16,'Model Working'!$C$30:$P$39,Q$4)-(VLOOKUP($B16,'Model Working'!$C$16:$P$25,P$4,FALSE)/VLOOKUP($B16,'Model Working'!$C$30:$P$39,P$4)))/VLOOKUP($F16,'Model Working'!$C$54:$P$56,P$4,FALSE))*VLOOKUP($D16,'Model Working'!$C$62:$P$65,P$4,FALSE)*(1+Base_Case))))</f>
        <v>890.88922101151138</v>
      </c>
      <c r="Q16" s="29">
        <f>(((((VLOOKUP($B16,'Model Working'!$C$16:$P$25,R$4,FALSE)/VLOOKUP($B16,'Model Working'!$C$30:$P$39,R$4)-(VLOOKUP($B16,'Model Working'!$C$16:$P$25,Q$4,FALSE)/VLOOKUP($B16,'Model Working'!$C$30:$P$39,Q$4)))/VLOOKUP($F16,'Model Working'!$C$54:$P$56,Q$4,FALSE))*VLOOKUP($D16,'Model Working'!$C$62:$P$65,Q$4,FALSE)*(1+Base_Case))))</f>
        <v>911.44359445509167</v>
      </c>
      <c r="R16" s="29">
        <f>(((((VLOOKUP($B16,'Model Working'!$C$16:$P$25,S$4,FALSE)/VLOOKUP($B16,'Model Working'!$C$30:$P$39,S$4)-(VLOOKUP($B16,'Model Working'!$C$16:$P$25,R$4,FALSE)/VLOOKUP($B16,'Model Working'!$C$30:$P$39,R$4)))/VLOOKUP($F16,'Model Working'!$C$54:$P$56,R$4,FALSE))*VLOOKUP($D16,'Model Working'!$C$62:$P$65,R$4,FALSE)*(1+Base_Case))))</f>
        <v>932.4917627553159</v>
      </c>
      <c r="S16" s="29">
        <f>(((((VLOOKUP($B16,'Model Working'!$C$16:$P$25,T$4,FALSE)/VLOOKUP($B16,'Model Working'!$C$30:$P$39,T$4)-(VLOOKUP($B16,'Model Working'!$C$16:$P$25,S$4,FALSE)/VLOOKUP($B16,'Model Working'!$C$30:$P$39,S$4)))/VLOOKUP($F16,'Model Working'!$C$54:$P$56,S$4,FALSE))*VLOOKUP($D16,'Model Working'!$C$62:$P$65,S$4,FALSE)*(1+Base_Case))))</f>
        <v>962.86173181780964</v>
      </c>
      <c r="T16" s="29" t="e" vm="1">
        <f>(((((VLOOKUP($B16,'Model Working'!$C$16:$P$25,U$4,FALSE)/VLOOKUP($B16,'Model Working'!$C$30:$P$39,U$4)-(VLOOKUP($B16,'Model Working'!$C$16:$P$25,T$4,FALSE)/VLOOKUP($B16,'Model Working'!$C$30:$P$39,T$4)))/VLOOKUP($F16,'Model Working'!$C$54:$P$56,T$4,FALSE))*VLOOKUP($D16,'Model Working'!$C$62:$P$65,T$4,FALSE)*(1+Base_Case))))</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6" thickTop="1">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((((((VLOOKUP($B17,'Model Working'!$C$16:$P$25,K$4,FALSE)/VLOOKUP($B17,'Model Working'!$C$30:$P$39,K$4)-(VLOOKUP($B17,'Model Working'!$C$16:$P$25,J$4,FALSE)/VLOOKUP($B17,'Model Working'!$C$30:$P$39,J$4)))/VLOOKUP($F17,'Model Working'!$C$54:$P$56,J$4,FALSE))*VLOOKUP($D17,'Model Working'!$C$62:$P$65,J$4,FALSE)*(1+Base_Case)))*0.9))</f>
        <v>699.54672135528165</v>
      </c>
      <c r="K17" s="29">
        <f>((((((VLOOKUP($B17,'Model Working'!$C$16:$P$25,L$4,FALSE)/VLOOKUP($B17,'Model Working'!$C$30:$P$39,L$4)-(VLOOKUP($B17,'Model Working'!$C$16:$P$25,K$4,FALSE)/VLOOKUP($B17,'Model Working'!$C$30:$P$39,K$4)))/VLOOKUP($F17,'Model Working'!$C$54:$P$56,K$4,FALSE))*VLOOKUP($D17,'Model Working'!$C$62:$P$65,K$4,FALSE)*(1+Base_Case)))*0.9))</f>
        <v>715.59903883660536</v>
      </c>
      <c r="L17" s="29">
        <f>((((((((VLOOKUP($B17,'Model Working'!$C$16:$P$25,M$4,FALSE)/VLOOKUP($B17,'Model Working'!$C$30:$P$39,M$4)-(VLOOKUP($B17,'Model Working'!$C$16:$P$25,L$4,FALSE)/VLOOKUP($B17,'Model Working'!$C$30:$P$39,L$4)))/VLOOKUP($F17,'Model Working'!$C$54:$P$56,L$4,FALSE))*VLOOKUP($D17,'Model Working'!$C$62:$P$65,L$4,FALSE)*(1+Base_Case)))*0.9)*1.08)))*1.08</f>
        <v>853.84480413045424</v>
      </c>
      <c r="M17" s="29">
        <f>((((((VLOOKUP($B17,'Model Working'!$C$16:$P$25,N$4,FALSE)/VLOOKUP($B17,'Model Working'!$C$30:$P$39,N$4)-(VLOOKUP($B17,'Model Working'!$C$16:$P$25,M$4,FALSE)/VLOOKUP($B17,'Model Working'!$C$30:$P$39,M$4)))/VLOOKUP($F17,'Model Working'!$C$54:$P$56,M$4,FALSE))*VLOOKUP($D17,'Model Working'!$C$62:$P$65,M$4,FALSE)*(1+Base_Case)))*0.9))</f>
        <v>748.86208119638309</v>
      </c>
      <c r="N17" s="29">
        <f>((((((VLOOKUP($B17,'Model Working'!$C$16:$P$25,O$4,FALSE)/VLOOKUP($B17,'Model Working'!$C$30:$P$39,O$4)-(VLOOKUP($B17,'Model Working'!$C$16:$P$25,N$4,FALSE)/VLOOKUP($B17,'Model Working'!$C$30:$P$39,N$4)))/VLOOKUP($F17,'Model Working'!$C$54:$P$56,N$4,FALSE))*VLOOKUP($D17,'Model Working'!$C$62:$P$65,N$4,FALSE)*(1+Base_Case)))*0.9))</f>
        <v>766.09223061154012</v>
      </c>
      <c r="O17" s="29">
        <f>((((((VLOOKUP($B17,'Model Working'!$C$16:$P$25,P$4,FALSE)/VLOOKUP($B17,'Model Working'!$C$30:$P$39,P$4)-(VLOOKUP($B17,'Model Working'!$C$16:$P$25,O$4,FALSE)/VLOOKUP($B17,'Model Working'!$C$30:$P$39,O$4)))/VLOOKUP($F17,'Model Working'!$C$54:$P$56,O$4,FALSE))*VLOOKUP($D17,'Model Working'!$C$62:$P$65,O$4,FALSE)*(1+Base_Case)))*0.9))</f>
        <v>783.73484644640439</v>
      </c>
      <c r="P17" s="29">
        <f>((((((VLOOKUP($B17,'Model Working'!$C$16:$P$25,Q$4,FALSE)/VLOOKUP($B17,'Model Working'!$C$30:$P$39,Q$4)-(VLOOKUP($B17,'Model Working'!$C$16:$P$25,P$4,FALSE)/VLOOKUP($B17,'Model Working'!$C$30:$P$39,P$4)))/VLOOKUP($F17,'Model Working'!$C$54:$P$56,P$4,FALSE))*VLOOKUP($D17,'Model Working'!$C$62:$P$65,P$4,FALSE)*(1+Base_Case)))*0.9))</f>
        <v>801.80029891036031</v>
      </c>
      <c r="Q17" s="29">
        <f>((((((VLOOKUP($B17,'Model Working'!$C$16:$P$25,R$4,FALSE)/VLOOKUP($B17,'Model Working'!$C$30:$P$39,R$4)-(VLOOKUP($B17,'Model Working'!$C$16:$P$25,Q$4,FALSE)/VLOOKUP($B17,'Model Working'!$C$30:$P$39,Q$4)))/VLOOKUP($F17,'Model Working'!$C$54:$P$56,Q$4,FALSE))*VLOOKUP($D17,'Model Working'!$C$62:$P$65,Q$4,FALSE)*(1+Base_Case)))*0.9))</f>
        <v>820.2992350095825</v>
      </c>
      <c r="R17" s="29">
        <f>((((((VLOOKUP($B17,'Model Working'!$C$16:$P$25,S$4,FALSE)/VLOOKUP($B17,'Model Working'!$C$30:$P$39,S$4)-(VLOOKUP($B17,'Model Working'!$C$16:$P$25,R$4,FALSE)/VLOOKUP($B17,'Model Working'!$C$30:$P$39,R$4)))/VLOOKUP($F17,'Model Working'!$C$54:$P$56,R$4,FALSE))*VLOOKUP($D17,'Model Working'!$C$62:$P$65,R$4,FALSE)*(1+Base_Case)))*0.9))</f>
        <v>839.24258647978434</v>
      </c>
      <c r="S17" s="29">
        <f>((((((VLOOKUP($B17,'Model Working'!$C$16:$P$25,T$4,FALSE)/VLOOKUP($B17,'Model Working'!$C$30:$P$39,T$4)-(VLOOKUP($B17,'Model Working'!$C$16:$P$25,S$4,FALSE)/VLOOKUP($B17,'Model Working'!$C$30:$P$39,S$4)))/VLOOKUP($F17,'Model Working'!$C$54:$P$56,S$4,FALSE))*VLOOKUP($D17,'Model Working'!$C$62:$P$65,S$4,FALSE)*(1+Base_Case)))*0.9))</f>
        <v>866.57555863602875</v>
      </c>
      <c r="T17" s="29" t="e" vm="1">
        <f>((((((VLOOKUP($B17,'Model Working'!$C$16:$P$25,U$4,FALSE)/VLOOKUP($B17,'Model Working'!$C$30:$P$39,U$4)-(VLOOKUP($B17,'Model Working'!$C$16:$P$25,T$4,FALSE)/VLOOKUP($B17,'Model Working'!$C$30:$P$39,T$4)))/VLOOKUP($F17,'Model Working'!$C$54:$P$56,T$4,FALSE))*VLOOKUP($D17,'Model Working'!$C$62:$P$65,T$4,FALSE)*(1+Base_Case)))*0.9))</f>
        <v>#VALUE!</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((((((VLOOKUP($B18,'Model Working'!$C$16:$P$25,K$4,FALSE)/VLOOKUP($B18,'Model Working'!$C$30:$P$39,K$4)-(VLOOKUP($B18,'Model Working'!$C$16:$P$25,J$4,FALSE)/VLOOKUP($B18,'Model Working'!$C$30:$P$39,J$4)))/VLOOKUP($F18,'Model Working'!$C$54:$P$56,J$4,FALSE))*VLOOKUP($D18,'Model Working'!$C$62:$P$65,J$4,FALSE)*(1+Base_Case)))*1.1))</f>
        <v>855.00154832312205</v>
      </c>
      <c r="K18" s="29">
        <f>((((((VLOOKUP($B18,'Model Working'!$C$16:$P$25,L$4,FALSE)/VLOOKUP($B18,'Model Working'!$C$30:$P$39,L$4)-(VLOOKUP($B18,'Model Working'!$C$16:$P$25,K$4,FALSE)/VLOOKUP($B18,'Model Working'!$C$30:$P$39,K$4)))/VLOOKUP($F18,'Model Working'!$C$54:$P$56,K$4,FALSE))*VLOOKUP($D18,'Model Working'!$C$62:$P$65,K$4,FALSE)*(1+Base_Case)))*1.1))</f>
        <v>874.62104746696218</v>
      </c>
      <c r="L18" s="29">
        <f>((((((((VLOOKUP($B18,'Model Working'!$C$16:$P$25,M$4,FALSE)/VLOOKUP($B18,'Model Working'!$C$30:$P$39,M$4)-(VLOOKUP($B18,'Model Working'!$C$16:$P$25,L$4,FALSE)/VLOOKUP($B18,'Model Working'!$C$30:$P$39,L$4)))/VLOOKUP($F18,'Model Working'!$C$54:$P$56,L$4,FALSE))*VLOOKUP($D18,'Model Working'!$C$62:$P$65,L$4,FALSE)*(1+Base_Case)))*1.1)*1.08)))*1.08</f>
        <v>1043.5880939372219</v>
      </c>
      <c r="M18" s="29">
        <f>((((((VLOOKUP($B18,'Model Working'!$C$16:$P$25,N$4,FALSE)/VLOOKUP($B18,'Model Working'!$C$30:$P$39,N$4)-(VLOOKUP($B18,'Model Working'!$C$16:$P$25,M$4,FALSE)/VLOOKUP($B18,'Model Working'!$C$30:$P$39,M$4)))/VLOOKUP($F18,'Model Working'!$C$54:$P$56,M$4,FALSE))*VLOOKUP($D18,'Model Working'!$C$62:$P$65,M$4,FALSE)*(1+Base_Case)))*1.1))</f>
        <v>915.27587701780169</v>
      </c>
      <c r="N18" s="29">
        <f>((((((VLOOKUP($B18,'Model Working'!$C$16:$P$25,O$4,FALSE)/VLOOKUP($B18,'Model Working'!$C$30:$P$39,O$4)-(VLOOKUP($B18,'Model Working'!$C$16:$P$25,N$4,FALSE)/VLOOKUP($B18,'Model Working'!$C$30:$P$39,N$4)))/VLOOKUP($F18,'Model Working'!$C$54:$P$56,N$4,FALSE))*VLOOKUP($D18,'Model Working'!$C$62:$P$65,N$4,FALSE)*(1+Base_Case)))*1.1))</f>
        <v>936.33494852521574</v>
      </c>
      <c r="O18" s="29">
        <f>((((((VLOOKUP($B18,'Model Working'!$C$16:$P$25,P$4,FALSE)/VLOOKUP($B18,'Model Working'!$C$30:$P$39,P$4)-(VLOOKUP($B18,'Model Working'!$C$16:$P$25,O$4,FALSE)/VLOOKUP($B18,'Model Working'!$C$30:$P$39,O$4)))/VLOOKUP($F18,'Model Working'!$C$54:$P$56,O$4,FALSE))*VLOOKUP($D18,'Model Working'!$C$62:$P$65,O$4,FALSE)*(1+Base_Case)))*1.1))</f>
        <v>957.89814565671657</v>
      </c>
      <c r="P18" s="29">
        <f>((((((VLOOKUP($B18,'Model Working'!$C$16:$P$25,Q$4,FALSE)/VLOOKUP($B18,'Model Working'!$C$30:$P$39,Q$4)-(VLOOKUP($B18,'Model Working'!$C$16:$P$25,P$4,FALSE)/VLOOKUP($B18,'Model Working'!$C$30:$P$39,P$4)))/VLOOKUP($F18,'Model Working'!$C$54:$P$56,P$4,FALSE))*VLOOKUP($D18,'Model Working'!$C$62:$P$65,P$4,FALSE)*(1+Base_Case)))*1.1))</f>
        <v>979.97814311266256</v>
      </c>
      <c r="Q18" s="29">
        <f>((((((VLOOKUP($B18,'Model Working'!$C$16:$P$25,R$4,FALSE)/VLOOKUP($B18,'Model Working'!$C$30:$P$39,R$4)-(VLOOKUP($B18,'Model Working'!$C$16:$P$25,Q$4,FALSE)/VLOOKUP($B18,'Model Working'!$C$30:$P$39,Q$4)))/VLOOKUP($F18,'Model Working'!$C$54:$P$56,Q$4,FALSE))*VLOOKUP($D18,'Model Working'!$C$62:$P$65,Q$4,FALSE)*(1+Base_Case)))*1.1))</f>
        <v>1002.587953900601</v>
      </c>
      <c r="R18" s="29">
        <f>((((((VLOOKUP($B18,'Model Working'!$C$16:$P$25,S$4,FALSE)/VLOOKUP($B18,'Model Working'!$C$30:$P$39,S$4)-(VLOOKUP($B18,'Model Working'!$C$16:$P$25,R$4,FALSE)/VLOOKUP($B18,'Model Working'!$C$30:$P$39,R$4)))/VLOOKUP($F18,'Model Working'!$C$54:$P$56,R$4,FALSE))*VLOOKUP($D18,'Model Working'!$C$62:$P$65,R$4,FALSE)*(1+Base_Case)))*1.1))</f>
        <v>1025.7409390308476</v>
      </c>
      <c r="S18" s="29">
        <f>((((((VLOOKUP($B18,'Model Working'!$C$16:$P$25,T$4,FALSE)/VLOOKUP($B18,'Model Working'!$C$30:$P$39,T$4)-(VLOOKUP($B18,'Model Working'!$C$16:$P$25,S$4,FALSE)/VLOOKUP($B18,'Model Working'!$C$30:$P$39,S$4)))/VLOOKUP($F18,'Model Working'!$C$54:$P$56,S$4,FALSE))*VLOOKUP($D18,'Model Working'!$C$62:$P$65,S$4,FALSE)*(1+Base_Case)))*1.1))</f>
        <v>1059.1479049995908</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(((((VLOOKUP($B19,'Model Working'!$C$16:$P$25,K$4,FALSE)/VLOOKUP($B19,'Model Working'!$C$30:$P$39,K$4)-(VLOOKUP($B19,'Model Working'!$C$16:$P$25,J$4,FALSE)/VLOOKUP($B19,'Model Working'!$C$30:$P$39,J$4)))/VLOOKUP($F19,'Model Working'!$C$54:$P$56,J$4,FALSE))*VLOOKUP($D19,'Model Working'!$C$62:$P$65,J$4,FALSE)*(1+Base_Case))))</f>
        <v>1323.4667701316139</v>
      </c>
      <c r="K19" s="29">
        <f>(((((VLOOKUP($B19,'Model Working'!$C$16:$P$25,L$4,FALSE)/VLOOKUP($B19,'Model Working'!$C$30:$P$39,L$4)-(VLOOKUP($B19,'Model Working'!$C$16:$P$25,K$4,FALSE)/VLOOKUP($B19,'Model Working'!$C$30:$P$39,K$4)))/VLOOKUP($F19,'Model Working'!$C$54:$P$56,K$4,FALSE))*VLOOKUP($D19,'Model Working'!$C$62:$P$65,K$4,FALSE)*(1+Base_Case))))</f>
        <v>1353.8360194206048</v>
      </c>
      <c r="L19" s="29">
        <f>((((((VLOOKUP($B19,'Model Working'!$C$16:$P$25,M$4,FALSE)/VLOOKUP($B19,'Model Working'!$C$30:$P$39,M$4)-(VLOOKUP($B19,'Model Working'!$C$16:$P$25,L$4,FALSE)/VLOOKUP($B19,'Model Working'!$C$30:$P$39,L$4)))/VLOOKUP($F19,'Model Working'!$C$54:$P$56,L$4,FALSE))*VLOOKUP($D19,'Model Working'!$C$62:$P$65,L$4,FALSE)*(1+Base_Case))))*1.08)*1.08</f>
        <v>1615.3820618684272</v>
      </c>
      <c r="M19" s="29">
        <f>(((((VLOOKUP($B19,'Model Working'!$C$16:$P$25,N$4,FALSE)/VLOOKUP($B19,'Model Working'!$C$30:$P$39,N$4)-(VLOOKUP($B19,'Model Working'!$C$16:$P$25,M$4,FALSE)/VLOOKUP($B19,'Model Working'!$C$30:$P$39,M$4)))/VLOOKUP($F19,'Model Working'!$C$54:$P$56,M$4,FALSE))*VLOOKUP($D19,'Model Working'!$C$62:$P$65,M$4,FALSE)*(1+Base_Case))))</f>
        <v>1416.7660995607248</v>
      </c>
      <c r="N19" s="29">
        <f>(((((VLOOKUP($B19,'Model Working'!$C$16:$P$25,O$4,FALSE)/VLOOKUP($B19,'Model Working'!$C$30:$P$39,O$4)-(VLOOKUP($B19,'Model Working'!$C$16:$P$25,N$4,FALSE)/VLOOKUP($B19,'Model Working'!$C$30:$P$39,N$4)))/VLOOKUP($F19,'Model Working'!$C$54:$P$56,N$4,FALSE))*VLOOKUP($D19,'Model Working'!$C$62:$P$65,N$4,FALSE)*(1+Base_Case))))</f>
        <v>1449.3636795353461</v>
      </c>
      <c r="O19" s="29">
        <f>(((((VLOOKUP($B19,'Model Working'!$C$16:$P$25,P$4,FALSE)/VLOOKUP($B19,'Model Working'!$C$30:$P$39,P$4)-(VLOOKUP($B19,'Model Working'!$C$16:$P$25,O$4,FALSE)/VLOOKUP($B19,'Model Working'!$C$30:$P$39,O$4)))/VLOOKUP($F19,'Model Working'!$C$54:$P$56,O$4,FALSE))*VLOOKUP($D19,'Model Working'!$C$62:$P$65,O$4,FALSE)*(1+Base_Case))))</f>
        <v>1482.7416013850893</v>
      </c>
      <c r="P19" s="29">
        <f>(((((VLOOKUP($B19,'Model Working'!$C$16:$P$25,Q$4,FALSE)/VLOOKUP($B19,'Model Working'!$C$30:$P$39,Q$4)-(VLOOKUP($B19,'Model Working'!$C$16:$P$25,P$4,FALSE)/VLOOKUP($B19,'Model Working'!$C$30:$P$39,P$4)))/VLOOKUP($F19,'Model Working'!$C$54:$P$56,P$4,FALSE))*VLOOKUP($D19,'Model Working'!$C$62:$P$65,P$4,FALSE)*(1+Base_Case))))</f>
        <v>1516.919484425006</v>
      </c>
      <c r="Q19" s="29">
        <f>(((((VLOOKUP($B19,'Model Working'!$C$16:$P$25,R$4,FALSE)/VLOOKUP($B19,'Model Working'!$C$30:$P$39,R$4)-(VLOOKUP($B19,'Model Working'!$C$16:$P$25,Q$4,FALSE)/VLOOKUP($B19,'Model Working'!$C$30:$P$39,Q$4)))/VLOOKUP($F19,'Model Working'!$C$54:$P$56,Q$4,FALSE))*VLOOKUP($D19,'Model Working'!$C$62:$P$65,Q$4,FALSE)*(1+Base_Case))))</f>
        <v>1551.9174716397508</v>
      </c>
      <c r="R19" s="29">
        <f>(((((VLOOKUP($B19,'Model Working'!$C$16:$P$25,S$4,FALSE)/VLOOKUP($B19,'Model Working'!$C$30:$P$39,S$4)-(VLOOKUP($B19,'Model Working'!$C$16:$P$25,R$4,FALSE)/VLOOKUP($B19,'Model Working'!$C$30:$P$39,R$4)))/VLOOKUP($F19,'Model Working'!$C$54:$P$56,R$4,FALSE))*VLOOKUP($D19,'Model Working'!$C$62:$P$65,R$4,FALSE)*(1+Base_Case))))</f>
        <v>1587.756244691484</v>
      </c>
      <c r="S19" s="29">
        <f>(((((VLOOKUP($B19,'Model Working'!$C$16:$P$25,T$4,FALSE)/VLOOKUP($B19,'Model Working'!$C$30:$P$39,T$4)-(VLOOKUP($B19,'Model Working'!$C$16:$P$25,S$4,FALSE)/VLOOKUP($B19,'Model Working'!$C$30:$P$39,S$4)))/VLOOKUP($F19,'Model Working'!$C$54:$P$56,S$4,FALSE))*VLOOKUP($D19,'Model Working'!$C$62:$P$65,S$4,FALSE)*(1+Base_Case))))</f>
        <v>1639.4672730951895</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((((((VLOOKUP($B20,'Model Working'!$C$16:$P$25,K$4,FALSE)/VLOOKUP($B20,'Model Working'!$C$30:$P$39,K$4)-(VLOOKUP($B20,'Model Working'!$C$16:$P$25,J$4,FALSE)/VLOOKUP($B20,'Model Working'!$C$30:$P$39,J$4)))/VLOOKUP($F20,'Model Working'!$C$54:$P$56,J$4,FALSE))*VLOOKUP($D20,'Model Working'!$C$62:$P$65,J$4,FALSE)*(1+Base_Case)))*0.9))</f>
        <v>1191.1200931184526</v>
      </c>
      <c r="K20" s="29">
        <f>((((((VLOOKUP($B20,'Model Working'!$C$16:$P$25,L$4,FALSE)/VLOOKUP($B20,'Model Working'!$C$30:$P$39,L$4)-(VLOOKUP($B20,'Model Working'!$C$16:$P$25,K$4,FALSE)/VLOOKUP($B20,'Model Working'!$C$30:$P$39,K$4)))/VLOOKUP($F20,'Model Working'!$C$54:$P$56,K$4,FALSE))*VLOOKUP($D20,'Model Working'!$C$62:$P$65,K$4,FALSE)*(1+Base_Case)))*0.9))</f>
        <v>1218.4524174785442</v>
      </c>
      <c r="L20" s="29">
        <f>(((((((VLOOKUP($B20,'Model Working'!$C$16:$P$25,M$4,FALSE)/VLOOKUP($B20,'Model Working'!$C$30:$P$39,M$4)-(VLOOKUP($B20,'Model Working'!$C$16:$P$25,L$4,FALSE)/VLOOKUP($B20,'Model Working'!$C$30:$P$39,L$4)))/VLOOKUP($F20,'Model Working'!$C$54:$P$56,L$4,FALSE))*VLOOKUP($D20,'Model Working'!$C$62:$P$65,L$4,FALSE)*(1+Base_Case)))*0.9))*1.08)*1.08</f>
        <v>1453.8438556815845</v>
      </c>
      <c r="M20" s="29">
        <f>((((((VLOOKUP($B20,'Model Working'!$C$16:$P$25,N$4,FALSE)/VLOOKUP($B20,'Model Working'!$C$30:$P$39,N$4)-(VLOOKUP($B20,'Model Working'!$C$16:$P$25,M$4,FALSE)/VLOOKUP($B20,'Model Working'!$C$30:$P$39,M$4)))/VLOOKUP($F20,'Model Working'!$C$54:$P$56,M$4,FALSE))*VLOOKUP($D20,'Model Working'!$C$62:$P$65,M$4,FALSE)*(1+Base_Case)))*0.9))</f>
        <v>1275.0894896046523</v>
      </c>
      <c r="N20" s="29">
        <f>((((((VLOOKUP($B20,'Model Working'!$C$16:$P$25,O$4,FALSE)/VLOOKUP($B20,'Model Working'!$C$30:$P$39,O$4)-(VLOOKUP($B20,'Model Working'!$C$16:$P$25,N$4,FALSE)/VLOOKUP($B20,'Model Working'!$C$30:$P$39,N$4)))/VLOOKUP($F20,'Model Working'!$C$54:$P$56,N$4,FALSE))*VLOOKUP($D20,'Model Working'!$C$62:$P$65,N$4,FALSE)*(1+Base_Case)))*0.9))</f>
        <v>1304.4273115818116</v>
      </c>
      <c r="O20" s="29">
        <f>((((((VLOOKUP($B20,'Model Working'!$C$16:$P$25,P$4,FALSE)/VLOOKUP($B20,'Model Working'!$C$30:$P$39,P$4)-(VLOOKUP($B20,'Model Working'!$C$16:$P$25,O$4,FALSE)/VLOOKUP($B20,'Model Working'!$C$30:$P$39,O$4)))/VLOOKUP($F20,'Model Working'!$C$54:$P$56,O$4,FALSE))*VLOOKUP($D20,'Model Working'!$C$62:$P$65,O$4,FALSE)*(1+Base_Case)))*0.9))</f>
        <v>1334.4674412465804</v>
      </c>
      <c r="P20" s="29">
        <f>((((((VLOOKUP($B20,'Model Working'!$C$16:$P$25,Q$4,FALSE)/VLOOKUP($B20,'Model Working'!$C$30:$P$39,Q$4)-(VLOOKUP($B20,'Model Working'!$C$16:$P$25,P$4,FALSE)/VLOOKUP($B20,'Model Working'!$C$30:$P$39,P$4)))/VLOOKUP($F20,'Model Working'!$C$54:$P$56,P$4,FALSE))*VLOOKUP($D20,'Model Working'!$C$62:$P$65,P$4,FALSE)*(1+Base_Case)))*0.9))</f>
        <v>1365.2275359825055</v>
      </c>
      <c r="Q20" s="29">
        <f>((((((VLOOKUP($B20,'Model Working'!$C$16:$P$25,R$4,FALSE)/VLOOKUP($B20,'Model Working'!$C$30:$P$39,R$4)-(VLOOKUP($B20,'Model Working'!$C$16:$P$25,Q$4,FALSE)/VLOOKUP($B20,'Model Working'!$C$30:$P$39,Q$4)))/VLOOKUP($F20,'Model Working'!$C$54:$P$56,Q$4,FALSE))*VLOOKUP($D20,'Model Working'!$C$62:$P$65,Q$4,FALSE)*(1+Base_Case)))*0.9))</f>
        <v>1396.7257244757757</v>
      </c>
      <c r="R20" s="29">
        <f>((((((VLOOKUP($B20,'Model Working'!$C$16:$P$25,S$4,FALSE)/VLOOKUP($B20,'Model Working'!$C$30:$P$39,S$4)-(VLOOKUP($B20,'Model Working'!$C$16:$P$25,R$4,FALSE)/VLOOKUP($B20,'Model Working'!$C$30:$P$39,R$4)))/VLOOKUP($F20,'Model Working'!$C$54:$P$56,R$4,FALSE))*VLOOKUP($D20,'Model Working'!$C$62:$P$65,R$4,FALSE)*(1+Base_Case)))*0.9))</f>
        <v>1428.9806202223356</v>
      </c>
      <c r="S20" s="29">
        <f>((((((VLOOKUP($B20,'Model Working'!$C$16:$P$25,T$4,FALSE)/VLOOKUP($B20,'Model Working'!$C$30:$P$39,T$4)-(VLOOKUP($B20,'Model Working'!$C$16:$P$25,S$4,FALSE)/VLOOKUP($B20,'Model Working'!$C$30:$P$39,S$4)))/VLOOKUP($F20,'Model Working'!$C$54:$P$56,S$4,FALSE))*VLOOKUP($D20,'Model Working'!$C$62:$P$65,S$4,FALSE)*(1+Base_Case)))*0.9))</f>
        <v>1475.5205457856705</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((((((VLOOKUP($B21,'Model Working'!$C$16:$P$25,K$4,FALSE)/VLOOKUP($B21,'Model Working'!$C$30:$P$39,K$4)-(VLOOKUP($B21,'Model Working'!$C$16:$P$25,J$4,FALSE)/VLOOKUP($B21,'Model Working'!$C$30:$P$39,J$4)))/VLOOKUP($F21,'Model Working'!$C$54:$P$56,J$4,FALSE))*VLOOKUP($D21,'Model Working'!$C$62:$P$65,J$4,FALSE)*(1+Base_Case)))*1.1))</f>
        <v>1455.8134471447754</v>
      </c>
      <c r="K21" s="29">
        <f>((((((VLOOKUP($B21,'Model Working'!$C$16:$P$25,L$4,FALSE)/VLOOKUP($B21,'Model Working'!$C$30:$P$39,L$4)-(VLOOKUP($B21,'Model Working'!$C$16:$P$25,K$4,FALSE)/VLOOKUP($B21,'Model Working'!$C$30:$P$39,K$4)))/VLOOKUP($F21,'Model Working'!$C$54:$P$56,K$4,FALSE))*VLOOKUP($D21,'Model Working'!$C$62:$P$65,K$4,FALSE)*(1+Base_Case)))*1.1))</f>
        <v>1489.2196213626653</v>
      </c>
      <c r="L21" s="29">
        <f>(((((((VLOOKUP($B21,'Model Working'!$C$16:$P$25,M$4,FALSE)/VLOOKUP($B21,'Model Working'!$C$30:$P$39,M$4)-(VLOOKUP($B21,'Model Working'!$C$16:$P$25,L$4,FALSE)/VLOOKUP($B21,'Model Working'!$C$30:$P$39,L$4)))/VLOOKUP($F21,'Model Working'!$C$54:$P$56,L$4,FALSE))*VLOOKUP($D21,'Model Working'!$C$62:$P$65,L$4,FALSE)*(1+Base_Case)))*1.1))*1.08)*1.08</f>
        <v>1776.9202680552698</v>
      </c>
      <c r="M21" s="29">
        <f>((((((VLOOKUP($B21,'Model Working'!$C$16:$P$25,N$4,FALSE)/VLOOKUP($B21,'Model Working'!$C$30:$P$39,N$4)-(VLOOKUP($B21,'Model Working'!$C$16:$P$25,M$4,FALSE)/VLOOKUP($B21,'Model Working'!$C$30:$P$39,M$4)))/VLOOKUP($F21,'Model Working'!$C$54:$P$56,M$4,FALSE))*VLOOKUP($D21,'Model Working'!$C$62:$P$65,M$4,FALSE)*(1+Base_Case)))*1.1))</f>
        <v>1558.4427095167973</v>
      </c>
      <c r="N21" s="29">
        <f>((((((VLOOKUP($B21,'Model Working'!$C$16:$P$25,O$4,FALSE)/VLOOKUP($B21,'Model Working'!$C$30:$P$39,O$4)-(VLOOKUP($B21,'Model Working'!$C$16:$P$25,N$4,FALSE)/VLOOKUP($B21,'Model Working'!$C$30:$P$39,N$4)))/VLOOKUP($F21,'Model Working'!$C$54:$P$56,N$4,FALSE))*VLOOKUP($D21,'Model Working'!$C$62:$P$65,N$4,FALSE)*(1+Base_Case)))*1.1))</f>
        <v>1594.3000474888809</v>
      </c>
      <c r="O21" s="29">
        <f>((((((VLOOKUP($B21,'Model Working'!$C$16:$P$25,P$4,FALSE)/VLOOKUP($B21,'Model Working'!$C$30:$P$39,P$4)-(VLOOKUP($B21,'Model Working'!$C$16:$P$25,O$4,FALSE)/VLOOKUP($B21,'Model Working'!$C$30:$P$39,O$4)))/VLOOKUP($F21,'Model Working'!$C$54:$P$56,O$4,FALSE))*VLOOKUP($D21,'Model Working'!$C$62:$P$65,O$4,FALSE)*(1+Base_Case)))*1.1))</f>
        <v>1631.0157615235985</v>
      </c>
      <c r="P21" s="29">
        <f>((((((VLOOKUP($B21,'Model Working'!$C$16:$P$25,Q$4,FALSE)/VLOOKUP($B21,'Model Working'!$C$30:$P$39,Q$4)-(VLOOKUP($B21,'Model Working'!$C$16:$P$25,P$4,FALSE)/VLOOKUP($B21,'Model Working'!$C$30:$P$39,P$4)))/VLOOKUP($F21,'Model Working'!$C$54:$P$56,P$4,FALSE))*VLOOKUP($D21,'Model Working'!$C$62:$P$65,P$4,FALSE)*(1+Base_Case)))*1.1))</f>
        <v>1668.6114328675067</v>
      </c>
      <c r="Q21" s="29">
        <f>((((((VLOOKUP($B21,'Model Working'!$C$16:$P$25,R$4,FALSE)/VLOOKUP($B21,'Model Working'!$C$30:$P$39,R$4)-(VLOOKUP($B21,'Model Working'!$C$16:$P$25,Q$4,FALSE)/VLOOKUP($B21,'Model Working'!$C$30:$P$39,Q$4)))/VLOOKUP($F21,'Model Working'!$C$54:$P$56,Q$4,FALSE))*VLOOKUP($D21,'Model Working'!$C$62:$P$65,Q$4,FALSE)*(1+Base_Case)))*1.1))</f>
        <v>1707.109218803726</v>
      </c>
      <c r="R21" s="29">
        <f>((((((VLOOKUP($B21,'Model Working'!$C$16:$P$25,S$4,FALSE)/VLOOKUP($B21,'Model Working'!$C$30:$P$39,S$4)-(VLOOKUP($B21,'Model Working'!$C$16:$P$25,R$4,FALSE)/VLOOKUP($B21,'Model Working'!$C$30:$P$39,R$4)))/VLOOKUP($F21,'Model Working'!$C$54:$P$56,R$4,FALSE))*VLOOKUP($D21,'Model Working'!$C$62:$P$65,R$4,FALSE)*(1+Base_Case)))*1.1))</f>
        <v>1746.5318691606326</v>
      </c>
      <c r="S21" s="29">
        <f>((((((VLOOKUP($B21,'Model Working'!$C$16:$P$25,T$4,FALSE)/VLOOKUP($B21,'Model Working'!$C$30:$P$39,T$4)-(VLOOKUP($B21,'Model Working'!$C$16:$P$25,S$4,FALSE)/VLOOKUP($B21,'Model Working'!$C$30:$P$39,S$4)))/VLOOKUP($F21,'Model Working'!$C$54:$P$56,S$4,FALSE))*VLOOKUP($D21,'Model Working'!$C$62:$P$65,S$4,FALSE)*(1+Base_Case)))*1.1))</f>
        <v>1803.4140004047085</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5">J16+J19</f>
        <v>2100.7409049708158</v>
      </c>
      <c r="K22" s="29">
        <f t="shared" si="5"/>
        <v>2148.9460625723887</v>
      </c>
      <c r="L22" s="29">
        <f t="shared" si="5"/>
        <v>2493.8232183812402</v>
      </c>
      <c r="M22" s="29">
        <f t="shared" si="5"/>
        <v>2248.835078667817</v>
      </c>
      <c r="N22" s="29">
        <f t="shared" si="5"/>
        <v>2300.5772691037241</v>
      </c>
      <c r="O22" s="29">
        <f t="shared" si="5"/>
        <v>2353.5580974366499</v>
      </c>
      <c r="P22" s="29">
        <f t="shared" si="5"/>
        <v>2407.8087054365174</v>
      </c>
      <c r="Q22" s="29">
        <f t="shared" si="5"/>
        <v>2463.3610660948425</v>
      </c>
      <c r="R22" s="29">
        <f t="shared" si="5"/>
        <v>2520.2480074467999</v>
      </c>
      <c r="S22" s="29">
        <f t="shared" si="5"/>
        <v>2602.3290049129992</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3" si="6">I17+I20</f>
        <v>1865.1117766920115</v>
      </c>
      <c r="J23" s="29">
        <f t="shared" si="6"/>
        <v>1890.6668144737341</v>
      </c>
      <c r="K23" s="29">
        <f t="shared" si="6"/>
        <v>1934.0514563151496</v>
      </c>
      <c r="L23" s="29">
        <f t="shared" si="6"/>
        <v>2307.6886598120386</v>
      </c>
      <c r="M23" s="29">
        <f t="shared" si="6"/>
        <v>2023.9515708010354</v>
      </c>
      <c r="N23" s="29">
        <f t="shared" si="6"/>
        <v>2070.5195421933518</v>
      </c>
      <c r="O23" s="29">
        <f t="shared" si="6"/>
        <v>2118.202287692985</v>
      </c>
      <c r="P23" s="29">
        <f t="shared" si="6"/>
        <v>2167.0278348928659</v>
      </c>
      <c r="Q23" s="29">
        <f t="shared" si="6"/>
        <v>2217.0249594853581</v>
      </c>
      <c r="R23" s="29">
        <f t="shared" si="6"/>
        <v>2268.22320670212</v>
      </c>
      <c r="S23" s="29">
        <f t="shared" si="6"/>
        <v>2342.0961044216992</v>
      </c>
      <c r="T23" s="88" t="s">
        <v>115</v>
      </c>
    </row>
    <row r="24" spans="1:73" ht="1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ref="I24:S24" si="7">I18+I21</f>
        <v>2279.5810604013477</v>
      </c>
      <c r="J24" s="86">
        <f t="shared" si="7"/>
        <v>2310.8149954678975</v>
      </c>
      <c r="K24" s="86">
        <f t="shared" si="7"/>
        <v>2363.8406688296272</v>
      </c>
      <c r="L24" s="86">
        <f t="shared" si="7"/>
        <v>2820.5083619924917</v>
      </c>
      <c r="M24" s="86">
        <f t="shared" si="7"/>
        <v>2473.7185865345991</v>
      </c>
      <c r="N24" s="86">
        <f t="shared" si="7"/>
        <v>2530.6349960140965</v>
      </c>
      <c r="O24" s="86">
        <f t="shared" si="7"/>
        <v>2588.9139071803152</v>
      </c>
      <c r="P24" s="86">
        <f t="shared" si="7"/>
        <v>2648.5895759801692</v>
      </c>
      <c r="Q24" s="86">
        <f t="shared" si="7"/>
        <v>2709.6971727043269</v>
      </c>
      <c r="R24" s="86">
        <f t="shared" si="7"/>
        <v>2772.2728081914802</v>
      </c>
      <c r="S24" s="86">
        <f t="shared" si="7"/>
        <v>2862.5619054042991</v>
      </c>
      <c r="T24" s="89" t="s">
        <v>115</v>
      </c>
    </row>
    <row r="25" spans="1:73" ht="15.5" thickTop="1" thickBot="1">
      <c r="A25" s="91" t="s">
        <v>109</v>
      </c>
      <c r="B25" s="91" t="s">
        <v>110</v>
      </c>
      <c r="C25" s="91" t="s">
        <v>121</v>
      </c>
      <c r="D25" s="91" t="s">
        <v>120</v>
      </c>
      <c r="E25" s="219" t="s">
        <v>126</v>
      </c>
      <c r="F25" s="219"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2100.7409049708158</v>
      </c>
      <c r="K25" s="92">
        <f t="shared" ref="K25:S25" si="8">K16+K19</f>
        <v>2148.9460625723887</v>
      </c>
      <c r="L25" s="92">
        <f t="shared" si="8"/>
        <v>2493.8232183812402</v>
      </c>
      <c r="M25" s="92">
        <f t="shared" si="8"/>
        <v>2248.835078667817</v>
      </c>
      <c r="N25" s="92">
        <f t="shared" si="8"/>
        <v>2300.5772691037241</v>
      </c>
      <c r="O25" s="92">
        <f t="shared" si="8"/>
        <v>2353.5580974366499</v>
      </c>
      <c r="P25" s="92">
        <f t="shared" si="8"/>
        <v>2407.8087054365174</v>
      </c>
      <c r="Q25" s="92">
        <f t="shared" si="8"/>
        <v>2463.3610660948425</v>
      </c>
      <c r="R25" s="92">
        <f t="shared" si="8"/>
        <v>2520.2480074467999</v>
      </c>
      <c r="S25" s="92">
        <f t="shared" si="8"/>
        <v>2602.3290049129992</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f>
        <v>1716.3025377122765</v>
      </c>
      <c r="K26" s="29">
        <f>(VLOOKUP($B26,'Model Working'!$C$16:$P$25,L$4,FALSE)/VLOOKUP($B26,'Model Working'!$C$30:$P$39,L$4)-(VLOOKUP($B26,'Model Working'!$C$16:$P$25,K$4,FALSE)/VLOOKUP($B26,'Model Working'!$C$30:$P$39,K$4)))*VLOOKUP($F26,'Model Working'!$C$42:$P$45,K$4,FALSE)*VLOOKUP($D26,'Model Working'!$C$47:$P$50,K$4,FALSE)*(1+Base_Case)</f>
        <v>1747.7365973812668</v>
      </c>
      <c r="L26" s="29">
        <f>(VLOOKUP($B26,'Model Working'!$C$16:$P$25,M$4,FALSE)/VLOOKUP($B26,'Model Working'!$C$30:$P$39,M$4)-(VLOOKUP($B26,'Model Working'!$C$16:$P$25,L$4,FALSE)/VLOOKUP($B26,'Model Working'!$C$30:$P$39,L$4)))*VLOOKUP($F26,'Model Working'!$C$42:$P$45,L$4,FALSE)*VLOOKUP($D26,'Model Working'!$C$47:$P$50,L$4,FALSE)*(1+Base_Case)*1.08</f>
        <v>1958.4423054047727</v>
      </c>
      <c r="M26" s="29">
        <f>(VLOOKUP($B26,'Model Working'!$C$16:$P$25,N$4,FALSE)/VLOOKUP($B26,'Model Working'!$C$30:$P$39,N$4)-(VLOOKUP($B26,'Model Working'!$C$16:$P$25,M$4,FALSE)/VLOOKUP($B26,'Model Working'!$C$30:$P$39,M$4)))*VLOOKUP($F26,'Model Working'!$C$42:$P$45,M$4,FALSE)*VLOOKUP($D26,'Model Working'!$C$47:$P$50,M$4,FALSE)*(1+Base_Case)</f>
        <v>1812.4808007463573</v>
      </c>
      <c r="N26" s="29">
        <f>(VLOOKUP($B26,'Model Working'!$C$16:$P$25,O$4,FALSE)/VLOOKUP($B26,'Model Working'!$C$30:$P$39,O$4)-(VLOOKUP($B26,'Model Working'!$C$16:$P$25,N$4,FALSE)/VLOOKUP($B26,'Model Working'!$C$30:$P$39,N$4)))*VLOOKUP($F26,'Model Working'!$C$42:$P$45,N$4,FALSE)*VLOOKUP($D26,'Model Working'!$C$47:$P$50,N$4,FALSE)*(1+Base_Case)</f>
        <v>1845.818183923848</v>
      </c>
      <c r="O26" s="29">
        <f>(VLOOKUP($B26,'Model Working'!$C$16:$P$25,P$4,FALSE)/VLOOKUP($B26,'Model Working'!$C$30:$P$39,P$4)-(VLOOKUP($B26,'Model Working'!$C$16:$P$25,O$4,FALSE)/VLOOKUP($B26,'Model Working'!$C$30:$P$39,O$4)))*VLOOKUP($F26,'Model Working'!$C$42:$P$45,O$4,FALSE)*VLOOKUP($D26,'Model Working'!$C$47:$P$50,O$4,FALSE)*(1+Base_Case)</f>
        <v>1879.8177987251167</v>
      </c>
      <c r="P26" s="29">
        <f>(VLOOKUP($B26,'Model Working'!$C$16:$P$25,Q$4,FALSE)/VLOOKUP($B26,'Model Working'!$C$30:$P$39,Q$4)-(VLOOKUP($B26,'Model Working'!$C$16:$P$25,P$4,FALSE)/VLOOKUP($B26,'Model Working'!$C$30:$P$39,P$4)))*VLOOKUP($F26,'Model Working'!$C$42:$P$45,P$4,FALSE)*VLOOKUP($D26,'Model Working'!$C$47:$P$50,P$4,FALSE)*(1+Base_Case)</f>
        <v>1914.4941049266395</v>
      </c>
      <c r="Q26" s="29">
        <f>(VLOOKUP($B26,'Model Working'!$C$16:$P$25,R$4,FALSE)/VLOOKUP($B26,'Model Working'!$C$30:$P$39,R$4)-(VLOOKUP($B26,'Model Working'!$C$16:$P$25,Q$4,FALSE)/VLOOKUP($B26,'Model Working'!$C$30:$P$39,Q$4)))*VLOOKUP($F26,'Model Working'!$C$42:$P$45,Q$4,FALSE)*VLOOKUP($D26,'Model Working'!$C$47:$P$50,Q$4,FALSE)*(1+Base_Case)</f>
        <v>1949.8619150040804</v>
      </c>
      <c r="R26" s="29">
        <f>(VLOOKUP($B26,'Model Working'!$C$16:$P$25,S$4,FALSE)/VLOOKUP($B26,'Model Working'!$C$30:$P$39,S$4)-(VLOOKUP($B26,'Model Working'!$C$16:$P$25,R$4,FALSE)/VLOOKUP($B26,'Model Working'!$C$30:$P$39,R$4)))*VLOOKUP($F26,'Model Working'!$C$42:$P$45,R$4,FALSE)*VLOOKUP($D26,'Model Working'!$C$47:$P$50,R$4,FALSE)*(1+Base_Case)</f>
        <v>1985.9364038518202</v>
      </c>
      <c r="S26" s="29">
        <f>(VLOOKUP($B26,'Model Working'!$C$16:$P$25,T$4,FALSE)/VLOOKUP($B26,'Model Working'!$C$30:$P$39,T$4)-(VLOOKUP($B26,'Model Working'!$C$16:$P$25,S$4,FALSE)/VLOOKUP($B26,'Model Working'!$C$30:$P$39,S$4)))*VLOOKUP($F26,'Model Working'!$C$42:$P$45,S$4,FALSE)*VLOOKUP($D26,'Model Working'!$C$47:$P$50,S$4,FALSE)*(1+Base_Case)</f>
        <v>2022.7331188061246</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f>
        <v>1544.6722839410488</v>
      </c>
      <c r="K27" s="29">
        <f>(VLOOKUP($B27,'Model Working'!$C$16:$P$25,L$4,FALSE)/VLOOKUP($B27,'Model Working'!$C$30:$P$39,L$4)-(VLOOKUP($B27,'Model Working'!$C$16:$P$25,K$4,FALSE)/VLOOKUP($B27,'Model Working'!$C$30:$P$39,K$4)))*VLOOKUP($F27,'Model Working'!$C$42:$P$45,K$4,FALSE)*VLOOKUP($D27,'Model Working'!$C$47:$P$50,K$4,FALSE)*(1+Low_Case)</f>
        <v>1572.9629376431401</v>
      </c>
      <c r="L27" s="29">
        <f>(VLOOKUP($B27,'Model Working'!$C$16:$P$25,M$4,FALSE)/VLOOKUP($B27,'Model Working'!$C$30:$P$39,M$4)-(VLOOKUP($B27,'Model Working'!$C$16:$P$25,L$4,FALSE)/VLOOKUP($B27,'Model Working'!$C$30:$P$39,L$4)))*VLOOKUP($F27,'Model Working'!$C$42:$P$45,L$4,FALSE)*VLOOKUP($D27,'Model Working'!$C$47:$P$50,L$4,FALSE)*(1+Low_Case)</f>
        <v>1632.0352545039773</v>
      </c>
      <c r="M27" s="29">
        <f>(VLOOKUP($B27,'Model Working'!$C$16:$P$25,N$4,FALSE)/VLOOKUP($B27,'Model Working'!$C$30:$P$39,N$4)-(VLOOKUP($B27,'Model Working'!$C$16:$P$25,M$4,FALSE)/VLOOKUP($B27,'Model Working'!$C$30:$P$39,M$4)))*VLOOKUP($F27,'Model Working'!$C$42:$P$45,M$4,FALSE)*VLOOKUP($D27,'Model Working'!$C$47:$P$50,M$4,FALSE)*(1+Low_Case)</f>
        <v>1631.2327206717216</v>
      </c>
      <c r="N27" s="29">
        <f>(VLOOKUP($B27,'Model Working'!$C$16:$P$25,O$4,FALSE)/VLOOKUP($B27,'Model Working'!$C$30:$P$39,O$4)-(VLOOKUP($B27,'Model Working'!$C$16:$P$25,N$4,FALSE)/VLOOKUP($B27,'Model Working'!$C$30:$P$39,N$4)))*VLOOKUP($F27,'Model Working'!$C$42:$P$45,N$4,FALSE)*VLOOKUP($D27,'Model Working'!$C$47:$P$50,N$4,FALSE)*(1+Low_Case)</f>
        <v>1661.2363655314632</v>
      </c>
      <c r="O27" s="29">
        <f>(VLOOKUP($B27,'Model Working'!$C$16:$P$25,P$4,FALSE)/VLOOKUP($B27,'Model Working'!$C$30:$P$39,P$4)-(VLOOKUP($B27,'Model Working'!$C$16:$P$25,O$4,FALSE)/VLOOKUP($B27,'Model Working'!$C$30:$P$39,O$4)))*VLOOKUP($F27,'Model Working'!$C$42:$P$45,O$4,FALSE)*VLOOKUP($D27,'Model Working'!$C$47:$P$50,O$4,FALSE)*(1+Low_Case)</f>
        <v>1691.8360188526051</v>
      </c>
      <c r="P27" s="29">
        <f>(VLOOKUP($B27,'Model Working'!$C$16:$P$25,Q$4,FALSE)/VLOOKUP($B27,'Model Working'!$C$30:$P$39,Q$4)-(VLOOKUP($B27,'Model Working'!$C$16:$P$25,P$4,FALSE)/VLOOKUP($B27,'Model Working'!$C$30:$P$39,P$4)))*VLOOKUP($F27,'Model Working'!$C$42:$P$45,P$4,FALSE)*VLOOKUP($D27,'Model Working'!$C$47:$P$50,P$4,FALSE)*(1+Low_Case)</f>
        <v>1723.0446944339756</v>
      </c>
      <c r="Q27" s="29">
        <f>(VLOOKUP($B27,'Model Working'!$C$16:$P$25,R$4,FALSE)/VLOOKUP($B27,'Model Working'!$C$30:$P$39,R$4)-(VLOOKUP($B27,'Model Working'!$C$16:$P$25,Q$4,FALSE)/VLOOKUP($B27,'Model Working'!$C$30:$P$39,Q$4)))*VLOOKUP($F27,'Model Working'!$C$42:$P$45,Q$4,FALSE)*VLOOKUP($D27,'Model Working'!$C$47:$P$50,Q$4,FALSE)*(1+Low_Case)</f>
        <v>1754.8757235036724</v>
      </c>
      <c r="R27" s="29">
        <f>(VLOOKUP($B27,'Model Working'!$C$16:$P$25,S$4,FALSE)/VLOOKUP($B27,'Model Working'!$C$30:$P$39,S$4)-(VLOOKUP($B27,'Model Working'!$C$16:$P$25,R$4,FALSE)/VLOOKUP($B27,'Model Working'!$C$30:$P$39,R$4)))*VLOOKUP($F27,'Model Working'!$C$42:$P$45,R$4,FALSE)*VLOOKUP($D27,'Model Working'!$C$47:$P$50,R$4,FALSE)*(1+Low_Case)</f>
        <v>1787.3427634666382</v>
      </c>
      <c r="S27" s="29">
        <f>(VLOOKUP($B27,'Model Working'!$C$16:$P$25,T$4,FALSE)/VLOOKUP($B27,'Model Working'!$C$30:$P$39,T$4)-(VLOOKUP($B27,'Model Working'!$C$16:$P$25,S$4,FALSE)/VLOOKUP($B27,'Model Working'!$C$30:$P$39,S$4)))*VLOOKUP($F27,'Model Working'!$C$42:$P$45,S$4,FALSE)*VLOOKUP($D27,'Model Working'!$C$47:$P$50,S$4,FALSE)*(1+Low_Case)</f>
        <v>1820.4598069255121</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f>
        <v>1887.9327914835044</v>
      </c>
      <c r="K28" s="29">
        <f>(VLOOKUP($B28,'Model Working'!$C$16:$P$25,L$4,FALSE)/VLOOKUP($B28,'Model Working'!$C$30:$P$39,L$4)-(VLOOKUP($B28,'Model Working'!$C$16:$P$25,K$4,FALSE)/VLOOKUP($B28,'Model Working'!$C$30:$P$39,K$4)))*VLOOKUP($F28,'Model Working'!$C$42:$P$45,K$4,FALSE)*VLOOKUP($D28,'Model Working'!$C$47:$P$50,K$4,FALSE)*(1+High_Case)</f>
        <v>1922.5102571193936</v>
      </c>
      <c r="L28" s="29">
        <f>(VLOOKUP($B28,'Model Working'!$C$16:$P$25,M$4,FALSE)/VLOOKUP($B28,'Model Working'!$C$30:$P$39,M$4)-(VLOOKUP($B28,'Model Working'!$C$16:$P$25,L$4,FALSE)/VLOOKUP($B28,'Model Working'!$C$30:$P$39,L$4)))*VLOOKUP($F28,'Model Working'!$C$42:$P$45,L$4,FALSE)*VLOOKUP($D28,'Model Working'!$C$47:$P$50,L$4,FALSE)*(1+High_Case)</f>
        <v>1994.7097555048611</v>
      </c>
      <c r="M28" s="29">
        <f>(VLOOKUP($B28,'Model Working'!$C$16:$P$25,N$4,FALSE)/VLOOKUP($B28,'Model Working'!$C$30:$P$39,N$4)-(VLOOKUP($B28,'Model Working'!$C$16:$P$25,M$4,FALSE)/VLOOKUP($B28,'Model Working'!$C$30:$P$39,M$4)))*VLOOKUP($F28,'Model Working'!$C$42:$P$45,M$4,FALSE)*VLOOKUP($D28,'Model Working'!$C$47:$P$50,M$4,FALSE)*(1+High_Case)</f>
        <v>1993.7288808209933</v>
      </c>
      <c r="N28" s="29">
        <f>(VLOOKUP($B28,'Model Working'!$C$16:$P$25,O$4,FALSE)/VLOOKUP($B28,'Model Working'!$C$30:$P$39,O$4)-(VLOOKUP($B28,'Model Working'!$C$16:$P$25,N$4,FALSE)/VLOOKUP($B28,'Model Working'!$C$30:$P$39,N$4)))*VLOOKUP($F28,'Model Working'!$C$42:$P$45,N$4,FALSE)*VLOOKUP($D28,'Model Working'!$C$47:$P$50,N$4,FALSE)*(1+High_Case)</f>
        <v>2030.400002316233</v>
      </c>
      <c r="O28" s="29">
        <f>(VLOOKUP($B28,'Model Working'!$C$16:$P$25,P$4,FALSE)/VLOOKUP($B28,'Model Working'!$C$30:$P$39,P$4)-(VLOOKUP($B28,'Model Working'!$C$16:$P$25,O$4,FALSE)/VLOOKUP($B28,'Model Working'!$C$30:$P$39,O$4)))*VLOOKUP($F28,'Model Working'!$C$42:$P$45,O$4,FALSE)*VLOOKUP($D28,'Model Working'!$C$47:$P$50,O$4,FALSE)*(1+High_Case)</f>
        <v>2067.7995785976286</v>
      </c>
      <c r="P28" s="29">
        <f>(VLOOKUP($B28,'Model Working'!$C$16:$P$25,Q$4,FALSE)/VLOOKUP($B28,'Model Working'!$C$30:$P$39,Q$4)-(VLOOKUP($B28,'Model Working'!$C$16:$P$25,P$4,FALSE)/VLOOKUP($B28,'Model Working'!$C$30:$P$39,P$4)))*VLOOKUP($F28,'Model Working'!$C$42:$P$45,P$4,FALSE)*VLOOKUP($D28,'Model Working'!$C$47:$P$50,P$4,FALSE)*(1+High_Case)</f>
        <v>2105.9435154193034</v>
      </c>
      <c r="Q28" s="29">
        <f>(VLOOKUP($B28,'Model Working'!$C$16:$P$25,R$4,FALSE)/VLOOKUP($B28,'Model Working'!$C$30:$P$39,R$4)-(VLOOKUP($B28,'Model Working'!$C$16:$P$25,Q$4,FALSE)/VLOOKUP($B28,'Model Working'!$C$30:$P$39,Q$4)))*VLOOKUP($F28,'Model Working'!$C$42:$P$45,Q$4,FALSE)*VLOOKUP($D28,'Model Working'!$C$47:$P$50,Q$4,FALSE)*(1+High_Case)</f>
        <v>2144.8481065044884</v>
      </c>
      <c r="R28" s="29">
        <f>(VLOOKUP($B28,'Model Working'!$C$16:$P$25,S$4,FALSE)/VLOOKUP($B28,'Model Working'!$C$30:$P$39,S$4)-(VLOOKUP($B28,'Model Working'!$C$16:$P$25,R$4,FALSE)/VLOOKUP($B28,'Model Working'!$C$30:$P$39,R$4)))*VLOOKUP($F28,'Model Working'!$C$42:$P$45,R$4,FALSE)*VLOOKUP($D28,'Model Working'!$C$47:$P$50,R$4,FALSE)*(1+High_Case)</f>
        <v>2184.5300442370021</v>
      </c>
      <c r="S28" s="29">
        <f>(VLOOKUP($B28,'Model Working'!$C$16:$P$25,T$4,FALSE)/VLOOKUP($B28,'Model Working'!$C$30:$P$39,T$4)-(VLOOKUP($B28,'Model Working'!$C$16:$P$25,S$4,FALSE)/VLOOKUP($B28,'Model Working'!$C$30:$P$39,S$4)))*VLOOKUP($F28,'Model Working'!$C$42:$P$45,S$4,FALSE)*VLOOKUP($D28,'Model Working'!$C$47:$P$50,S$4,FALSE)*(1+High_Case)</f>
        <v>2225.0064306867371</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f>
        <v>279.39808753455668</v>
      </c>
      <c r="K29" s="29">
        <f>(VLOOKUP($B29,'Model Working'!$C$16:$P$25,L$4,FALSE)/VLOOKUP($B29,'Model Working'!$C$30:$P$39,L$4)-(VLOOKUP($B29,'Model Working'!$C$16:$P$25,K$4,FALSE)/VLOOKUP($B29,'Model Working'!$C$30:$P$39,K$4)))*VLOOKUP($F29,'Model Working'!$C$42:$P$45,K$4,FALSE)*VLOOKUP($D29,'Model Working'!$C$47:$P$50,K$4,FALSE)*(1+Base_Case)</f>
        <v>284.51526003881094</v>
      </c>
      <c r="L29" s="29">
        <f>(VLOOKUP($B29,'Model Working'!$C$16:$P$25,M$4,FALSE)/VLOOKUP($B29,'Model Working'!$C$30:$P$39,M$4)-(VLOOKUP($B29,'Model Working'!$C$16:$P$25,L$4,FALSE)/VLOOKUP($B29,'Model Working'!$C$30:$P$39,L$4)))*VLOOKUP($F29,'Model Working'!$C$42:$P$45,L$4,FALSE)*VLOOKUP($D29,'Model Working'!$C$47:$P$50,L$4,FALSE)*(1+Base_Case)</f>
        <v>295.20017523327755</v>
      </c>
      <c r="M29" s="29">
        <f>(VLOOKUP($B29,'Model Working'!$C$16:$P$25,N$4,FALSE)/VLOOKUP($B29,'Model Working'!$C$30:$P$39,N$4)-(VLOOKUP($B29,'Model Working'!$C$16:$P$25,M$4,FALSE)/VLOOKUP($B29,'Model Working'!$C$30:$P$39,M$4)))*VLOOKUP($F29,'Model Working'!$C$42:$P$45,M$4,FALSE)*VLOOKUP($D29,'Model Working'!$C$47:$P$50,M$4,FALSE)*(1+Base_Case)</f>
        <v>295.05501407498843</v>
      </c>
      <c r="N29" s="29">
        <f>(VLOOKUP($B29,'Model Working'!$C$16:$P$25,O$4,FALSE)/VLOOKUP($B29,'Model Working'!$C$30:$P$39,O$4)-(VLOOKUP($B29,'Model Working'!$C$16:$P$25,N$4,FALSE)/VLOOKUP($B29,'Model Working'!$C$30:$P$39,N$4)))*VLOOKUP($F29,'Model Working'!$C$42:$P$45,N$4,FALSE)*VLOOKUP($D29,'Model Working'!$C$47:$P$50,N$4,FALSE)*(1+Base_Case)</f>
        <v>300.48202994109153</v>
      </c>
      <c r="O29" s="29">
        <f>(VLOOKUP($B29,'Model Working'!$C$16:$P$25,P$4,FALSE)/VLOOKUP($B29,'Model Working'!$C$30:$P$39,P$4)-(VLOOKUP($B29,'Model Working'!$C$16:$P$25,O$4,FALSE)/VLOOKUP($B29,'Model Working'!$C$30:$P$39,O$4)))*VLOOKUP($F29,'Model Working'!$C$42:$P$45,O$4,FALSE)*VLOOKUP($D29,'Model Working'!$C$47:$P$50,O$4,FALSE)*(1+Base_Case)</f>
        <v>306.01685095525158</v>
      </c>
      <c r="P29" s="29">
        <f>(VLOOKUP($B29,'Model Working'!$C$16:$P$25,Q$4,FALSE)/VLOOKUP($B29,'Model Working'!$C$30:$P$39,Q$4)-(VLOOKUP($B29,'Model Working'!$C$16:$P$25,P$4,FALSE)/VLOOKUP($B29,'Model Working'!$C$30:$P$39,P$4)))*VLOOKUP($F29,'Model Working'!$C$42:$P$45,P$4,FALSE)*VLOOKUP($D29,'Model Working'!$C$47:$P$50,P$4,FALSE)*(1+Base_Case)</f>
        <v>311.66183103456927</v>
      </c>
      <c r="Q29" s="29">
        <f>(VLOOKUP($B29,'Model Working'!$C$16:$P$25,R$4,FALSE)/VLOOKUP($B29,'Model Working'!$C$30:$P$39,R$4)-(VLOOKUP($B29,'Model Working'!$C$16:$P$25,Q$4,FALSE)/VLOOKUP($B29,'Model Working'!$C$30:$P$39,Q$4)))*VLOOKUP($F29,'Model Working'!$C$42:$P$45,Q$4,FALSE)*VLOOKUP($D29,'Model Working'!$C$47:$P$50,Q$4,FALSE)*(1+Base_Case)</f>
        <v>317.4193815122922</v>
      </c>
      <c r="R29" s="29">
        <f>(VLOOKUP($B29,'Model Working'!$C$16:$P$25,S$4,FALSE)/VLOOKUP($B29,'Model Working'!$C$30:$P$39,S$4)-(VLOOKUP($B29,'Model Working'!$C$16:$P$25,R$4,FALSE)/VLOOKUP($B29,'Model Working'!$C$30:$P$39,R$4)))*VLOOKUP($F29,'Model Working'!$C$42:$P$45,R$4,FALSE)*VLOOKUP($D29,'Model Working'!$C$47:$P$50,R$4,FALSE)*(1+Base_Case)</f>
        <v>323.29197272006377</v>
      </c>
      <c r="S29" s="29">
        <f>(VLOOKUP($B29,'Model Working'!$C$16:$P$25,T$4,FALSE)/VLOOKUP($B29,'Model Working'!$C$30:$P$39,T$4)-(VLOOKUP($B29,'Model Working'!$C$16:$P$25,S$4,FALSE)/VLOOKUP($B29,'Model Working'!$C$30:$P$39,S$4)))*VLOOKUP($F29,'Model Working'!$C$42:$P$45,S$4,FALSE)*VLOOKUP($D29,'Model Working'!$C$47:$P$50,S$4,FALSE)*(1+Base_Case)</f>
        <v>329.28213561960172</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f>
        <v>251.45827878110103</v>
      </c>
      <c r="K30" s="29">
        <f>(VLOOKUP($B30,'Model Working'!$C$16:$P$25,L$4,FALSE)/VLOOKUP($B30,'Model Working'!$C$30:$P$39,L$4)-(VLOOKUP($B30,'Model Working'!$C$16:$P$25,K$4,FALSE)/VLOOKUP($B30,'Model Working'!$C$30:$P$39,K$4)))*VLOOKUP($F30,'Model Working'!$C$42:$P$45,K$4,FALSE)*VLOOKUP($D30,'Model Working'!$C$47:$P$50,K$4,FALSE)*(1+Low_Case)</f>
        <v>256.06373403492984</v>
      </c>
      <c r="L30" s="29">
        <f>(VLOOKUP($B30,'Model Working'!$C$16:$P$25,M$4,FALSE)/VLOOKUP($B30,'Model Working'!$C$30:$P$39,M$4)-(VLOOKUP($B30,'Model Working'!$C$16:$P$25,L$4,FALSE)/VLOOKUP($B30,'Model Working'!$C$30:$P$39,L$4)))*VLOOKUP($F30,'Model Working'!$C$42:$P$45,L$4,FALSE)*VLOOKUP($D30,'Model Working'!$C$47:$P$50,L$4,FALSE)*(1+Low_Case)</f>
        <v>265.68015770994981</v>
      </c>
      <c r="M30" s="29">
        <f>(VLOOKUP($B30,'Model Working'!$C$16:$P$25,N$4,FALSE)/VLOOKUP($B30,'Model Working'!$C$30:$P$39,N$4)-(VLOOKUP($B30,'Model Working'!$C$16:$P$25,M$4,FALSE)/VLOOKUP($B30,'Model Working'!$C$30:$P$39,M$4)))*VLOOKUP($F30,'Model Working'!$C$42:$P$45,M$4,FALSE)*VLOOKUP($D30,'Model Working'!$C$47:$P$50,M$4,FALSE)*(1+Low_Case)</f>
        <v>265.54951266748958</v>
      </c>
      <c r="N30" s="29">
        <f>(VLOOKUP($B30,'Model Working'!$C$16:$P$25,O$4,FALSE)/VLOOKUP($B30,'Model Working'!$C$30:$P$39,O$4)-(VLOOKUP($B30,'Model Working'!$C$16:$P$25,N$4,FALSE)/VLOOKUP($B30,'Model Working'!$C$30:$P$39,N$4)))*VLOOKUP($F30,'Model Working'!$C$42:$P$45,N$4,FALSE)*VLOOKUP($D30,'Model Working'!$C$47:$P$50,N$4,FALSE)*(1+Low_Case)</f>
        <v>270.43382694698238</v>
      </c>
      <c r="O30" s="29">
        <f>(VLOOKUP($B30,'Model Working'!$C$16:$P$25,P$4,FALSE)/VLOOKUP($B30,'Model Working'!$C$30:$P$39,P$4)-(VLOOKUP($B30,'Model Working'!$C$16:$P$25,O$4,FALSE)/VLOOKUP($B30,'Model Working'!$C$30:$P$39,O$4)))*VLOOKUP($F30,'Model Working'!$C$42:$P$45,O$4,FALSE)*VLOOKUP($D30,'Model Working'!$C$47:$P$50,O$4,FALSE)*(1+Low_Case)</f>
        <v>275.41516585972641</v>
      </c>
      <c r="P30" s="29">
        <f>(VLOOKUP($B30,'Model Working'!$C$16:$P$25,Q$4,FALSE)/VLOOKUP($B30,'Model Working'!$C$30:$P$39,Q$4)-(VLOOKUP($B30,'Model Working'!$C$16:$P$25,P$4,FALSE)/VLOOKUP($B30,'Model Working'!$C$30:$P$39,P$4)))*VLOOKUP($F30,'Model Working'!$C$42:$P$45,P$4,FALSE)*VLOOKUP($D30,'Model Working'!$C$47:$P$50,P$4,FALSE)*(1+Low_Case)</f>
        <v>280.49564793111233</v>
      </c>
      <c r="Q30" s="29">
        <f>(VLOOKUP($B30,'Model Working'!$C$16:$P$25,R$4,FALSE)/VLOOKUP($B30,'Model Working'!$C$30:$P$39,R$4)-(VLOOKUP($B30,'Model Working'!$C$16:$P$25,Q$4,FALSE)/VLOOKUP($B30,'Model Working'!$C$30:$P$39,Q$4)))*VLOOKUP($F30,'Model Working'!$C$42:$P$45,Q$4,FALSE)*VLOOKUP($D30,'Model Working'!$C$47:$P$50,Q$4,FALSE)*(1+Low_Case)</f>
        <v>285.67744336106301</v>
      </c>
      <c r="R30" s="29">
        <f>(VLOOKUP($B30,'Model Working'!$C$16:$P$25,S$4,FALSE)/VLOOKUP($B30,'Model Working'!$C$30:$P$39,S$4)-(VLOOKUP($B30,'Model Working'!$C$16:$P$25,R$4,FALSE)/VLOOKUP($B30,'Model Working'!$C$30:$P$39,R$4)))*VLOOKUP($F30,'Model Working'!$C$42:$P$45,R$4,FALSE)*VLOOKUP($D30,'Model Working'!$C$47:$P$50,R$4,FALSE)*(1+Low_Case)</f>
        <v>290.96277544805741</v>
      </c>
      <c r="S30" s="29">
        <f>(VLOOKUP($B30,'Model Working'!$C$16:$P$25,T$4,FALSE)/VLOOKUP($B30,'Model Working'!$C$30:$P$39,T$4)-(VLOOKUP($B30,'Model Working'!$C$16:$P$25,S$4,FALSE)/VLOOKUP($B30,'Model Working'!$C$30:$P$39,S$4)))*VLOOKUP($F30,'Model Working'!$C$42:$P$45,S$4,FALSE)*VLOOKUP($D30,'Model Working'!$C$47:$P$50,S$4,FALSE)*(1+Low_Case)</f>
        <v>296.35392205764157</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f>
        <v>307.33789628801236</v>
      </c>
      <c r="K31" s="29">
        <f>(VLOOKUP($B31,'Model Working'!$C$16:$P$25,L$4,FALSE)/VLOOKUP($B31,'Model Working'!$C$30:$P$39,L$4)-(VLOOKUP($B31,'Model Working'!$C$16:$P$25,K$4,FALSE)/VLOOKUP($B31,'Model Working'!$C$30:$P$39,K$4)))*VLOOKUP($F31,'Model Working'!$C$42:$P$45,K$4,FALSE)*VLOOKUP($D31,'Model Working'!$C$47:$P$50,K$4,FALSE)*(1+High_Case)</f>
        <v>312.96678604269204</v>
      </c>
      <c r="L31" s="29">
        <f>(VLOOKUP($B31,'Model Working'!$C$16:$P$25,M$4,FALSE)/VLOOKUP($B31,'Model Working'!$C$30:$P$39,M$4)-(VLOOKUP($B31,'Model Working'!$C$16:$P$25,L$4,FALSE)/VLOOKUP($B31,'Model Working'!$C$30:$P$39,L$4)))*VLOOKUP($F31,'Model Working'!$C$42:$P$45,L$4,FALSE)*VLOOKUP($D31,'Model Working'!$C$47:$P$50,L$4,FALSE)*(1+High_Case)</f>
        <v>324.72019275660534</v>
      </c>
      <c r="M31" s="29">
        <f>(VLOOKUP($B31,'Model Working'!$C$16:$P$25,N$4,FALSE)/VLOOKUP($B31,'Model Working'!$C$30:$P$39,N$4)-(VLOOKUP($B31,'Model Working'!$C$16:$P$25,M$4,FALSE)/VLOOKUP($B31,'Model Working'!$C$30:$P$39,M$4)))*VLOOKUP($F31,'Model Working'!$C$42:$P$45,M$4,FALSE)*VLOOKUP($D31,'Model Working'!$C$47:$P$50,M$4,FALSE)*(1+High_Case)</f>
        <v>324.56051548248729</v>
      </c>
      <c r="N31" s="29">
        <f>(VLOOKUP($B31,'Model Working'!$C$16:$P$25,O$4,FALSE)/VLOOKUP($B31,'Model Working'!$C$30:$P$39,O$4)-(VLOOKUP($B31,'Model Working'!$C$16:$P$25,N$4,FALSE)/VLOOKUP($B31,'Model Working'!$C$30:$P$39,N$4)))*VLOOKUP($F31,'Model Working'!$C$42:$P$45,N$4,FALSE)*VLOOKUP($D31,'Model Working'!$C$47:$P$50,N$4,FALSE)*(1+High_Case)</f>
        <v>330.53023293520073</v>
      </c>
      <c r="O31" s="29">
        <f>(VLOOKUP($B31,'Model Working'!$C$16:$P$25,P$4,FALSE)/VLOOKUP($B31,'Model Working'!$C$30:$P$39,P$4)-(VLOOKUP($B31,'Model Working'!$C$16:$P$25,O$4,FALSE)/VLOOKUP($B31,'Model Working'!$C$30:$P$39,O$4)))*VLOOKUP($F31,'Model Working'!$C$42:$P$45,O$4,FALSE)*VLOOKUP($D31,'Model Working'!$C$47:$P$50,O$4,FALSE)*(1+High_Case)</f>
        <v>336.61853605077675</v>
      </c>
      <c r="P31" s="29">
        <f>(VLOOKUP($B31,'Model Working'!$C$16:$P$25,Q$4,FALSE)/VLOOKUP($B31,'Model Working'!$C$30:$P$39,Q$4)-(VLOOKUP($B31,'Model Working'!$C$16:$P$25,P$4,FALSE)/VLOOKUP($B31,'Model Working'!$C$30:$P$39,P$4)))*VLOOKUP($F31,'Model Working'!$C$42:$P$45,P$4,FALSE)*VLOOKUP($D31,'Model Working'!$C$47:$P$50,P$4,FALSE)*(1+High_Case)</f>
        <v>342.82801413802622</v>
      </c>
      <c r="Q31" s="29">
        <f>(VLOOKUP($B31,'Model Working'!$C$16:$P$25,R$4,FALSE)/VLOOKUP($B31,'Model Working'!$C$30:$P$39,R$4)-(VLOOKUP($B31,'Model Working'!$C$16:$P$25,Q$4,FALSE)/VLOOKUP($B31,'Model Working'!$C$30:$P$39,Q$4)))*VLOOKUP($F31,'Model Working'!$C$42:$P$45,Q$4,FALSE)*VLOOKUP($D31,'Model Working'!$C$47:$P$50,Q$4,FALSE)*(1+High_Case)</f>
        <v>349.16131966352145</v>
      </c>
      <c r="R31" s="29">
        <f>(VLOOKUP($B31,'Model Working'!$C$16:$P$25,S$4,FALSE)/VLOOKUP($B31,'Model Working'!$C$30:$P$39,S$4)-(VLOOKUP($B31,'Model Working'!$C$16:$P$25,R$4,FALSE)/VLOOKUP($B31,'Model Working'!$C$30:$P$39,R$4)))*VLOOKUP($F31,'Model Working'!$C$42:$P$45,R$4,FALSE)*VLOOKUP($D31,'Model Working'!$C$47:$P$50,R$4,FALSE)*(1+High_Case)</f>
        <v>355.62116999207018</v>
      </c>
      <c r="S31" s="29">
        <f>(VLOOKUP($B31,'Model Working'!$C$16:$P$25,T$4,FALSE)/VLOOKUP($B31,'Model Working'!$C$30:$P$39,T$4)-(VLOOKUP($B31,'Model Working'!$C$16:$P$25,S$4,FALSE)/VLOOKUP($B31,'Model Working'!$C$30:$P$39,S$4)))*VLOOKUP($F31,'Model Working'!$C$42:$P$45,S$4,FALSE)*VLOOKUP($D31,'Model Working'!$C$47:$P$50,S$4,FALSE)*(1+High_Case)</f>
        <v>362.21034918156192</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2" si="9">I26+I29</f>
        <v>2071.9770474198126</v>
      </c>
      <c r="J32" s="29">
        <f t="shared" si="9"/>
        <v>1995.7006252468332</v>
      </c>
      <c r="K32" s="29">
        <f t="shared" si="9"/>
        <v>2032.2518574200778</v>
      </c>
      <c r="L32" s="29">
        <f t="shared" si="9"/>
        <v>2253.6424806380501</v>
      </c>
      <c r="M32" s="29">
        <f t="shared" si="9"/>
        <v>2107.5358148213459</v>
      </c>
      <c r="N32" s="29">
        <f t="shared" si="9"/>
        <v>2146.3002138649395</v>
      </c>
      <c r="O32" s="29">
        <f t="shared" si="9"/>
        <v>2185.8346496803683</v>
      </c>
      <c r="P32" s="29">
        <f t="shared" si="9"/>
        <v>2226.1559359612088</v>
      </c>
      <c r="Q32" s="29">
        <f t="shared" si="9"/>
        <v>2267.2812965163725</v>
      </c>
      <c r="R32" s="29">
        <f t="shared" si="9"/>
        <v>2309.2283765718839</v>
      </c>
      <c r="S32" s="29">
        <f t="shared" si="9"/>
        <v>2352.0152544257262</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ref="I33:S33" si="10">I27+I30</f>
        <v>1864.7793426778317</v>
      </c>
      <c r="J33" s="29">
        <f t="shared" si="10"/>
        <v>1796.1305627221498</v>
      </c>
      <c r="K33" s="29">
        <f t="shared" si="10"/>
        <v>1829.02667167807</v>
      </c>
      <c r="L33" s="29">
        <f t="shared" si="10"/>
        <v>1897.715412213927</v>
      </c>
      <c r="M33" s="29">
        <f t="shared" si="10"/>
        <v>1896.7822333392112</v>
      </c>
      <c r="N33" s="29">
        <f t="shared" si="10"/>
        <v>1931.6701924784456</v>
      </c>
      <c r="O33" s="29">
        <f t="shared" si="10"/>
        <v>1967.2511847123315</v>
      </c>
      <c r="P33" s="29">
        <f t="shared" si="10"/>
        <v>2003.5403423650878</v>
      </c>
      <c r="Q33" s="29">
        <f t="shared" si="10"/>
        <v>2040.5531668647354</v>
      </c>
      <c r="R33" s="29">
        <f t="shared" si="10"/>
        <v>2078.3055389146957</v>
      </c>
      <c r="S33" s="29">
        <f t="shared" si="10"/>
        <v>2116.8137289831539</v>
      </c>
      <c r="T33" s="88" t="s">
        <v>115</v>
      </c>
    </row>
    <row r="34" spans="1:20" ht="1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ref="I34:S34" si="11">I28+I31</f>
        <v>2279.174752161794</v>
      </c>
      <c r="J34" s="86">
        <f t="shared" si="11"/>
        <v>2195.2706877715168</v>
      </c>
      <c r="K34" s="86">
        <f t="shared" si="11"/>
        <v>2235.4770431620855</v>
      </c>
      <c r="L34" s="86">
        <f t="shared" si="11"/>
        <v>2319.4299482614665</v>
      </c>
      <c r="M34" s="86">
        <f t="shared" si="11"/>
        <v>2318.2893963034803</v>
      </c>
      <c r="N34" s="86">
        <f t="shared" si="11"/>
        <v>2360.9302352514337</v>
      </c>
      <c r="O34" s="86">
        <f t="shared" si="11"/>
        <v>2404.4181146484052</v>
      </c>
      <c r="P34" s="86">
        <f t="shared" si="11"/>
        <v>2448.7715295573298</v>
      </c>
      <c r="Q34" s="86">
        <f t="shared" si="11"/>
        <v>2494.0094261680097</v>
      </c>
      <c r="R34" s="86">
        <f t="shared" si="11"/>
        <v>2540.1512142290721</v>
      </c>
      <c r="S34" s="86">
        <f t="shared" si="11"/>
        <v>2587.216779868299</v>
      </c>
      <c r="T34" s="89" t="s">
        <v>115</v>
      </c>
    </row>
    <row r="35" spans="1:20" ht="15.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(VLOOKUP($B26,'Model Working'!$C$16:$P$25,K$4,FALSE)/VLOOKUP($B26,'Model Working'!$C$30:$P$39,K$4)-(VLOOKUP($B26,'Model Working'!$C$16:$P$25,J$4,FALSE)/VLOOKUP($B26,'Model Working'!$C$30:$P$39,J$4)))*VLOOKUP($F26,'Model Working'!$C$42:$P$45,J$4,FALSE)</f>
        <v>1995.7006252468332</v>
      </c>
      <c r="K35" s="86">
        <f>(VLOOKUP($B26,'Model Working'!$C$16:$P$25,L$4,FALSE)/VLOOKUP($B26,'Model Working'!$C$30:$P$39,L$4)-(VLOOKUP($B26,'Model Working'!$C$16:$P$25,K$4,FALSE)/VLOOKUP($B26,'Model Working'!$C$30:$P$39,K$4)))*VLOOKUP($F26,'Model Working'!$C$42:$P$45,K$4,FALSE)</f>
        <v>2032.2518574200778</v>
      </c>
      <c r="L35" s="86">
        <f>(VLOOKUP($B26,'Model Working'!$C$16:$P$25,M$4,FALSE)/VLOOKUP($B26,'Model Working'!$C$30:$P$39,M$4)-(VLOOKUP($B26,'Model Working'!$C$16:$P$25,L$4,FALSE)/VLOOKUP($B26,'Model Working'!$C$30:$P$39,L$4)))*VLOOKUP($F26,'Model Working'!$C$42:$P$45,L$4,FALSE)</f>
        <v>2108.5726802376967</v>
      </c>
      <c r="M35" s="86">
        <f>(VLOOKUP($B26,'Model Working'!$C$16:$P$25,N$4,FALSE)/VLOOKUP($B26,'Model Working'!$C$30:$P$39,N$4)-(VLOOKUP($B26,'Model Working'!$C$16:$P$25,M$4,FALSE)/VLOOKUP($B26,'Model Working'!$C$30:$P$39,M$4)))*VLOOKUP($F26,'Model Working'!$C$42:$P$45,M$4,FALSE)</f>
        <v>2107.5358148213459</v>
      </c>
      <c r="N35" s="86">
        <f>(VLOOKUP($B26,'Model Working'!$C$16:$P$25,O$4,FALSE)/VLOOKUP($B26,'Model Working'!$C$30:$P$39,O$4)-(VLOOKUP($B26,'Model Working'!$C$16:$P$25,N$4,FALSE)/VLOOKUP($B26,'Model Working'!$C$30:$P$39,N$4)))*VLOOKUP($F26,'Model Working'!$C$42:$P$45,N$4,FALSE)</f>
        <v>2146.3002138649395</v>
      </c>
      <c r="O35" s="86">
        <f>(VLOOKUP($B26,'Model Working'!$C$16:$P$25,P$4,FALSE)/VLOOKUP($B26,'Model Working'!$C$30:$P$39,P$4)-(VLOOKUP($B26,'Model Working'!$C$16:$P$25,O$4,FALSE)/VLOOKUP($B26,'Model Working'!$C$30:$P$39,O$4)))*VLOOKUP($F26,'Model Working'!$C$42:$P$45,O$4,FALSE)</f>
        <v>2185.8346496803683</v>
      </c>
      <c r="P35" s="86">
        <f>(VLOOKUP($B26,'Model Working'!$C$16:$P$25,Q$4,FALSE)/VLOOKUP($B26,'Model Working'!$C$30:$P$39,Q$4)-(VLOOKUP($B26,'Model Working'!$C$16:$P$25,P$4,FALSE)/VLOOKUP($B26,'Model Working'!$C$30:$P$39,P$4)))*VLOOKUP($F26,'Model Working'!$C$42:$P$45,P$4,FALSE)</f>
        <v>2226.1559359612088</v>
      </c>
      <c r="Q35" s="86">
        <f>(VLOOKUP($B26,'Model Working'!$C$16:$P$25,R$4,FALSE)/VLOOKUP($B26,'Model Working'!$C$30:$P$39,R$4)-(VLOOKUP($B26,'Model Working'!$C$16:$P$25,Q$4,FALSE)/VLOOKUP($B26,'Model Working'!$C$30:$P$39,Q$4)))*VLOOKUP($F26,'Model Working'!$C$42:$P$45,Q$4,FALSE)</f>
        <v>2267.2812965163725</v>
      </c>
      <c r="R35" s="86">
        <f>(VLOOKUP($B26,'Model Working'!$C$16:$P$25,S$4,FALSE)/VLOOKUP($B26,'Model Working'!$C$30:$P$39,S$4)-(VLOOKUP($B26,'Model Working'!$C$16:$P$25,R$4,FALSE)/VLOOKUP($B26,'Model Working'!$C$30:$P$39,R$4)))*VLOOKUP($F26,'Model Working'!$C$42:$P$45,R$4,FALSE)</f>
        <v>2309.2283765718839</v>
      </c>
      <c r="S35" s="86">
        <f>(VLOOKUP($B26,'Model Working'!$C$16:$P$25,T$4,FALSE)/VLOOKUP($B26,'Model Working'!$C$30:$P$39,T$4)-(VLOOKUP($B26,'Model Working'!$C$16:$P$25,S$4,FALSE)/VLOOKUP($B26,'Model Working'!$C$30:$P$39,S$4)))*VLOOKUP($F26,'Model Working'!$C$42:$P$45,S$4,FALSE)</f>
        <v>2352.0152544257262</v>
      </c>
      <c r="T35" s="89" t="s">
        <v>115</v>
      </c>
    </row>
    <row r="36" spans="1:20" ht="1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((((((VLOOKUP($B36,'Model Working'!$C$16:$P$25,K$4,FALSE)/VLOOKUP($B36,'Model Working'!$C$30:$P$39,K$4)-(VLOOKUP($B36,'Model Working'!$C$16:$P$25,J$4,FALSE)/VLOOKUP($B36,'Model Working'!$C$30:$P$39,J$4)))/VLOOKUP($F36,'Model Working'!$C$54:$P$56,J$4,FALSE))*VLOOKUP($D36,'Model Working'!$C$62:$P$65,J$4,FALSE)*(1+Base_Case)))))*'Model Working'!D$57</f>
        <v>513.35725197311172</v>
      </c>
      <c r="K36" s="29">
        <f>((((((VLOOKUP($B36,'Model Working'!$C$16:$P$25,L$4,FALSE)/VLOOKUP($B36,'Model Working'!$C$30:$P$39,L$4)-(VLOOKUP($B36,'Model Working'!$C$16:$P$25,K$4,FALSE)/VLOOKUP($B36,'Model Working'!$C$30:$P$39,K$4)))/VLOOKUP($F36,'Model Working'!$C$54:$P$56,K$4,FALSE))*VLOOKUP($D36,'Model Working'!$C$62:$P$65,K$4,FALSE)*(1+Base_Case)))))*'Model Working'!E$57</f>
        <v>522.75938366927596</v>
      </c>
      <c r="L36" s="29">
        <f>((((((((VLOOKUP($B36,'Model Working'!$C$16:$P$25,M$4,FALSE)/VLOOKUP($B36,'Model Working'!$C$30:$P$39,M$4)-(VLOOKUP($B36,'Model Working'!$C$16:$P$25,L$4,FALSE)/VLOOKUP($B36,'Model Working'!$C$30:$P$39,L$4)))/VLOOKUP($F36,'Model Working'!$C$54:$P$56,L$4,FALSE))*VLOOKUP($D36,'Model Working'!$C$62:$P$65,L$4,FALSE)*(1+Base_Case)))))*'Model Working'!F$57))</f>
        <v>532.34722330735997</v>
      </c>
      <c r="M36" s="29">
        <f>((((((VLOOKUP($B36,'Model Working'!$C$16:$P$25,N$4,FALSE)/VLOOKUP($B36,'Model Working'!$C$30:$P$39,N$4)-(VLOOKUP($B36,'Model Working'!$C$16:$P$25,M$4,FALSE)/VLOOKUP($B36,'Model Working'!$C$30:$P$39,M$4)))/VLOOKUP($F36,'Model Working'!$C$54:$P$56,M$4,FALSE))*VLOOKUP($D36,'Model Working'!$C$62:$P$65,M$4,FALSE)*(1+Base_Case)))))*'Model Working'!G$57</f>
        <v>542.12479599628546</v>
      </c>
      <c r="N36" s="29">
        <f>((((((VLOOKUP($B36,'Model Working'!$C$16:$P$25,O$4,FALSE)/VLOOKUP($B36,'Model Working'!$C$30:$P$39,O$4)-(VLOOKUP($B36,'Model Working'!$C$16:$P$25,N$4,FALSE)/VLOOKUP($B36,'Model Working'!$C$30:$P$39,N$4)))/VLOOKUP($F36,'Model Working'!$C$54:$P$56,N$4,FALSE))*VLOOKUP($D36,'Model Working'!$C$62:$P$65,N$4,FALSE)*(1+Base_Case)))))*'Model Working'!H$57</f>
        <v>552.09622413318209</v>
      </c>
      <c r="O36" s="29">
        <f>((((((VLOOKUP($B36,'Model Working'!$C$16:$P$25,P$4,FALSE)/VLOOKUP($B36,'Model Working'!$C$30:$P$39,P$4)-(VLOOKUP($B36,'Model Working'!$C$16:$P$25,O$4,FALSE)/VLOOKUP($B36,'Model Working'!$C$30:$P$39,O$4)))/VLOOKUP($F36,'Model Working'!$C$54:$P$56,O$4,FALSE))*VLOOKUP($D36,'Model Working'!$C$62:$P$65,O$4,FALSE)*(1+Base_Case)))))*'Model Working'!I$57</f>
        <v>562.26573005594832</v>
      </c>
      <c r="P36" s="29">
        <f>((((((VLOOKUP($B36,'Model Working'!$C$16:$P$25,Q$4,FALSE)/VLOOKUP($B36,'Model Working'!$C$30:$P$39,Q$4)-(VLOOKUP($B36,'Model Working'!$C$16:$P$25,P$4,FALSE)/VLOOKUP($B36,'Model Working'!$C$30:$P$39,P$4)))/VLOOKUP($F36,'Model Working'!$C$54:$P$56,P$4,FALSE))*VLOOKUP($D36,'Model Working'!$C$62:$P$65,P$4,FALSE)*(1+Base_Case)))))*'Model Working'!J$57</f>
        <v>572.63763877777558</v>
      </c>
      <c r="Q36" s="29">
        <f>((((((VLOOKUP($B36,'Model Working'!$C$16:$P$25,R$4,FALSE)/VLOOKUP($B36,'Model Working'!$C$30:$P$39,R$4)-(VLOOKUP($B36,'Model Working'!$C$16:$P$25,Q$4,FALSE)/VLOOKUP($B36,'Model Working'!$C$30:$P$39,Q$4)))/VLOOKUP($F36,'Model Working'!$C$54:$P$56,Q$4,FALSE))*VLOOKUP($D36,'Model Working'!$C$62:$P$65,Q$4,FALSE)*(1+Base_Case)))))*'Model Working'!K$57</f>
        <v>583.21638080647574</v>
      </c>
      <c r="R36" s="29">
        <f>((((((VLOOKUP($B36,'Model Working'!$C$16:$P$25,S$4,FALSE)/VLOOKUP($B36,'Model Working'!$C$30:$P$39,S$4)-(VLOOKUP($B36,'Model Working'!$C$16:$P$25,R$4,FALSE)/VLOOKUP($B36,'Model Working'!$C$30:$P$39,R$4)))/VLOOKUP($F36,'Model Working'!$C$54:$P$56,R$4,FALSE))*VLOOKUP($D36,'Model Working'!$C$62:$P$65,R$4,FALSE)*(1+Base_Case)))))*'Model Working'!L$57</f>
        <v>594.00649505165734</v>
      </c>
      <c r="S36" s="29">
        <f>((((((VLOOKUP($B36,'Model Working'!$C$16:$P$25,T$4,FALSE)/VLOOKUP($B36,'Model Working'!$C$30:$P$39,T$4)-(VLOOKUP($B36,'Model Working'!$C$16:$P$25,S$4,FALSE)/VLOOKUP($B36,'Model Working'!$C$30:$P$39,S$4)))/VLOOKUP($F36,'Model Working'!$C$54:$P$56,S$4,FALSE))*VLOOKUP($D36,'Model Working'!$C$62:$P$65,S$4,FALSE)*(1+Base_Case)))))*'Model Working'!M$57</f>
        <v>605.01263182271794</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((((((VLOOKUP($B37,'Model Working'!$C$16:$P$25,K$4,FALSE)/VLOOKUP($B37,'Model Working'!$C$30:$P$39,K$4)-(VLOOKUP($B37,'Model Working'!$C$16:$P$25,J$4,FALSE)/VLOOKUP($B37,'Model Working'!$C$30:$P$39,J$4)))/VLOOKUP($F37,'Model Working'!$C$54:$P$56,J$4,FALSE))*VLOOKUP($D37,'Model Working'!$C$62:$P$65,J$4,FALSE)*(1+Low_Case))*'Model Working'!D$57)))</f>
        <v>462.02152677580051</v>
      </c>
      <c r="K37" s="29">
        <f>((((((VLOOKUP($B37,'Model Working'!$C$16:$P$25,L$4,FALSE)/VLOOKUP($B37,'Model Working'!$C$30:$P$39,L$4)-(VLOOKUP($B37,'Model Working'!$C$16:$P$25,K$4,FALSE)/VLOOKUP($B37,'Model Working'!$C$30:$P$39,K$4)))/VLOOKUP($F37,'Model Working'!$C$54:$P$56,K$4,FALSE))*VLOOKUP($D37,'Model Working'!$C$62:$P$65,K$4,FALSE)*(1+Low_Case))*'Model Working'!E$57)))</f>
        <v>470.4834453023484</v>
      </c>
      <c r="L37" s="29">
        <f>((((((((VLOOKUP($B37,'Model Working'!$C$16:$P$25,M$4,FALSE)/VLOOKUP($B37,'Model Working'!$C$30:$P$39,M$4)-(VLOOKUP($B37,'Model Working'!$C$16:$P$25,L$4,FALSE)/VLOOKUP($B37,'Model Working'!$C$30:$P$39,L$4)))/VLOOKUP($F37,'Model Working'!$C$54:$P$56,L$4,FALSE))*VLOOKUP($D37,'Model Working'!$C$62:$P$65,L$4,FALSE)*(1+Low_Case))*'Model Working'!F$57)))))</f>
        <v>479.11250097662401</v>
      </c>
      <c r="M37" s="29">
        <f>((((((VLOOKUP($B37,'Model Working'!$C$16:$P$25,N$4,FALSE)/VLOOKUP($B37,'Model Working'!$C$30:$P$39,N$4)-(VLOOKUP($B37,'Model Working'!$C$16:$P$25,M$4,FALSE)/VLOOKUP($B37,'Model Working'!$C$30:$P$39,M$4)))/VLOOKUP($F37,'Model Working'!$C$54:$P$56,M$4,FALSE))*VLOOKUP($D37,'Model Working'!$C$62:$P$65,M$4,FALSE)*(1+Low_Case))*'Model Working'!G$57)))</f>
        <v>487.91231639665693</v>
      </c>
      <c r="N37" s="29">
        <f>((((((VLOOKUP($B37,'Model Working'!$C$16:$P$25,O$4,FALSE)/VLOOKUP($B37,'Model Working'!$C$30:$P$39,O$4)-(VLOOKUP($B37,'Model Working'!$C$16:$P$25,N$4,FALSE)/VLOOKUP($B37,'Model Working'!$C$30:$P$39,N$4)))/VLOOKUP($F37,'Model Working'!$C$54:$P$56,N$4,FALSE))*VLOOKUP($D37,'Model Working'!$C$62:$P$65,N$4,FALSE)*(1+Low_Case))*'Model Working'!H$57)))</f>
        <v>496.8866017198639</v>
      </c>
      <c r="O37" s="29">
        <f>((((((VLOOKUP($B37,'Model Working'!$C$16:$P$25,P$4,FALSE)/VLOOKUP($B37,'Model Working'!$C$30:$P$39,P$4)-(VLOOKUP($B37,'Model Working'!$C$16:$P$25,O$4,FALSE)/VLOOKUP($B37,'Model Working'!$C$30:$P$39,O$4)))/VLOOKUP($F37,'Model Working'!$C$54:$P$56,O$4,FALSE))*VLOOKUP($D37,'Model Working'!$C$62:$P$65,O$4,FALSE)*(1+Low_Case))*'Model Working'!I$57)))</f>
        <v>506.03915705035348</v>
      </c>
      <c r="P37" s="29">
        <f>((((((VLOOKUP($B37,'Model Working'!$C$16:$P$25,Q$4,FALSE)/VLOOKUP($B37,'Model Working'!$C$30:$P$39,Q$4)-(VLOOKUP($B37,'Model Working'!$C$16:$P$25,P$4,FALSE)/VLOOKUP($B37,'Model Working'!$C$30:$P$39,P$4)))/VLOOKUP($F37,'Model Working'!$C$54:$P$56,P$4,FALSE))*VLOOKUP($D37,'Model Working'!$C$62:$P$65,P$4,FALSE)*(1+Low_Case))*'Model Working'!J$57)))</f>
        <v>515.37387489999799</v>
      </c>
      <c r="Q37" s="29">
        <f>((((((VLOOKUP($B37,'Model Working'!$C$16:$P$25,R$4,FALSE)/VLOOKUP($B37,'Model Working'!$C$30:$P$39,R$4)-(VLOOKUP($B37,'Model Working'!$C$16:$P$25,Q$4,FALSE)/VLOOKUP($B37,'Model Working'!$C$30:$P$39,Q$4)))/VLOOKUP($F37,'Model Working'!$C$54:$P$56,Q$4,FALSE))*VLOOKUP($D37,'Model Working'!$C$62:$P$65,Q$4,FALSE)*(1+Low_Case))*'Model Working'!K$57)))</f>
        <v>524.89474272582811</v>
      </c>
      <c r="R37" s="29">
        <f>((((((VLOOKUP($B37,'Model Working'!$C$16:$P$25,S$4,FALSE)/VLOOKUP($B37,'Model Working'!$C$30:$P$39,S$4)-(VLOOKUP($B37,'Model Working'!$C$16:$P$25,R$4,FALSE)/VLOOKUP($B37,'Model Working'!$C$30:$P$39,R$4)))/VLOOKUP($F37,'Model Working'!$C$54:$P$56,R$4,FALSE))*VLOOKUP($D37,'Model Working'!$C$62:$P$65,R$4,FALSE)*(1+Low_Case))*'Model Working'!L$57)))</f>
        <v>534.60584554649154</v>
      </c>
      <c r="S37" s="29">
        <f>((((((VLOOKUP($B37,'Model Working'!$C$16:$P$25,T$4,FALSE)/VLOOKUP($B37,'Model Working'!$C$30:$P$39,T$4)-(VLOOKUP($B37,'Model Working'!$C$16:$P$25,S$4,FALSE)/VLOOKUP($B37,'Model Working'!$C$30:$P$39,S$4)))/VLOOKUP($F37,'Model Working'!$C$54:$P$56,S$4,FALSE))*VLOOKUP($D37,'Model Working'!$C$62:$P$65,S$4,FALSE)*(1+Low_Case))*'Model Working'!M$57)))</f>
        <v>544.51136864044611</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((((((VLOOKUP($B38,'Model Working'!$C$16:$P$25,K$4,FALSE)/VLOOKUP($B38,'Model Working'!$C$30:$P$39,K$4)-(VLOOKUP($B38,'Model Working'!$C$16:$P$25,J$4,FALSE)/VLOOKUP($B38,'Model Working'!$C$30:$P$39,J$4)))/VLOOKUP($F38,'Model Working'!$C$54:$P$56,J$4,FALSE))*VLOOKUP($D38,'Model Working'!$C$62:$P$65,J$4,FALSE)*(1+High_Case))*'Model Working'!D$57)))</f>
        <v>564.69297717042298</v>
      </c>
      <c r="K38" s="29">
        <f>((((((VLOOKUP($B38,'Model Working'!$C$16:$P$25,L$4,FALSE)/VLOOKUP($B38,'Model Working'!$C$30:$P$39,L$4)-(VLOOKUP($B38,'Model Working'!$C$16:$P$25,K$4,FALSE)/VLOOKUP($B38,'Model Working'!$C$30:$P$39,K$4)))/VLOOKUP($F38,'Model Working'!$C$54:$P$56,K$4,FALSE))*VLOOKUP($D38,'Model Working'!$C$62:$P$65,K$4,FALSE)*(1+High_Case))*'Model Working'!E$57)))</f>
        <v>575.03532203620352</v>
      </c>
      <c r="L38" s="29">
        <f>((((((((VLOOKUP($B38,'Model Working'!$C$16:$P$25,M$4,FALSE)/VLOOKUP($B38,'Model Working'!$C$30:$P$39,M$4)-(VLOOKUP($B38,'Model Working'!$C$16:$P$25,L$4,FALSE)/VLOOKUP($B38,'Model Working'!$C$30:$P$39,L$4)))/VLOOKUP($F38,'Model Working'!$C$54:$P$56,L$4,FALSE))*VLOOKUP($D38,'Model Working'!$C$62:$P$65,L$4,FALSE)*(1+High_Case))*'Model Working'!F$57)))))</f>
        <v>585.58194563809604</v>
      </c>
      <c r="M38" s="29">
        <f>((((((VLOOKUP($B38,'Model Working'!$C$16:$P$25,N$4,FALSE)/VLOOKUP($B38,'Model Working'!$C$30:$P$39,N$4)-(VLOOKUP($B38,'Model Working'!$C$16:$P$25,M$4,FALSE)/VLOOKUP($B38,'Model Working'!$C$30:$P$39,M$4)))/VLOOKUP($F38,'Model Working'!$C$54:$P$56,M$4,FALSE))*VLOOKUP($D38,'Model Working'!$C$62:$P$65,M$4,FALSE)*(1+High_Case))*'Model Working'!G$57)))</f>
        <v>596.33727559591409</v>
      </c>
      <c r="N38" s="29">
        <f>((((((VLOOKUP($B38,'Model Working'!$C$16:$P$25,O$4,FALSE)/VLOOKUP($B38,'Model Working'!$C$30:$P$39,O$4)-(VLOOKUP($B38,'Model Working'!$C$16:$P$25,N$4,FALSE)/VLOOKUP($B38,'Model Working'!$C$30:$P$39,N$4)))/VLOOKUP($F38,'Model Working'!$C$54:$P$56,N$4,FALSE))*VLOOKUP($D38,'Model Working'!$C$62:$P$65,N$4,FALSE)*(1+High_Case))*'Model Working'!H$57)))</f>
        <v>607.30584654650033</v>
      </c>
      <c r="O38" s="29">
        <f>((((((VLOOKUP($B38,'Model Working'!$C$16:$P$25,P$4,FALSE)/VLOOKUP($B38,'Model Working'!$C$30:$P$39,P$4)-(VLOOKUP($B38,'Model Working'!$C$16:$P$25,O$4,FALSE)/VLOOKUP($B38,'Model Working'!$C$30:$P$39,O$4)))/VLOOKUP($F38,'Model Working'!$C$54:$P$56,O$4,FALSE))*VLOOKUP($D38,'Model Working'!$C$62:$P$65,O$4,FALSE)*(1+High_Case))*'Model Working'!I$57)))</f>
        <v>618.49230306154323</v>
      </c>
      <c r="P38" s="29">
        <f>((((((VLOOKUP($B38,'Model Working'!$C$16:$P$25,Q$4,FALSE)/VLOOKUP($B38,'Model Working'!$C$30:$P$39,Q$4)-(VLOOKUP($B38,'Model Working'!$C$16:$P$25,P$4,FALSE)/VLOOKUP($B38,'Model Working'!$C$30:$P$39,P$4)))/VLOOKUP($F38,'Model Working'!$C$54:$P$56,P$4,FALSE))*VLOOKUP($D38,'Model Working'!$C$62:$P$65,P$4,FALSE)*(1+High_Case))*'Model Working'!J$57)))</f>
        <v>629.90140265555317</v>
      </c>
      <c r="Q38" s="29">
        <f>((((((VLOOKUP($B38,'Model Working'!$C$16:$P$25,R$4,FALSE)/VLOOKUP($B38,'Model Working'!$C$30:$P$39,R$4)-(VLOOKUP($B38,'Model Working'!$C$16:$P$25,Q$4,FALSE)/VLOOKUP($B38,'Model Working'!$C$30:$P$39,Q$4)))/VLOOKUP($F38,'Model Working'!$C$54:$P$56,Q$4,FALSE))*VLOOKUP($D38,'Model Working'!$C$62:$P$65,Q$4,FALSE)*(1+High_Case))*'Model Working'!K$57)))</f>
        <v>641.53801888712337</v>
      </c>
      <c r="R38" s="29">
        <f>((((((VLOOKUP($B38,'Model Working'!$C$16:$P$25,S$4,FALSE)/VLOOKUP($B38,'Model Working'!$C$30:$P$39,S$4)-(VLOOKUP($B38,'Model Working'!$C$16:$P$25,R$4,FALSE)/VLOOKUP($B38,'Model Working'!$C$30:$P$39,R$4)))/VLOOKUP($F38,'Model Working'!$C$54:$P$56,R$4,FALSE))*VLOOKUP($D38,'Model Working'!$C$62:$P$65,R$4,FALSE)*(1+High_Case))*'Model Working'!L$57)))</f>
        <v>653.40714455682314</v>
      </c>
      <c r="S38" s="29">
        <f>((((((VLOOKUP($B38,'Model Working'!$C$16:$P$25,T$4,FALSE)/VLOOKUP($B38,'Model Working'!$C$30:$P$39,T$4)-(VLOOKUP($B38,'Model Working'!$C$16:$P$25,S$4,FALSE)/VLOOKUP($B38,'Model Working'!$C$30:$P$39,S$4)))/VLOOKUP($F38,'Model Working'!$C$54:$P$56,S$4,FALSE))*VLOOKUP($D38,'Model Working'!$C$62:$P$65,S$4,FALSE)*(1+High_Case))*'Model Working'!M$57)))</f>
        <v>665.51389500498976</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((((((VLOOKUP($B39,'Model Working'!$C$16:$P$25,K$4,FALSE)/VLOOKUP($B39,'Model Working'!$C$30:$P$39,K$4)-(VLOOKUP($B39,'Model Working'!$C$16:$P$25,J$4,FALSE)/VLOOKUP($B39,'Model Working'!$C$30:$P$39,J$4)))/VLOOKUP($F39,'Model Working'!$C$54:$P$56,J$4,FALSE))*VLOOKUP($D39,'Model Working'!$C$62:$P$65,J$4,FALSE)*(1+Base_Case))*'Model Working'!D$57)))</f>
        <v>189.79736499989781</v>
      </c>
      <c r="K39" s="29">
        <f>((((((VLOOKUP($B39,'Model Working'!$C$16:$P$25,L$4,FALSE)/VLOOKUP($B39,'Model Working'!$C$30:$P$39,L$4)-(VLOOKUP($B39,'Model Working'!$C$16:$P$25,K$4,FALSE)/VLOOKUP($B39,'Model Working'!$C$30:$P$39,K$4)))/VLOOKUP($F39,'Model Working'!$C$54:$P$56,K$4,FALSE))*VLOOKUP($D39,'Model Working'!$C$62:$P$65,K$4,FALSE)*(1+Base_Case))*'Model Working'!E$57)))</f>
        <v>193.27350138339136</v>
      </c>
      <c r="L39" s="29">
        <f>((((((((VLOOKUP($B39,'Model Working'!$C$16:$P$25,M$4,FALSE)/VLOOKUP($B39,'Model Working'!$C$30:$P$39,M$4)-(VLOOKUP($B39,'Model Working'!$C$16:$P$25,L$4,FALSE)/VLOOKUP($B39,'Model Working'!$C$30:$P$39,L$4)))/VLOOKUP($F39,'Model Working'!$C$54:$P$56,L$4,FALSE))*VLOOKUP($D39,'Model Working'!$C$62:$P$65,L$4,FALSE)*(1+Base_Case))*'Model Working'!F$57)))))</f>
        <v>196.81829731713074</v>
      </c>
      <c r="M39" s="29">
        <f>((((((VLOOKUP($B39,'Model Working'!$C$16:$P$25,N$4,FALSE)/VLOOKUP($B39,'Model Working'!$C$30:$P$39,N$4)-(VLOOKUP($B39,'Model Working'!$C$16:$P$25,M$4,FALSE)/VLOOKUP($B39,'Model Working'!$C$30:$P$39,M$4)))/VLOOKUP($F39,'Model Working'!$C$54:$P$56,M$4,FALSE))*VLOOKUP($D39,'Model Working'!$C$62:$P$65,M$4,FALSE)*(1+Base_Case))*'Model Working'!G$57)))</f>
        <v>200.43324095593269</v>
      </c>
      <c r="N39" s="29">
        <f>((((((VLOOKUP($B39,'Model Working'!$C$16:$P$25,O$4,FALSE)/VLOOKUP($B39,'Model Working'!$C$30:$P$39,O$4)-(VLOOKUP($B39,'Model Working'!$C$16:$P$25,N$4,FALSE)/VLOOKUP($B39,'Model Working'!$C$30:$P$39,N$4)))/VLOOKUP($F39,'Model Working'!$C$54:$P$56,N$4,FALSE))*VLOOKUP($D39,'Model Working'!$C$62:$P$65,N$4,FALSE)*(1+Base_Case))*'Model Working'!H$57)))</f>
        <v>204.11985642380557</v>
      </c>
      <c r="O39" s="29">
        <f>((((((VLOOKUP($B39,'Model Working'!$C$16:$P$25,P$4,FALSE)/VLOOKUP($B39,'Model Working'!$C$30:$P$39,P$4)-(VLOOKUP($B39,'Model Working'!$C$16:$P$25,O$4,FALSE)/VLOOKUP($B39,'Model Working'!$C$30:$P$39,O$4)))/VLOOKUP($F39,'Model Working'!$C$54:$P$56,O$4,FALSE))*VLOOKUP($D39,'Model Working'!$C$62:$P$65,O$4,FALSE)*(1+Base_Case))*'Model Working'!I$57)))</f>
        <v>207.87970479464926</v>
      </c>
      <c r="P39" s="29">
        <f>((((((VLOOKUP($B39,'Model Working'!$C$16:$P$25,Q$4,FALSE)/VLOOKUP($B39,'Model Working'!$C$30:$P$39,Q$4)-(VLOOKUP($B39,'Model Working'!$C$16:$P$25,P$4,FALSE)/VLOOKUP($B39,'Model Working'!$C$30:$P$39,P$4)))/VLOOKUP($F39,'Model Working'!$C$54:$P$56,P$4,FALSE))*VLOOKUP($D39,'Model Working'!$C$62:$P$65,P$4,FALSE)*(1+Base_Case))*'Model Working'!J$57)))</f>
        <v>211.71438510325694</v>
      </c>
      <c r="Q39" s="29">
        <f>((((((VLOOKUP($B39,'Model Working'!$C$16:$P$25,R$4,FALSE)/VLOOKUP($B39,'Model Working'!$C$30:$P$39,R$4)-(VLOOKUP($B39,'Model Working'!$C$16:$P$25,Q$4,FALSE)/VLOOKUP($B39,'Model Working'!$C$30:$P$39,Q$4)))/VLOOKUP($F39,'Model Working'!$C$54:$P$56,Q$4,FALSE))*VLOOKUP($D39,'Model Working'!$C$62:$P$65,Q$4,FALSE)*(1+Base_Case))*'Model Working'!K$57)))</f>
        <v>215.62553538767165</v>
      </c>
      <c r="R39" s="29">
        <f>((((((VLOOKUP($B39,'Model Working'!$C$16:$P$25,S$4,FALSE)/VLOOKUP($B39,'Model Working'!$C$30:$P$39,S$4)-(VLOOKUP($B39,'Model Working'!$C$16:$P$25,R$4,FALSE)/VLOOKUP($B39,'Model Working'!$C$30:$P$39,R$4)))/VLOOKUP($F39,'Model Working'!$C$54:$P$56,R$4,FALSE))*VLOOKUP($D39,'Model Working'!$C$62:$P$65,R$4,FALSE)*(1+Base_Case))*'Model Working'!L$57)))</f>
        <v>219.61483376402066</v>
      </c>
      <c r="S39" s="29">
        <f>((((((VLOOKUP($B39,'Model Working'!$C$16:$P$25,T$4,FALSE)/VLOOKUP($B39,'Model Working'!$C$30:$P$39,T$4)-(VLOOKUP($B39,'Model Working'!$C$16:$P$25,S$4,FALSE)/VLOOKUP($B39,'Model Working'!$C$30:$P$39,S$4)))/VLOOKUP($F39,'Model Working'!$C$54:$P$56,S$4,FALSE))*VLOOKUP($D39,'Model Working'!$C$62:$P$65,S$4,FALSE)*(1+Base_Case))*'Model Working'!M$57)))</f>
        <v>223.68399953492747</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((((((VLOOKUP($B40,'Model Working'!$C$16:$P$25,K$4,FALSE)/VLOOKUP($B40,'Model Working'!$C$30:$P$39,K$4)-(VLOOKUP($B40,'Model Working'!$C$16:$P$25,J$4,FALSE)/VLOOKUP($B40,'Model Working'!$C$30:$P$39,J$4)))/VLOOKUP($F40,'Model Working'!$C$54:$P$56,J$4,FALSE))*VLOOKUP($D40,'Model Working'!$C$62:$P$65,J$4,FALSE)*(1+Low_Case))*'Model Working'!D$57)))</f>
        <v>170.81762849990804</v>
      </c>
      <c r="K40" s="29">
        <f>((((((VLOOKUP($B40,'Model Working'!$C$16:$P$25,L$4,FALSE)/VLOOKUP($B40,'Model Working'!$C$30:$P$39,L$4)-(VLOOKUP($B40,'Model Working'!$C$16:$P$25,K$4,FALSE)/VLOOKUP($B40,'Model Working'!$C$30:$P$39,K$4)))/VLOOKUP($F40,'Model Working'!$C$54:$P$56,K$4,FALSE))*VLOOKUP($D40,'Model Working'!$C$62:$P$65,K$4,FALSE)*(1+Low_Case))*'Model Working'!E$57)))</f>
        <v>173.94615124505222</v>
      </c>
      <c r="L40" s="29">
        <f>((((((((VLOOKUP($B40,'Model Working'!$C$16:$P$25,M$4,FALSE)/VLOOKUP($B40,'Model Working'!$C$30:$P$39,M$4)-(VLOOKUP($B40,'Model Working'!$C$16:$P$25,L$4,FALSE)/VLOOKUP($B40,'Model Working'!$C$30:$P$39,L$4)))/VLOOKUP($F40,'Model Working'!$C$54:$P$56,L$4,FALSE))*VLOOKUP($D40,'Model Working'!$C$62:$P$65,L$4,FALSE)*(1+Low_Case))*'Model Working'!F$57)))))</f>
        <v>177.13646758541768</v>
      </c>
      <c r="M40" s="29">
        <f>((((((VLOOKUP($B40,'Model Working'!$C$16:$P$25,N$4,FALSE)/VLOOKUP($B40,'Model Working'!$C$30:$P$39,N$4)-(VLOOKUP($B40,'Model Working'!$C$16:$P$25,M$4,FALSE)/VLOOKUP($B40,'Model Working'!$C$30:$P$39,M$4)))/VLOOKUP($F40,'Model Working'!$C$54:$P$56,M$4,FALSE))*VLOOKUP($D40,'Model Working'!$C$62:$P$65,M$4,FALSE)*(1+Low_Case))*'Model Working'!G$57)))</f>
        <v>180.38991686033944</v>
      </c>
      <c r="N40" s="29">
        <f>((((((VLOOKUP($B40,'Model Working'!$C$16:$P$25,O$4,FALSE)/VLOOKUP($B40,'Model Working'!$C$30:$P$39,O$4)-(VLOOKUP($B40,'Model Working'!$C$16:$P$25,N$4,FALSE)/VLOOKUP($B40,'Model Working'!$C$30:$P$39,N$4)))/VLOOKUP($F40,'Model Working'!$C$54:$P$56,N$4,FALSE))*VLOOKUP($D40,'Model Working'!$C$62:$P$65,N$4,FALSE)*(1+Low_Case))*'Model Working'!H$57)))</f>
        <v>183.70787078142504</v>
      </c>
      <c r="O40" s="29">
        <f>((((((VLOOKUP($B40,'Model Working'!$C$16:$P$25,P$4,FALSE)/VLOOKUP($B40,'Model Working'!$C$30:$P$39,P$4)-(VLOOKUP($B40,'Model Working'!$C$16:$P$25,O$4,FALSE)/VLOOKUP($B40,'Model Working'!$C$30:$P$39,O$4)))/VLOOKUP($F40,'Model Working'!$C$54:$P$56,O$4,FALSE))*VLOOKUP($D40,'Model Working'!$C$62:$P$65,O$4,FALSE)*(1+Low_Case))*'Model Working'!I$57)))</f>
        <v>187.09173431518431</v>
      </c>
      <c r="P40" s="29">
        <f>((((((VLOOKUP($B40,'Model Working'!$C$16:$P$25,Q$4,FALSE)/VLOOKUP($B40,'Model Working'!$C$30:$P$39,Q$4)-(VLOOKUP($B40,'Model Working'!$C$16:$P$25,P$4,FALSE)/VLOOKUP($B40,'Model Working'!$C$30:$P$39,P$4)))/VLOOKUP($F40,'Model Working'!$C$54:$P$56,P$4,FALSE))*VLOOKUP($D40,'Model Working'!$C$62:$P$65,P$4,FALSE)*(1+Low_Case))*'Model Working'!J$57)))</f>
        <v>190.54294659293126</v>
      </c>
      <c r="Q40" s="29">
        <f>((((((VLOOKUP($B40,'Model Working'!$C$16:$P$25,R$4,FALSE)/VLOOKUP($B40,'Model Working'!$C$30:$P$39,R$4)-(VLOOKUP($B40,'Model Working'!$C$16:$P$25,Q$4,FALSE)/VLOOKUP($B40,'Model Working'!$C$30:$P$39,Q$4)))/VLOOKUP($F40,'Model Working'!$C$54:$P$56,Q$4,FALSE))*VLOOKUP($D40,'Model Working'!$C$62:$P$65,Q$4,FALSE)*(1+Low_Case))*'Model Working'!K$57)))</f>
        <v>194.06298184890446</v>
      </c>
      <c r="R40" s="29">
        <f>((((((VLOOKUP($B40,'Model Working'!$C$16:$P$25,S$4,FALSE)/VLOOKUP($B40,'Model Working'!$C$30:$P$39,S$4)-(VLOOKUP($B40,'Model Working'!$C$16:$P$25,R$4,FALSE)/VLOOKUP($B40,'Model Working'!$C$30:$P$39,R$4)))/VLOOKUP($F40,'Model Working'!$C$54:$P$56,R$4,FALSE))*VLOOKUP($D40,'Model Working'!$C$62:$P$65,R$4,FALSE)*(1+Low_Case))*'Model Working'!L$57)))</f>
        <v>197.65335038761859</v>
      </c>
      <c r="S40" s="29">
        <f>((((((VLOOKUP($B40,'Model Working'!$C$16:$P$25,T$4,FALSE)/VLOOKUP($B40,'Model Working'!$C$30:$P$39,T$4)-(VLOOKUP($B40,'Model Working'!$C$16:$P$25,S$4,FALSE)/VLOOKUP($B40,'Model Working'!$C$30:$P$39,S$4)))/VLOOKUP($F40,'Model Working'!$C$54:$P$56,S$4,FALSE))*VLOOKUP($D40,'Model Working'!$C$62:$P$65,S$4,FALSE)*(1+Low_Case))*'Model Working'!M$57)))</f>
        <v>201.31559958143472</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((((((VLOOKUP($B41,'Model Working'!$C$16:$P$25,K$4,FALSE)/VLOOKUP($B41,'Model Working'!$C$30:$P$39,K$4)-(VLOOKUP($B41,'Model Working'!$C$16:$P$25,J$4,FALSE)/VLOOKUP($B41,'Model Working'!$C$30:$P$39,J$4)))/VLOOKUP($F41,'Model Working'!$C$54:$P$56,J$4,FALSE))*VLOOKUP($D41,'Model Working'!$C$62:$P$65,J$4,FALSE)*(1+High_Case))*'Model Working'!D$57)))</f>
        <v>208.77710149988761</v>
      </c>
      <c r="K41" s="29">
        <f>((((((VLOOKUP($B41,'Model Working'!$C$16:$P$25,L$4,FALSE)/VLOOKUP($B41,'Model Working'!$C$30:$P$39,L$4)-(VLOOKUP($B41,'Model Working'!$C$16:$P$25,K$4,FALSE)/VLOOKUP($B41,'Model Working'!$C$30:$P$39,K$4)))/VLOOKUP($F41,'Model Working'!$C$54:$P$56,K$4,FALSE))*VLOOKUP($D41,'Model Working'!$C$62:$P$65,K$4,FALSE)*(1+High_Case))*'Model Working'!E$57)))</f>
        <v>212.6008515217305</v>
      </c>
      <c r="L41" s="29">
        <f>((((((((VLOOKUP($B41,'Model Working'!$C$16:$P$25,M$4,FALSE)/VLOOKUP($B41,'Model Working'!$C$30:$P$39,M$4)-(VLOOKUP($B41,'Model Working'!$C$16:$P$25,L$4,FALSE)/VLOOKUP($B41,'Model Working'!$C$30:$P$39,L$4)))/VLOOKUP($F41,'Model Working'!$C$54:$P$56,L$4,FALSE))*VLOOKUP($D41,'Model Working'!$C$62:$P$65,L$4,FALSE)*(1+High_Case))*'Model Working'!F$57)))))</f>
        <v>216.50012704884384</v>
      </c>
      <c r="M41" s="29">
        <f>((((((VLOOKUP($B41,'Model Working'!$C$16:$P$25,N$4,FALSE)/VLOOKUP($B41,'Model Working'!$C$30:$P$39,N$4)-(VLOOKUP($B41,'Model Working'!$C$16:$P$25,M$4,FALSE)/VLOOKUP($B41,'Model Working'!$C$30:$P$39,M$4)))/VLOOKUP($F41,'Model Working'!$C$54:$P$56,M$4,FALSE))*VLOOKUP($D41,'Model Working'!$C$62:$P$65,M$4,FALSE)*(1+High_Case))*'Model Working'!G$57)))</f>
        <v>220.47656505152597</v>
      </c>
      <c r="N41" s="29">
        <f>((((((VLOOKUP($B41,'Model Working'!$C$16:$P$25,O$4,FALSE)/VLOOKUP($B41,'Model Working'!$C$30:$P$39,O$4)-(VLOOKUP($B41,'Model Working'!$C$16:$P$25,N$4,FALSE)/VLOOKUP($B41,'Model Working'!$C$30:$P$39,N$4)))/VLOOKUP($F41,'Model Working'!$C$54:$P$56,N$4,FALSE))*VLOOKUP($D41,'Model Working'!$C$62:$P$65,N$4,FALSE)*(1+High_Case))*'Model Working'!H$57)))</f>
        <v>224.53184206618616</v>
      </c>
      <c r="O41" s="29">
        <f>((((((VLOOKUP($B41,'Model Working'!$C$16:$P$25,P$4,FALSE)/VLOOKUP($B41,'Model Working'!$C$30:$P$39,P$4)-(VLOOKUP($B41,'Model Working'!$C$16:$P$25,O$4,FALSE)/VLOOKUP($B41,'Model Working'!$C$30:$P$39,O$4)))/VLOOKUP($F41,'Model Working'!$C$54:$P$56,O$4,FALSE))*VLOOKUP($D41,'Model Working'!$C$62:$P$65,O$4,FALSE)*(1+High_Case))*'Model Working'!I$57)))</f>
        <v>228.66767527411417</v>
      </c>
      <c r="P41" s="29">
        <f>((((((VLOOKUP($B41,'Model Working'!$C$16:$P$25,Q$4,FALSE)/VLOOKUP($B41,'Model Working'!$C$30:$P$39,Q$4)-(VLOOKUP($B41,'Model Working'!$C$16:$P$25,P$4,FALSE)/VLOOKUP($B41,'Model Working'!$C$30:$P$39,P$4)))/VLOOKUP($F41,'Model Working'!$C$54:$P$56,P$4,FALSE))*VLOOKUP($D41,'Model Working'!$C$62:$P$65,P$4,FALSE)*(1+High_Case))*'Model Working'!J$57)))</f>
        <v>232.88582361358266</v>
      </c>
      <c r="Q41" s="29">
        <f>((((((VLOOKUP($B41,'Model Working'!$C$16:$P$25,R$4,FALSE)/VLOOKUP($B41,'Model Working'!$C$30:$P$39,R$4)-(VLOOKUP($B41,'Model Working'!$C$16:$P$25,Q$4,FALSE)/VLOOKUP($B41,'Model Working'!$C$30:$P$39,Q$4)))/VLOOKUP($F41,'Model Working'!$C$54:$P$56,Q$4,FALSE))*VLOOKUP($D41,'Model Working'!$C$62:$P$65,Q$4,FALSE)*(1+High_Case))*'Model Working'!K$57)))</f>
        <v>237.18808892643881</v>
      </c>
      <c r="R41" s="29">
        <f>((((((VLOOKUP($B41,'Model Working'!$C$16:$P$25,S$4,FALSE)/VLOOKUP($B41,'Model Working'!$C$30:$P$39,S$4)-(VLOOKUP($B41,'Model Working'!$C$16:$P$25,R$4,FALSE)/VLOOKUP($B41,'Model Working'!$C$30:$P$39,R$4)))/VLOOKUP($F41,'Model Working'!$C$54:$P$56,R$4,FALSE))*VLOOKUP($D41,'Model Working'!$C$62:$P$65,R$4,FALSE)*(1+High_Case))*'Model Working'!L$57)))</f>
        <v>241.57631714042276</v>
      </c>
      <c r="S41" s="29">
        <f>((((((VLOOKUP($B41,'Model Working'!$C$16:$P$25,T$4,FALSE)/VLOOKUP($B41,'Model Working'!$C$30:$P$39,T$4)-(VLOOKUP($B41,'Model Working'!$C$16:$P$25,S$4,FALSE)/VLOOKUP($B41,'Model Working'!$C$30:$P$39,S$4)))/VLOOKUP($F41,'Model Working'!$C$54:$P$56,S$4,FALSE))*VLOOKUP($D41,'Model Working'!$C$62:$P$65,S$4,FALSE)*(1+High_Case))*'Model Working'!M$57)))</f>
        <v>246.05239948842024</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2" si="12">I36+I39</f>
        <v>129.62170608451856</v>
      </c>
      <c r="J42" s="29">
        <f t="shared" si="12"/>
        <v>703.15461697300952</v>
      </c>
      <c r="K42" s="29">
        <f t="shared" si="12"/>
        <v>716.03288505266732</v>
      </c>
      <c r="L42" s="29">
        <f t="shared" si="12"/>
        <v>729.16552062449068</v>
      </c>
      <c r="M42" s="29">
        <f t="shared" si="12"/>
        <v>742.55803695221812</v>
      </c>
      <c r="N42" s="29">
        <f t="shared" si="12"/>
        <v>756.21608055698766</v>
      </c>
      <c r="O42" s="29">
        <f t="shared" si="12"/>
        <v>770.14543485059755</v>
      </c>
      <c r="P42" s="29">
        <f t="shared" si="12"/>
        <v>784.35202388103255</v>
      </c>
      <c r="Q42" s="29">
        <f t="shared" si="12"/>
        <v>798.84191619414742</v>
      </c>
      <c r="R42" s="29">
        <f t="shared" si="12"/>
        <v>813.621328815678</v>
      </c>
      <c r="S42" s="29">
        <f t="shared" si="12"/>
        <v>828.6966313576454</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ref="I43:S43" si="13">I37+I40</f>
        <v>116.65953547606669</v>
      </c>
      <c r="J43" s="29">
        <f t="shared" si="13"/>
        <v>632.83915527570855</v>
      </c>
      <c r="K43" s="29">
        <f t="shared" si="13"/>
        <v>644.42959654740059</v>
      </c>
      <c r="L43" s="29">
        <f t="shared" si="13"/>
        <v>656.24896856204168</v>
      </c>
      <c r="M43" s="29">
        <f t="shared" si="13"/>
        <v>668.30223325699637</v>
      </c>
      <c r="N43" s="29">
        <f t="shared" si="13"/>
        <v>680.59447250128892</v>
      </c>
      <c r="O43" s="29">
        <f t="shared" si="13"/>
        <v>693.13089136553776</v>
      </c>
      <c r="P43" s="29">
        <f t="shared" si="13"/>
        <v>705.91682149292922</v>
      </c>
      <c r="Q43" s="29">
        <f t="shared" si="13"/>
        <v>718.95772457473254</v>
      </c>
      <c r="R43" s="29">
        <f t="shared" si="13"/>
        <v>732.25919593411015</v>
      </c>
      <c r="S43" s="29">
        <f t="shared" si="13"/>
        <v>745.82696822188086</v>
      </c>
      <c r="T43" s="88" t="s">
        <v>115</v>
      </c>
    </row>
    <row r="44" spans="1:20" ht="1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ref="I44:S44" si="14">I38+I41</f>
        <v>142.58387669297042</v>
      </c>
      <c r="J44" s="86">
        <f t="shared" si="14"/>
        <v>773.47007867031061</v>
      </c>
      <c r="K44" s="86">
        <f t="shared" si="14"/>
        <v>787.63617355793406</v>
      </c>
      <c r="L44" s="86">
        <f t="shared" si="14"/>
        <v>802.08207268693991</v>
      </c>
      <c r="M44" s="86">
        <f t="shared" si="14"/>
        <v>816.81384064744009</v>
      </c>
      <c r="N44" s="86">
        <f t="shared" si="14"/>
        <v>831.83768861268652</v>
      </c>
      <c r="O44" s="86">
        <f t="shared" si="14"/>
        <v>847.15997833565734</v>
      </c>
      <c r="P44" s="86">
        <f t="shared" si="14"/>
        <v>862.78722626913577</v>
      </c>
      <c r="Q44" s="86">
        <f t="shared" si="14"/>
        <v>878.72610781356218</v>
      </c>
      <c r="R44" s="86">
        <f t="shared" si="14"/>
        <v>894.98346169724596</v>
      </c>
      <c r="S44" s="86">
        <f t="shared" si="14"/>
        <v>911.56629449340994</v>
      </c>
      <c r="T44" s="89" t="s">
        <v>115</v>
      </c>
    </row>
    <row r="45" spans="1:20" ht="15.5" thickTop="1" thickBot="1">
      <c r="A45" s="91" t="s">
        <v>127</v>
      </c>
      <c r="B45" s="91" t="s">
        <v>128</v>
      </c>
      <c r="C45" s="91" t="s">
        <v>121</v>
      </c>
      <c r="D45" s="91" t="s">
        <v>120</v>
      </c>
      <c r="E45" s="219"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J36+J39</f>
        <v>703.15461697300952</v>
      </c>
      <c r="K45" s="92">
        <f t="shared" ref="K45:S45" si="15">K36+K39</f>
        <v>716.03288505266732</v>
      </c>
      <c r="L45" s="92">
        <f t="shared" si="15"/>
        <v>729.16552062449068</v>
      </c>
      <c r="M45" s="92">
        <f t="shared" si="15"/>
        <v>742.55803695221812</v>
      </c>
      <c r="N45" s="92">
        <f t="shared" si="15"/>
        <v>756.21608055698766</v>
      </c>
      <c r="O45" s="92">
        <f t="shared" si="15"/>
        <v>770.14543485059755</v>
      </c>
      <c r="P45" s="92">
        <f t="shared" si="15"/>
        <v>784.35202388103255</v>
      </c>
      <c r="Q45" s="92">
        <f t="shared" si="15"/>
        <v>798.84191619414742</v>
      </c>
      <c r="R45" s="92">
        <f t="shared" si="15"/>
        <v>813.621328815678</v>
      </c>
      <c r="S45" s="92">
        <f t="shared" si="15"/>
        <v>828.6966313576454</v>
      </c>
      <c r="T45" s="90" t="s">
        <v>115</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f>
        <v>1088.8632594380554</v>
      </c>
      <c r="K46" s="29">
        <f>(VLOOKUP($B46,'Model Working'!$C$16:$P$25,L$4,FALSE)/VLOOKUP($B46,'Model Working'!$C$30:$P$39,L$4)-(VLOOKUP($B46,'Model Working'!$C$16:$P$25,K$4,FALSE)/VLOOKUP($B46,'Model Working'!$C$30:$P$39,K$4)))*VLOOKUP($F46,'Model Working'!$C$42:$P$45,K$4,FALSE)*VLOOKUP($D46,'Model Working'!$C$47:$P$50,K$4,FALSE)*(1+Base_Case)</f>
        <v>1104.1874612905744</v>
      </c>
      <c r="L46" s="29">
        <f>(VLOOKUP($B46,'Model Working'!$C$16:$P$25,M$4,FALSE)/VLOOKUP($B46,'Model Working'!$C$30:$P$39,M$4)-(VLOOKUP($B46,'Model Working'!$C$16:$P$25,L$4,FALSE)/VLOOKUP($B46,'Model Working'!$C$30:$P$39,L$4)))*VLOOKUP($F46,'Model Working'!$C$42:$P$45,L$4,FALSE)*VLOOKUP($D46,'Model Working'!$C$47:$P$50,L$4,FALSE)*(1+Base_Case)</f>
        <v>1140.8828491756296</v>
      </c>
      <c r="M46" s="29">
        <f>(VLOOKUP($B46,'Model Working'!$C$16:$P$25,N$4,FALSE)/VLOOKUP($B46,'Model Working'!$C$30:$P$39,N$4)-(VLOOKUP($B46,'Model Working'!$C$16:$P$25,M$4,FALSE)/VLOOKUP($B46,'Model Working'!$C$30:$P$39,M$4)))*VLOOKUP($F46,'Model Working'!$C$42:$P$45,M$4,FALSE)*VLOOKUP($D46,'Model Working'!$C$47:$P$50,M$4,FALSE)*(1+Base_Case)</f>
        <v>1135.5715183544135</v>
      </c>
      <c r="N46" s="29">
        <f>(VLOOKUP($B46,'Model Working'!$C$16:$P$25,O$4,FALSE)/VLOOKUP($B46,'Model Working'!$C$30:$P$39,O$4)-(VLOOKUP($B46,'Model Working'!$C$16:$P$25,N$4,FALSE)/VLOOKUP($B46,'Model Working'!$C$30:$P$39,N$4)))*VLOOKUP($F46,'Model Working'!$C$42:$P$45,N$4,FALSE)*VLOOKUP($D46,'Model Working'!$C$47:$P$50,N$4,FALSE)*(1+Base_Case)</f>
        <v>1151.6404211620311</v>
      </c>
      <c r="O46" s="29">
        <f>(VLOOKUP($B46,'Model Working'!$C$16:$P$25,P$4,FALSE)/VLOOKUP($B46,'Model Working'!$C$30:$P$39,P$4)-(VLOOKUP($B46,'Model Working'!$C$16:$P$25,O$4,FALSE)/VLOOKUP($B46,'Model Working'!$C$30:$P$39,O$4)))*VLOOKUP($F46,'Model Working'!$C$42:$P$45,O$4,FALSE)*VLOOKUP($D46,'Model Working'!$C$47:$P$50,O$4,FALSE)*(1+Base_Case)</f>
        <v>1167.966767718141</v>
      </c>
      <c r="P46" s="29">
        <f>(VLOOKUP($B46,'Model Working'!$C$16:$P$25,Q$4,FALSE)/VLOOKUP($B46,'Model Working'!$C$30:$P$39,Q$4)-(VLOOKUP($B46,'Model Working'!$C$16:$P$25,P$4,FALSE)/VLOOKUP($B46,'Model Working'!$C$30:$P$39,P$4)))*VLOOKUP($F46,'Model Working'!$C$42:$P$45,P$4,FALSE)*VLOOKUP($D46,'Model Working'!$C$47:$P$50,P$4,FALSE)*(1+Base_Case)</f>
        <v>1184.5553292560608</v>
      </c>
      <c r="Q46" s="29">
        <f>(VLOOKUP($B46,'Model Working'!$C$16:$P$25,R$4,FALSE)/VLOOKUP($B46,'Model Working'!$C$30:$P$39,R$4)-(VLOOKUP($B46,'Model Working'!$C$16:$P$25,Q$4,FALSE)/VLOOKUP($B46,'Model Working'!$C$30:$P$39,Q$4)))*VLOOKUP($F46,'Model Working'!$C$42:$P$45,Q$4,FALSE)*VLOOKUP($D46,'Model Working'!$C$47:$P$50,Q$4,FALSE)*(1+Base_Case)</f>
        <v>1201.4109805048317</v>
      </c>
      <c r="R46" s="29">
        <f>(VLOOKUP($B46,'Model Working'!$C$16:$P$25,S$4,FALSE)/VLOOKUP($B46,'Model Working'!$C$30:$P$39,S$4)-(VLOOKUP($B46,'Model Working'!$C$16:$P$25,R$4,FALSE)/VLOOKUP($B46,'Model Working'!$C$30:$P$39,R$4)))*VLOOKUP($F46,'Model Working'!$C$42:$P$45,R$4,FALSE)*VLOOKUP($D46,'Model Working'!$C$47:$P$50,R$4,FALSE)*(1+Base_Case)</f>
        <v>1218.538702316057</v>
      </c>
      <c r="S46" s="29">
        <f>(VLOOKUP($B46,'Model Working'!$C$16:$P$25,T$4,FALSE)/VLOOKUP($B46,'Model Working'!$C$30:$P$39,T$4)-(VLOOKUP($B46,'Model Working'!$C$16:$P$25,S$4,FALSE)/VLOOKUP($B46,'Model Working'!$C$30:$P$39,S$4)))*VLOOKUP($F46,'Model Working'!$C$42:$P$45,S$4,FALSE)*VLOOKUP($D46,'Model Working'!$C$47:$P$50,S$4,FALSE)*(1+Base_Case)</f>
        <v>1235.9435843679476</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f>
        <v>979.97693349424981</v>
      </c>
      <c r="K47" s="29">
        <f>(VLOOKUP($B47,'Model Working'!$C$16:$P$25,L$4,FALSE)/VLOOKUP($B47,'Model Working'!$C$30:$P$39,L$4)-(VLOOKUP($B47,'Model Working'!$C$16:$P$25,K$4,FALSE)/VLOOKUP($B47,'Model Working'!$C$30:$P$39,K$4)))*VLOOKUP($F47,'Model Working'!$C$42:$P$45,K$4,FALSE)*VLOOKUP($D47,'Model Working'!$C$47:$P$50,K$4,FALSE)*(1+Low_Case)</f>
        <v>993.76871516151698</v>
      </c>
      <c r="L47" s="29">
        <f>(VLOOKUP($B47,'Model Working'!$C$16:$P$25,M$4,FALSE)/VLOOKUP($B47,'Model Working'!$C$30:$P$39,M$4)-(VLOOKUP($B47,'Model Working'!$C$16:$P$25,L$4,FALSE)/VLOOKUP($B47,'Model Working'!$C$30:$P$39,L$4)))*VLOOKUP($F47,'Model Working'!$C$42:$P$45,L$4,FALSE)*VLOOKUP($D47,'Model Working'!$C$47:$P$50,L$4,FALSE)*(1+Low_Case)</f>
        <v>1026.7945642580667</v>
      </c>
      <c r="M47" s="29">
        <f>(VLOOKUP($B47,'Model Working'!$C$16:$P$25,N$4,FALSE)/VLOOKUP($B47,'Model Working'!$C$30:$P$39,N$4)-(VLOOKUP($B47,'Model Working'!$C$16:$P$25,M$4,FALSE)/VLOOKUP($B47,'Model Working'!$C$30:$P$39,M$4)))*VLOOKUP($F47,'Model Working'!$C$42:$P$45,M$4,FALSE)*VLOOKUP($D47,'Model Working'!$C$47:$P$50,M$4,FALSE)*(1+Low_Case)</f>
        <v>1022.0143665189721</v>
      </c>
      <c r="N47" s="29">
        <f>(VLOOKUP($B47,'Model Working'!$C$16:$P$25,O$4,FALSE)/VLOOKUP($B47,'Model Working'!$C$30:$P$39,O$4)-(VLOOKUP($B47,'Model Working'!$C$16:$P$25,N$4,FALSE)/VLOOKUP($B47,'Model Working'!$C$30:$P$39,N$4)))*VLOOKUP($F47,'Model Working'!$C$42:$P$45,N$4,FALSE)*VLOOKUP($D47,'Model Working'!$C$47:$P$50,N$4,FALSE)*(1+Low_Case)</f>
        <v>1036.476379045828</v>
      </c>
      <c r="O47" s="29">
        <f>(VLOOKUP($B47,'Model Working'!$C$16:$P$25,P$4,FALSE)/VLOOKUP($B47,'Model Working'!$C$30:$P$39,P$4)-(VLOOKUP($B47,'Model Working'!$C$16:$P$25,O$4,FALSE)/VLOOKUP($B47,'Model Working'!$C$30:$P$39,O$4)))*VLOOKUP($F47,'Model Working'!$C$42:$P$45,O$4,FALSE)*VLOOKUP($D47,'Model Working'!$C$47:$P$50,O$4,FALSE)*(1+Low_Case)</f>
        <v>1051.170090946327</v>
      </c>
      <c r="P47" s="29">
        <f>(VLOOKUP($B47,'Model Working'!$C$16:$P$25,Q$4,FALSE)/VLOOKUP($B47,'Model Working'!$C$30:$P$39,Q$4)-(VLOOKUP($B47,'Model Working'!$C$16:$P$25,P$4,FALSE)/VLOOKUP($B47,'Model Working'!$C$30:$P$39,P$4)))*VLOOKUP($F47,'Model Working'!$C$42:$P$45,P$4,FALSE)*VLOOKUP($D47,'Model Working'!$C$47:$P$50,P$4,FALSE)*(1+Low_Case)</f>
        <v>1066.0997963304546</v>
      </c>
      <c r="Q47" s="29">
        <f>(VLOOKUP($B47,'Model Working'!$C$16:$P$25,R$4,FALSE)/VLOOKUP($B47,'Model Working'!$C$30:$P$39,R$4)-(VLOOKUP($B47,'Model Working'!$C$16:$P$25,Q$4,FALSE)/VLOOKUP($B47,'Model Working'!$C$30:$P$39,Q$4)))*VLOOKUP($F47,'Model Working'!$C$42:$P$45,Q$4,FALSE)*VLOOKUP($D47,'Model Working'!$C$47:$P$50,Q$4,FALSE)*(1+Low_Case)</f>
        <v>1081.2698824543486</v>
      </c>
      <c r="R47" s="29">
        <f>(VLOOKUP($B47,'Model Working'!$C$16:$P$25,S$4,FALSE)/VLOOKUP($B47,'Model Working'!$C$30:$P$39,S$4)-(VLOOKUP($B47,'Model Working'!$C$16:$P$25,R$4,FALSE)/VLOOKUP($B47,'Model Working'!$C$30:$P$39,R$4)))*VLOOKUP($F47,'Model Working'!$C$42:$P$45,R$4,FALSE)*VLOOKUP($D47,'Model Working'!$C$47:$P$50,R$4,FALSE)*(1+Low_Case)</f>
        <v>1096.6848320844513</v>
      </c>
      <c r="S47" s="29">
        <f>(VLOOKUP($B47,'Model Working'!$C$16:$P$25,T$4,FALSE)/VLOOKUP($B47,'Model Working'!$C$30:$P$39,T$4)-(VLOOKUP($B47,'Model Working'!$C$16:$P$25,S$4,FALSE)/VLOOKUP($B47,'Model Working'!$C$30:$P$39,S$4)))*VLOOKUP($F47,'Model Working'!$C$42:$P$45,S$4,FALSE)*VLOOKUP($D47,'Model Working'!$C$47:$P$50,S$4,FALSE)*(1+Low_Case)</f>
        <v>1112.3492259311529</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f>
        <v>1197.7495853818609</v>
      </c>
      <c r="K48" s="29">
        <f>(VLOOKUP($B48,'Model Working'!$C$16:$P$25,L$4,FALSE)/VLOOKUP($B48,'Model Working'!$C$30:$P$39,L$4)-(VLOOKUP($B48,'Model Working'!$C$16:$P$25,K$4,FALSE)/VLOOKUP($B48,'Model Working'!$C$30:$P$39,K$4)))*VLOOKUP($F48,'Model Working'!$C$42:$P$45,K$4,FALSE)*VLOOKUP($D48,'Model Working'!$C$47:$P$50,K$4,FALSE)*(1+High_Case)</f>
        <v>1214.606207419632</v>
      </c>
      <c r="L48" s="29">
        <f>(VLOOKUP($B48,'Model Working'!$C$16:$P$25,M$4,FALSE)/VLOOKUP($B48,'Model Working'!$C$30:$P$39,M$4)-(VLOOKUP($B48,'Model Working'!$C$16:$P$25,L$4,FALSE)/VLOOKUP($B48,'Model Working'!$C$30:$P$39,L$4)))*VLOOKUP($F48,'Model Working'!$C$42:$P$45,L$4,FALSE)*VLOOKUP($D48,'Model Working'!$C$47:$P$50,L$4,FALSE)*(1+High_Case)</f>
        <v>1254.9711340931926</v>
      </c>
      <c r="M48" s="29">
        <f>(VLOOKUP($B48,'Model Working'!$C$16:$P$25,N$4,FALSE)/VLOOKUP($B48,'Model Working'!$C$30:$P$39,N$4)-(VLOOKUP($B48,'Model Working'!$C$16:$P$25,M$4,FALSE)/VLOOKUP($B48,'Model Working'!$C$30:$P$39,M$4)))*VLOOKUP($F48,'Model Working'!$C$42:$P$45,M$4,FALSE)*VLOOKUP($D48,'Model Working'!$C$47:$P$50,M$4,FALSE)*(1+High_Case)</f>
        <v>1249.1286701898548</v>
      </c>
      <c r="N48" s="29">
        <f>(VLOOKUP($B48,'Model Working'!$C$16:$P$25,O$4,FALSE)/VLOOKUP($B48,'Model Working'!$C$30:$P$39,O$4)-(VLOOKUP($B48,'Model Working'!$C$16:$P$25,N$4,FALSE)/VLOOKUP($B48,'Model Working'!$C$30:$P$39,N$4)))*VLOOKUP($F48,'Model Working'!$C$42:$P$45,N$4,FALSE)*VLOOKUP($D48,'Model Working'!$C$47:$P$50,N$4,FALSE)*(1+High_Case)</f>
        <v>1266.8044632782344</v>
      </c>
      <c r="O48" s="29">
        <f>(VLOOKUP($B48,'Model Working'!$C$16:$P$25,P$4,FALSE)/VLOOKUP($B48,'Model Working'!$C$30:$P$39,P$4)-(VLOOKUP($B48,'Model Working'!$C$16:$P$25,O$4,FALSE)/VLOOKUP($B48,'Model Working'!$C$30:$P$39,O$4)))*VLOOKUP($F48,'Model Working'!$C$42:$P$45,O$4,FALSE)*VLOOKUP($D48,'Model Working'!$C$47:$P$50,O$4,FALSE)*(1+High_Case)</f>
        <v>1284.7634444899552</v>
      </c>
      <c r="P48" s="29">
        <f>(VLOOKUP($B48,'Model Working'!$C$16:$P$25,Q$4,FALSE)/VLOOKUP($B48,'Model Working'!$C$30:$P$39,Q$4)-(VLOOKUP($B48,'Model Working'!$C$16:$P$25,P$4,FALSE)/VLOOKUP($B48,'Model Working'!$C$30:$P$39,P$4)))*VLOOKUP($F48,'Model Working'!$C$42:$P$45,P$4,FALSE)*VLOOKUP($D48,'Model Working'!$C$47:$P$50,P$4,FALSE)*(1+High_Case)</f>
        <v>1303.0108621816669</v>
      </c>
      <c r="Q48" s="29">
        <f>(VLOOKUP($B48,'Model Working'!$C$16:$P$25,R$4,FALSE)/VLOOKUP($B48,'Model Working'!$C$30:$P$39,R$4)-(VLOOKUP($B48,'Model Working'!$C$16:$P$25,Q$4,FALSE)/VLOOKUP($B48,'Model Working'!$C$30:$P$39,Q$4)))*VLOOKUP($F48,'Model Working'!$C$42:$P$45,Q$4,FALSE)*VLOOKUP($D48,'Model Working'!$C$47:$P$50,Q$4,FALSE)*(1+High_Case)</f>
        <v>1321.5520785553151</v>
      </c>
      <c r="R48" s="29">
        <f>(VLOOKUP($B48,'Model Working'!$C$16:$P$25,S$4,FALSE)/VLOOKUP($B48,'Model Working'!$C$30:$P$39,S$4)-(VLOOKUP($B48,'Model Working'!$C$16:$P$25,R$4,FALSE)/VLOOKUP($B48,'Model Working'!$C$30:$P$39,R$4)))*VLOOKUP($F48,'Model Working'!$C$42:$P$45,R$4,FALSE)*VLOOKUP($D48,'Model Working'!$C$47:$P$50,R$4,FALSE)*(1+High_Case)</f>
        <v>1340.3925725476627</v>
      </c>
      <c r="S48" s="29">
        <f>(VLOOKUP($B48,'Model Working'!$C$16:$P$25,T$4,FALSE)/VLOOKUP($B48,'Model Working'!$C$30:$P$39,T$4)-(VLOOKUP($B48,'Model Working'!$C$16:$P$25,S$4,FALSE)/VLOOKUP($B48,'Model Working'!$C$30:$P$39,S$4)))*VLOOKUP($F48,'Model Working'!$C$42:$P$45,S$4,FALSE)*VLOOKUP($D48,'Model Working'!$C$47:$P$50,S$4,FALSE)*(1+High_Case)</f>
        <v>1359.5379428047424</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f>
        <v>177.25680967596253</v>
      </c>
      <c r="K49" s="29">
        <f>(VLOOKUP($B49,'Model Working'!$C$16:$P$25,L$4,FALSE)/VLOOKUP($B49,'Model Working'!$C$30:$P$39,L$4)-(VLOOKUP($B49,'Model Working'!$C$16:$P$25,K$4,FALSE)/VLOOKUP($B49,'Model Working'!$C$30:$P$39,K$4)))*VLOOKUP($F49,'Model Working'!$C$42:$P$45,K$4,FALSE)*VLOOKUP($D49,'Model Working'!$C$47:$P$50,K$4,FALSE)*(1+Base_Case)</f>
        <v>179.75144718683771</v>
      </c>
      <c r="L49" s="29">
        <f>(VLOOKUP($B49,'Model Working'!$C$16:$P$25,M$4,FALSE)/VLOOKUP($B49,'Model Working'!$C$30:$P$39,M$4)-(VLOOKUP($B49,'Model Working'!$C$16:$P$25,L$4,FALSE)/VLOOKUP($B49,'Model Working'!$C$30:$P$39,L$4)))*VLOOKUP($F49,'Model Working'!$C$42:$P$45,L$4,FALSE)*VLOOKUP($D49,'Model Working'!$C$47:$P$50,L$4,FALSE)*(1+Base_Case)</f>
        <v>185.72511498207928</v>
      </c>
      <c r="M49" s="29">
        <f>(VLOOKUP($B49,'Model Working'!$C$16:$P$25,N$4,FALSE)/VLOOKUP($B49,'Model Working'!$C$30:$P$39,N$4)-(VLOOKUP($B49,'Model Working'!$C$16:$P$25,M$4,FALSE)/VLOOKUP($B49,'Model Working'!$C$30:$P$39,M$4)))*VLOOKUP($F49,'Model Working'!$C$42:$P$45,M$4,FALSE)*VLOOKUP($D49,'Model Working'!$C$47:$P$50,M$4,FALSE)*(1+Base_Case)</f>
        <v>184.86047973211384</v>
      </c>
      <c r="N49" s="29">
        <f>(VLOOKUP($B49,'Model Working'!$C$16:$P$25,O$4,FALSE)/VLOOKUP($B49,'Model Working'!$C$30:$P$39,O$4)-(VLOOKUP($B49,'Model Working'!$C$16:$P$25,N$4,FALSE)/VLOOKUP($B49,'Model Working'!$C$30:$P$39,N$4)))*VLOOKUP($F49,'Model Working'!$C$42:$P$45,N$4,FALSE)*VLOOKUP($D49,'Model Working'!$C$47:$P$50,N$4,FALSE)*(1+Base_Case)</f>
        <v>187.47634763102835</v>
      </c>
      <c r="O49" s="29">
        <f>(VLOOKUP($B49,'Model Working'!$C$16:$P$25,P$4,FALSE)/VLOOKUP($B49,'Model Working'!$C$30:$P$39,P$4)-(VLOOKUP($B49,'Model Working'!$C$16:$P$25,O$4,FALSE)/VLOOKUP($B49,'Model Working'!$C$30:$P$39,O$4)))*VLOOKUP($F49,'Model Working'!$C$42:$P$45,O$4,FALSE)*VLOOKUP($D49,'Model Working'!$C$47:$P$50,O$4,FALSE)*(1+Base_Case)</f>
        <v>190.13412497737181</v>
      </c>
      <c r="P49" s="29">
        <f>(VLOOKUP($B49,'Model Working'!$C$16:$P$25,Q$4,FALSE)/VLOOKUP($B49,'Model Working'!$C$30:$P$39,Q$4)-(VLOOKUP($B49,'Model Working'!$C$16:$P$25,P$4,FALSE)/VLOOKUP($B49,'Model Working'!$C$30:$P$39,P$4)))*VLOOKUP($F49,'Model Working'!$C$42:$P$45,P$4,FALSE)*VLOOKUP($D49,'Model Working'!$C$47:$P$50,P$4,FALSE)*(1+Base_Case)</f>
        <v>192.83458848354479</v>
      </c>
      <c r="Q49" s="29">
        <f>(VLOOKUP($B49,'Model Working'!$C$16:$P$25,R$4,FALSE)/VLOOKUP($B49,'Model Working'!$C$30:$P$39,R$4)-(VLOOKUP($B49,'Model Working'!$C$16:$P$25,Q$4,FALSE)/VLOOKUP($B49,'Model Working'!$C$30:$P$39,Q$4)))*VLOOKUP($F49,'Model Working'!$C$42:$P$45,Q$4,FALSE)*VLOOKUP($D49,'Model Working'!$C$47:$P$50,Q$4,FALSE)*(1+Base_Case)</f>
        <v>195.5785317100889</v>
      </c>
      <c r="R49" s="29">
        <f>(VLOOKUP($B49,'Model Working'!$C$16:$P$25,S$4,FALSE)/VLOOKUP($B49,'Model Working'!$C$30:$P$39,S$4)-(VLOOKUP($B49,'Model Working'!$C$16:$P$25,R$4,FALSE)/VLOOKUP($B49,'Model Working'!$C$30:$P$39,R$4)))*VLOOKUP($F49,'Model Working'!$C$42:$P$45,R$4,FALSE)*VLOOKUP($D49,'Model Working'!$C$47:$P$50,R$4,FALSE)*(1+Base_Case)</f>
        <v>198.36676549331165</v>
      </c>
      <c r="S49" s="29">
        <f>(VLOOKUP($B49,'Model Working'!$C$16:$P$25,T$4,FALSE)/VLOOKUP($B49,'Model Working'!$C$30:$P$39,T$4)-(VLOOKUP($B49,'Model Working'!$C$16:$P$25,S$4,FALSE)/VLOOKUP($B49,'Model Working'!$C$30:$P$39,S$4)))*VLOOKUP($F49,'Model Working'!$C$42:$P$45,S$4,FALSE)*VLOOKUP($D49,'Model Working'!$C$47:$P$50,S$4,FALSE)*(1+Base_Case)</f>
        <v>201.20011838547984</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f>
        <v>159.53112870836628</v>
      </c>
      <c r="K50" s="29">
        <f>(VLOOKUP($B50,'Model Working'!$C$16:$P$25,L$4,FALSE)/VLOOKUP($B50,'Model Working'!$C$30:$P$39,L$4)-(VLOOKUP($B50,'Model Working'!$C$16:$P$25,K$4,FALSE)/VLOOKUP($B50,'Model Working'!$C$30:$P$39,K$4)))*VLOOKUP($F50,'Model Working'!$C$42:$P$45,K$4,FALSE)*VLOOKUP($D50,'Model Working'!$C$47:$P$50,K$4,FALSE)*(1+Low_Case)</f>
        <v>161.77630246815394</v>
      </c>
      <c r="L50" s="29">
        <f>(VLOOKUP($B50,'Model Working'!$C$16:$P$25,M$4,FALSE)/VLOOKUP($B50,'Model Working'!$C$30:$P$39,M$4)-(VLOOKUP($B50,'Model Working'!$C$16:$P$25,L$4,FALSE)/VLOOKUP($B50,'Model Working'!$C$30:$P$39,L$4)))*VLOOKUP($F50,'Model Working'!$C$42:$P$45,L$4,FALSE)*VLOOKUP($D50,'Model Working'!$C$47:$P$50,L$4,FALSE)*(1+Low_Case)</f>
        <v>167.15260348387136</v>
      </c>
      <c r="M50" s="29">
        <f>(VLOOKUP($B50,'Model Working'!$C$16:$P$25,N$4,FALSE)/VLOOKUP($B50,'Model Working'!$C$30:$P$39,N$4)-(VLOOKUP($B50,'Model Working'!$C$16:$P$25,M$4,FALSE)/VLOOKUP($B50,'Model Working'!$C$30:$P$39,M$4)))*VLOOKUP($F50,'Model Working'!$C$42:$P$45,M$4,FALSE)*VLOOKUP($D50,'Model Working'!$C$47:$P$50,M$4,FALSE)*(1+Low_Case)</f>
        <v>166.37443175890246</v>
      </c>
      <c r="N50" s="29">
        <f>(VLOOKUP($B50,'Model Working'!$C$16:$P$25,O$4,FALSE)/VLOOKUP($B50,'Model Working'!$C$30:$P$39,O$4)-(VLOOKUP($B50,'Model Working'!$C$16:$P$25,N$4,FALSE)/VLOOKUP($B50,'Model Working'!$C$30:$P$39,N$4)))*VLOOKUP($F50,'Model Working'!$C$42:$P$45,N$4,FALSE)*VLOOKUP($D50,'Model Working'!$C$47:$P$50,N$4,FALSE)*(1+Low_Case)</f>
        <v>168.72871286792551</v>
      </c>
      <c r="O50" s="29">
        <f>(VLOOKUP($B50,'Model Working'!$C$16:$P$25,P$4,FALSE)/VLOOKUP($B50,'Model Working'!$C$30:$P$39,P$4)-(VLOOKUP($B50,'Model Working'!$C$16:$P$25,O$4,FALSE)/VLOOKUP($B50,'Model Working'!$C$30:$P$39,O$4)))*VLOOKUP($F50,'Model Working'!$C$42:$P$45,O$4,FALSE)*VLOOKUP($D50,'Model Working'!$C$47:$P$50,O$4,FALSE)*(1+Low_Case)</f>
        <v>171.12071247963465</v>
      </c>
      <c r="P50" s="29">
        <f>(VLOOKUP($B50,'Model Working'!$C$16:$P$25,Q$4,FALSE)/VLOOKUP($B50,'Model Working'!$C$30:$P$39,Q$4)-(VLOOKUP($B50,'Model Working'!$C$16:$P$25,P$4,FALSE)/VLOOKUP($B50,'Model Working'!$C$30:$P$39,P$4)))*VLOOKUP($F50,'Model Working'!$C$42:$P$45,P$4,FALSE)*VLOOKUP($D50,'Model Working'!$C$47:$P$50,P$4,FALSE)*(1+Low_Case)</f>
        <v>173.55112963519031</v>
      </c>
      <c r="Q50" s="29">
        <f>(VLOOKUP($B50,'Model Working'!$C$16:$P$25,R$4,FALSE)/VLOOKUP($B50,'Model Working'!$C$30:$P$39,R$4)-(VLOOKUP($B50,'Model Working'!$C$16:$P$25,Q$4,FALSE)/VLOOKUP($B50,'Model Working'!$C$30:$P$39,Q$4)))*VLOOKUP($F50,'Model Working'!$C$42:$P$45,Q$4,FALSE)*VLOOKUP($D50,'Model Working'!$C$47:$P$50,Q$4,FALSE)*(1+Low_Case)</f>
        <v>176.02067853908002</v>
      </c>
      <c r="R50" s="29">
        <f>(VLOOKUP($B50,'Model Working'!$C$16:$P$25,S$4,FALSE)/VLOOKUP($B50,'Model Working'!$C$30:$P$39,S$4)-(VLOOKUP($B50,'Model Working'!$C$16:$P$25,R$4,FALSE)/VLOOKUP($B50,'Model Working'!$C$30:$P$39,R$4)))*VLOOKUP($F50,'Model Working'!$C$42:$P$45,R$4,FALSE)*VLOOKUP($D50,'Model Working'!$C$47:$P$50,R$4,FALSE)*(1+Low_Case)</f>
        <v>178.53008894398047</v>
      </c>
      <c r="S50" s="29">
        <f>(VLOOKUP($B50,'Model Working'!$C$16:$P$25,T$4,FALSE)/VLOOKUP($B50,'Model Working'!$C$30:$P$39,T$4)-(VLOOKUP($B50,'Model Working'!$C$16:$P$25,S$4,FALSE)/VLOOKUP($B50,'Model Working'!$C$30:$P$39,S$4)))*VLOOKUP($F50,'Model Working'!$C$42:$P$45,S$4,FALSE)*VLOOKUP($D50,'Model Working'!$C$47:$P$50,S$4,FALSE)*(1+Low_Case)</f>
        <v>181.08010654693186</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f>
        <v>194.9824906435588</v>
      </c>
      <c r="K51" s="29">
        <f>(VLOOKUP($B51,'Model Working'!$C$16:$P$25,L$4,FALSE)/VLOOKUP($B51,'Model Working'!$C$30:$P$39,L$4)-(VLOOKUP($B51,'Model Working'!$C$16:$P$25,K$4,FALSE)/VLOOKUP($B51,'Model Working'!$C$30:$P$39,K$4)))*VLOOKUP($F51,'Model Working'!$C$42:$P$45,K$4,FALSE)*VLOOKUP($D51,'Model Working'!$C$47:$P$50,K$4,FALSE)*(1+High_Case)</f>
        <v>197.7265919055215</v>
      </c>
      <c r="L51" s="29">
        <f>(VLOOKUP($B51,'Model Working'!$C$16:$P$25,M$4,FALSE)/VLOOKUP($B51,'Model Working'!$C$30:$P$39,M$4)-(VLOOKUP($B51,'Model Working'!$C$16:$P$25,L$4,FALSE)/VLOOKUP($B51,'Model Working'!$C$30:$P$39,L$4)))*VLOOKUP($F51,'Model Working'!$C$42:$P$45,L$4,FALSE)*VLOOKUP($D51,'Model Working'!$C$47:$P$50,L$4,FALSE)*(1+High_Case)</f>
        <v>204.29762648028722</v>
      </c>
      <c r="M51" s="29">
        <f>(VLOOKUP($B51,'Model Working'!$C$16:$P$25,N$4,FALSE)/VLOOKUP($B51,'Model Working'!$C$30:$P$39,N$4)-(VLOOKUP($B51,'Model Working'!$C$16:$P$25,M$4,FALSE)/VLOOKUP($B51,'Model Working'!$C$30:$P$39,M$4)))*VLOOKUP($F51,'Model Working'!$C$42:$P$45,M$4,FALSE)*VLOOKUP($D51,'Model Working'!$C$47:$P$50,M$4,FALSE)*(1+High_Case)</f>
        <v>203.34652770532526</v>
      </c>
      <c r="N51" s="29">
        <f>(VLOOKUP($B51,'Model Working'!$C$16:$P$25,O$4,FALSE)/VLOOKUP($B51,'Model Working'!$C$30:$P$39,O$4)-(VLOOKUP($B51,'Model Working'!$C$16:$P$25,N$4,FALSE)/VLOOKUP($B51,'Model Working'!$C$30:$P$39,N$4)))*VLOOKUP($F51,'Model Working'!$C$42:$P$45,N$4,FALSE)*VLOOKUP($D51,'Model Working'!$C$47:$P$50,N$4,FALSE)*(1+High_Case)</f>
        <v>206.22398239413118</v>
      </c>
      <c r="O51" s="29">
        <f>(VLOOKUP($B51,'Model Working'!$C$16:$P$25,P$4,FALSE)/VLOOKUP($B51,'Model Working'!$C$30:$P$39,P$4)-(VLOOKUP($B51,'Model Working'!$C$16:$P$25,O$4,FALSE)/VLOOKUP($B51,'Model Working'!$C$30:$P$39,O$4)))*VLOOKUP($F51,'Model Working'!$C$42:$P$45,O$4,FALSE)*VLOOKUP($D51,'Model Working'!$C$47:$P$50,O$4,FALSE)*(1+High_Case)</f>
        <v>209.147537475109</v>
      </c>
      <c r="P51" s="29">
        <f>(VLOOKUP($B51,'Model Working'!$C$16:$P$25,Q$4,FALSE)/VLOOKUP($B51,'Model Working'!$C$30:$P$39,Q$4)-(VLOOKUP($B51,'Model Working'!$C$16:$P$25,P$4,FALSE)/VLOOKUP($B51,'Model Working'!$C$30:$P$39,P$4)))*VLOOKUP($F51,'Model Working'!$C$42:$P$45,P$4,FALSE)*VLOOKUP($D51,'Model Working'!$C$47:$P$50,P$4,FALSE)*(1+High_Case)</f>
        <v>212.11804733189928</v>
      </c>
      <c r="Q51" s="29">
        <f>(VLOOKUP($B51,'Model Working'!$C$16:$P$25,R$4,FALSE)/VLOOKUP($B51,'Model Working'!$C$30:$P$39,R$4)-(VLOOKUP($B51,'Model Working'!$C$16:$P$25,Q$4,FALSE)/VLOOKUP($B51,'Model Working'!$C$30:$P$39,Q$4)))*VLOOKUP($F51,'Model Working'!$C$42:$P$45,Q$4,FALSE)*VLOOKUP($D51,'Model Working'!$C$47:$P$50,Q$4,FALSE)*(1+High_Case)</f>
        <v>215.1363848810978</v>
      </c>
      <c r="R51" s="29">
        <f>(VLOOKUP($B51,'Model Working'!$C$16:$P$25,S$4,FALSE)/VLOOKUP($B51,'Model Working'!$C$30:$P$39,S$4)-(VLOOKUP($B51,'Model Working'!$C$16:$P$25,R$4,FALSE)/VLOOKUP($B51,'Model Working'!$C$30:$P$39,R$4)))*VLOOKUP($F51,'Model Working'!$C$42:$P$45,R$4,FALSE)*VLOOKUP($D51,'Model Working'!$C$47:$P$50,R$4,FALSE)*(1+High_Case)</f>
        <v>218.20344204264282</v>
      </c>
      <c r="S51" s="29">
        <f>(VLOOKUP($B51,'Model Working'!$C$16:$P$25,T$4,FALSE)/VLOOKUP($B51,'Model Working'!$C$30:$P$39,T$4)-(VLOOKUP($B51,'Model Working'!$C$16:$P$25,S$4,FALSE)/VLOOKUP($B51,'Model Working'!$C$30:$P$39,S$4)))*VLOOKUP($F51,'Model Working'!$C$42:$P$45,S$4,FALSE)*VLOOKUP($D51,'Model Working'!$C$47:$P$50,S$4,FALSE)*(1+High_Case)</f>
        <v>221.32013022402785</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2" si="16">I46+I49</f>
        <v>1180.5794698795028</v>
      </c>
      <c r="J52" s="29">
        <f t="shared" si="16"/>
        <v>1266.120069114018</v>
      </c>
      <c r="K52" s="29">
        <f t="shared" si="16"/>
        <v>1283.938908477412</v>
      </c>
      <c r="L52" s="29">
        <f t="shared" si="16"/>
        <v>1326.6079641577089</v>
      </c>
      <c r="M52" s="29">
        <f t="shared" si="16"/>
        <v>1320.4319980865273</v>
      </c>
      <c r="N52" s="29">
        <f t="shared" si="16"/>
        <v>1339.1167687930595</v>
      </c>
      <c r="O52" s="29">
        <f t="shared" si="16"/>
        <v>1358.1008926955128</v>
      </c>
      <c r="P52" s="29">
        <f t="shared" si="16"/>
        <v>1377.3899177396056</v>
      </c>
      <c r="Q52" s="29">
        <f t="shared" si="16"/>
        <v>1396.9895122149205</v>
      </c>
      <c r="R52" s="29">
        <f t="shared" si="16"/>
        <v>1416.9054678093687</v>
      </c>
      <c r="S52" s="29">
        <f t="shared" si="16"/>
        <v>1437.1437027534273</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ref="I53:S53" si="17">I47+I50</f>
        <v>1062.5215228915524</v>
      </c>
      <c r="J53" s="29">
        <f t="shared" si="17"/>
        <v>1139.5080622026162</v>
      </c>
      <c r="K53" s="29">
        <f t="shared" si="17"/>
        <v>1155.5450176296708</v>
      </c>
      <c r="L53" s="29">
        <f t="shared" si="17"/>
        <v>1193.9471677419381</v>
      </c>
      <c r="M53" s="29">
        <f t="shared" si="17"/>
        <v>1188.3887982778747</v>
      </c>
      <c r="N53" s="29">
        <f t="shared" si="17"/>
        <v>1205.2050919137534</v>
      </c>
      <c r="O53" s="29">
        <f t="shared" si="17"/>
        <v>1222.2908034259617</v>
      </c>
      <c r="P53" s="29">
        <f t="shared" si="17"/>
        <v>1239.650925965645</v>
      </c>
      <c r="Q53" s="29">
        <f t="shared" si="17"/>
        <v>1257.2905609934287</v>
      </c>
      <c r="R53" s="29">
        <f t="shared" si="17"/>
        <v>1275.2149210284317</v>
      </c>
      <c r="S53" s="29">
        <f t="shared" si="17"/>
        <v>1293.4293324780847</v>
      </c>
      <c r="T53" s="88" t="s">
        <v>115</v>
      </c>
    </row>
    <row r="54" spans="1:20" ht="15" thickBot="1">
      <c r="A54" s="85" t="s">
        <v>127</v>
      </c>
      <c r="B54" s="85" t="s">
        <v>133</v>
      </c>
      <c r="C54" s="85" t="s">
        <v>111</v>
      </c>
      <c r="D54" s="85" t="s">
        <v>120</v>
      </c>
      <c r="E54" s="85" t="s">
        <v>58</v>
      </c>
      <c r="F54" s="85" t="s">
        <v>117</v>
      </c>
      <c r="G54" s="85"/>
      <c r="H54" s="218">
        <f>(VLOOKUP($B54,'Model Working'!$C$16:$O$25,H$4,FALSE)/VLOOKUP($B54,'Model Working'!$C$30:$O$39,H$4))</f>
        <v>90042.156610639679</v>
      </c>
      <c r="I54" s="86">
        <f t="shared" ref="I54:S54" si="18">I48+I51</f>
        <v>1298.6374168674531</v>
      </c>
      <c r="J54" s="86">
        <f t="shared" si="18"/>
        <v>1392.7320760254197</v>
      </c>
      <c r="K54" s="86">
        <f t="shared" si="18"/>
        <v>1412.3327993251535</v>
      </c>
      <c r="L54" s="86">
        <f t="shared" si="18"/>
        <v>1459.2687605734798</v>
      </c>
      <c r="M54" s="86">
        <f t="shared" si="18"/>
        <v>1452.4751978951801</v>
      </c>
      <c r="N54" s="86">
        <f t="shared" si="18"/>
        <v>1473.0284456723655</v>
      </c>
      <c r="O54" s="86">
        <f t="shared" si="18"/>
        <v>1493.9109819650641</v>
      </c>
      <c r="P54" s="86">
        <f t="shared" si="18"/>
        <v>1515.1289095135662</v>
      </c>
      <c r="Q54" s="86">
        <f t="shared" si="18"/>
        <v>1536.6884634364128</v>
      </c>
      <c r="R54" s="86">
        <f t="shared" si="18"/>
        <v>1558.5960145903055</v>
      </c>
      <c r="S54" s="86">
        <f t="shared" si="18"/>
        <v>1580.8580730287704</v>
      </c>
      <c r="T54" s="89" t="s">
        <v>115</v>
      </c>
    </row>
    <row r="55" spans="1:20" ht="15.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(VLOOKUP($B46,'Model Working'!$C$16:$P$25,K$4,FALSE)/VLOOKUP($B46,'Model Working'!$C$30:$P$39,K$4)-(VLOOKUP($B46,'Model Working'!$C$16:$P$25,J$4,FALSE)/VLOOKUP($B46,'Model Working'!$C$30:$P$39,J$4)))*VLOOKUP($F46,'Model Working'!$C$42:$P$45,J$4,FALSE)</f>
        <v>1266.120069114018</v>
      </c>
      <c r="K55" s="86">
        <f>(VLOOKUP($B46,'Model Working'!$C$16:$P$25,L$4,FALSE)/VLOOKUP($B46,'Model Working'!$C$30:$P$39,L$4)-(VLOOKUP($B46,'Model Working'!$C$16:$P$25,K$4,FALSE)/VLOOKUP($B46,'Model Working'!$C$30:$P$39,K$4)))*VLOOKUP($F46,'Model Working'!$C$42:$P$45,K$4,FALSE)</f>
        <v>1283.938908477412</v>
      </c>
      <c r="L55" s="86">
        <f>(VLOOKUP($B46,'Model Working'!$C$16:$P$25,M$4,FALSE)/VLOOKUP($B46,'Model Working'!$C$30:$P$39,M$4)-(VLOOKUP($B46,'Model Working'!$C$16:$P$25,L$4,FALSE)/VLOOKUP($B46,'Model Working'!$C$30:$P$39,L$4)))*VLOOKUP($F46,'Model Working'!$C$42:$P$45,L$4,FALSE)</f>
        <v>1326.6079641577089</v>
      </c>
      <c r="M55" s="86">
        <f>(VLOOKUP($B46,'Model Working'!$C$16:$P$25,N$4,FALSE)/VLOOKUP($B46,'Model Working'!$C$30:$P$39,N$4)-(VLOOKUP($B46,'Model Working'!$C$16:$P$25,M$4,FALSE)/VLOOKUP($B46,'Model Working'!$C$30:$P$39,M$4)))*VLOOKUP($F46,'Model Working'!$C$42:$P$45,M$4,FALSE)</f>
        <v>1320.4319980865273</v>
      </c>
      <c r="N55" s="86">
        <f>(VLOOKUP($B46,'Model Working'!$C$16:$P$25,O$4,FALSE)/VLOOKUP($B46,'Model Working'!$C$30:$P$39,O$4)-(VLOOKUP($B46,'Model Working'!$C$16:$P$25,N$4,FALSE)/VLOOKUP($B46,'Model Working'!$C$30:$P$39,N$4)))*VLOOKUP($F46,'Model Working'!$C$42:$P$45,N$4,FALSE)</f>
        <v>1339.1167687930595</v>
      </c>
      <c r="O55" s="86">
        <f>(VLOOKUP($B46,'Model Working'!$C$16:$P$25,P$4,FALSE)/VLOOKUP($B46,'Model Working'!$C$30:$P$39,P$4)-(VLOOKUP($B46,'Model Working'!$C$16:$P$25,O$4,FALSE)/VLOOKUP($B46,'Model Working'!$C$30:$P$39,O$4)))*VLOOKUP($F46,'Model Working'!$C$42:$P$45,O$4,FALSE)</f>
        <v>1358.1008926955128</v>
      </c>
      <c r="P55" s="86">
        <f>(VLOOKUP($B46,'Model Working'!$C$16:$P$25,Q$4,FALSE)/VLOOKUP($B46,'Model Working'!$C$30:$P$39,Q$4)-(VLOOKUP($B46,'Model Working'!$C$16:$P$25,P$4,FALSE)/VLOOKUP($B46,'Model Working'!$C$30:$P$39,P$4)))*VLOOKUP($F46,'Model Working'!$C$42:$P$45,P$4,FALSE)</f>
        <v>1377.3899177396056</v>
      </c>
      <c r="Q55" s="86">
        <f>(VLOOKUP($B46,'Model Working'!$C$16:$P$25,R$4,FALSE)/VLOOKUP($B46,'Model Working'!$C$30:$P$39,R$4)-(VLOOKUP($B46,'Model Working'!$C$16:$P$25,Q$4,FALSE)/VLOOKUP($B46,'Model Working'!$C$30:$P$39,Q$4)))*VLOOKUP($F46,'Model Working'!$C$42:$P$45,Q$4,FALSE)</f>
        <v>1396.9895122149205</v>
      </c>
      <c r="R55" s="86">
        <f>(VLOOKUP($B46,'Model Working'!$C$16:$P$25,S$4,FALSE)/VLOOKUP($B46,'Model Working'!$C$30:$P$39,S$4)-(VLOOKUP($B46,'Model Working'!$C$16:$P$25,R$4,FALSE)/VLOOKUP($B46,'Model Working'!$C$30:$P$39,R$4)))*VLOOKUP($F46,'Model Working'!$C$42:$P$45,R$4,FALSE)</f>
        <v>1416.9054678093687</v>
      </c>
      <c r="S55" s="86">
        <f>(VLOOKUP($B46,'Model Working'!$C$16:$P$25,T$4,FALSE)/VLOOKUP($B46,'Model Working'!$C$30:$P$39,T$4)-(VLOOKUP($B46,'Model Working'!$C$16:$P$25,S$4,FALSE)/VLOOKUP($B46,'Model Working'!$C$30:$P$39,S$4)))*VLOOKUP($F46,'Model Working'!$C$42:$P$45,S$4,FALSE)</f>
        <v>1437.1437027534273</v>
      </c>
      <c r="T55" s="89" t="s">
        <v>115</v>
      </c>
    </row>
    <row r="56" spans="1:20" ht="1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((((((VLOOKUP($B56,'Model Working'!$C$16:$P$25,K$4,FALSE)/VLOOKUP($B56,'Model Working'!$C$30:$P$39,K$4)-(VLOOKUP($B56,'Model Working'!$C$16:$P$25,J$4,FALSE)/VLOOKUP($B56,'Model Working'!$C$30:$P$39,J$4)))/VLOOKUP($F56,'Model Working'!$C$54:$P$56,J$4,FALSE))*VLOOKUP($D56,'Model Working'!$C$62:$P$65,J$4,FALSE)*(1+Base_Case)))))*'Model Working'!D$57</f>
        <v>325.68608293540433</v>
      </c>
      <c r="K56" s="29">
        <f>((((((VLOOKUP($B56,'Model Working'!$C$16:$P$25,L$4,FALSE)/VLOOKUP($B56,'Model Working'!$C$30:$P$39,L$4)-(VLOOKUP($B56,'Model Working'!$C$16:$P$25,K$4,FALSE)/VLOOKUP($B56,'Model Working'!$C$30:$P$39,K$4)))/VLOOKUP($F56,'Model Working'!$C$54:$P$56,K$4,FALSE))*VLOOKUP($D56,'Model Working'!$C$62:$P$65,K$4,FALSE)*(1+Base_Case)))))*'Model Working'!E$57</f>
        <v>330.26965137909866</v>
      </c>
      <c r="L56" s="29">
        <f>((((((((VLOOKUP($B56,'Model Working'!$C$16:$P$25,M$4,FALSE)/VLOOKUP($B56,'Model Working'!$C$30:$P$39,M$4)-(VLOOKUP($B56,'Model Working'!$C$16:$P$25,L$4,FALSE)/VLOOKUP($B56,'Model Working'!$C$30:$P$39,L$4)))/VLOOKUP($F56,'Model Working'!$C$54:$P$56,L$4,FALSE))*VLOOKUP($D56,'Model Working'!$C$62:$P$65,L$4,FALSE)*(1+Base_Case)))))*'Model Working'!F$57))</f>
        <v>334.9261198135107</v>
      </c>
      <c r="M56" s="29">
        <f>((((((VLOOKUP($B56,'Model Working'!$C$16:$P$25,N$4,FALSE)/VLOOKUP($B56,'Model Working'!$C$30:$P$39,N$4)-(VLOOKUP($B56,'Model Working'!$C$16:$P$25,M$4,FALSE)/VLOOKUP($B56,'Model Working'!$C$30:$P$39,M$4)))/VLOOKUP($F56,'Model Working'!$C$54:$P$56,M$4,FALSE))*VLOOKUP($D56,'Model Working'!$C$62:$P$65,M$4,FALSE)*(1+Base_Case)))))*'Model Working'!G$57</f>
        <v>339.65682697084196</v>
      </c>
      <c r="N56" s="29">
        <f>((((((VLOOKUP($B56,'Model Working'!$C$16:$P$25,O$4,FALSE)/VLOOKUP($B56,'Model Working'!$C$30:$P$39,O$4)-(VLOOKUP($B56,'Model Working'!$C$16:$P$25,N$4,FALSE)/VLOOKUP($B56,'Model Working'!$C$30:$P$39,N$4)))/VLOOKUP($F56,'Model Working'!$C$54:$P$56,N$4,FALSE))*VLOOKUP($D56,'Model Working'!$C$62:$P$65,N$4,FALSE)*(1+Base_Case)))))*'Model Working'!H$57</f>
        <v>344.46314031378978</v>
      </c>
      <c r="O56" s="29">
        <f>((((((VLOOKUP($B56,'Model Working'!$C$16:$P$25,P$4,FALSE)/VLOOKUP($B56,'Model Working'!$C$30:$P$39,P$4)-(VLOOKUP($B56,'Model Working'!$C$16:$P$25,O$4,FALSE)/VLOOKUP($B56,'Model Working'!$C$30:$P$39,O$4)))/VLOOKUP($F56,'Model Working'!$C$54:$P$56,O$4,FALSE))*VLOOKUP($D56,'Model Working'!$C$62:$P$65,O$4,FALSE)*(1+Base_Case)))))*'Model Working'!I$57</f>
        <v>349.34645675634243</v>
      </c>
      <c r="P56" s="29">
        <f>((((((VLOOKUP($B56,'Model Working'!$C$16:$P$25,Q$4,FALSE)/VLOOKUP($B56,'Model Working'!$C$30:$P$39,Q$4)-(VLOOKUP($B56,'Model Working'!$C$16:$P$25,P$4,FALSE)/VLOOKUP($B56,'Model Working'!$C$30:$P$39,P$4)))/VLOOKUP($F56,'Model Working'!$C$54:$P$56,P$4,FALSE))*VLOOKUP($D56,'Model Working'!$C$62:$P$65,P$4,FALSE)*(1+Base_Case)))))*'Model Working'!J$57</f>
        <v>354.30820340541777</v>
      </c>
      <c r="Q56" s="29">
        <f>((((((VLOOKUP($B56,'Model Working'!$C$16:$P$25,R$4,FALSE)/VLOOKUP($B56,'Model Working'!$C$30:$P$39,R$4)-(VLOOKUP($B56,'Model Working'!$C$16:$P$25,Q$4,FALSE)/VLOOKUP($B56,'Model Working'!$C$30:$P$39,Q$4)))/VLOOKUP($F56,'Model Working'!$C$54:$P$56,Q$4,FALSE))*VLOOKUP($D56,'Model Working'!$C$62:$P$65,Q$4,FALSE)*(1+Base_Case)))))*'Model Working'!K$57</f>
        <v>359.34983832417743</v>
      </c>
      <c r="R56" s="29">
        <f>((((((VLOOKUP($B56,'Model Working'!$C$16:$P$25,S$4,FALSE)/VLOOKUP($B56,'Model Working'!$C$30:$P$39,S$4)-(VLOOKUP($B56,'Model Working'!$C$16:$P$25,R$4,FALSE)/VLOOKUP($B56,'Model Working'!$C$30:$P$39,R$4)))/VLOOKUP($F56,'Model Working'!$C$54:$P$56,R$4,FALSE))*VLOOKUP($D56,'Model Working'!$C$62:$P$65,R$4,FALSE)*(1+Base_Case)))))*'Model Working'!L$57</f>
        <v>364.47285131773197</v>
      </c>
      <c r="S56" s="29">
        <f>((((((VLOOKUP($B56,'Model Working'!$C$16:$P$25,T$4,FALSE)/VLOOKUP($B56,'Model Working'!$C$30:$P$39,T$4)-(VLOOKUP($B56,'Model Working'!$C$16:$P$25,S$4,FALSE)/VLOOKUP($B56,'Model Working'!$C$30:$P$39,S$4)))/VLOOKUP($F56,'Model Working'!$C$54:$P$56,S$4,FALSE))*VLOOKUP($D56,'Model Working'!$C$62:$P$65,S$4,FALSE)*(1+Base_Case)))))*'Model Working'!M$57</f>
        <v>369.67876474193764</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((((((VLOOKUP($B57,'Model Working'!$C$16:$P$25,K$4,FALSE)/VLOOKUP($B57,'Model Working'!$C$30:$P$39,K$4)-(VLOOKUP($B57,'Model Working'!$C$16:$P$25,J$4,FALSE)/VLOOKUP($B57,'Model Working'!$C$30:$P$39,J$4)))/VLOOKUP($F57,'Model Working'!$C$54:$P$56,J$4,FALSE))*VLOOKUP($D57,'Model Working'!$C$62:$P$65,J$4,FALSE)*(1+Low_Case))*'Model Working'!D$57)))</f>
        <v>293.11747464186391</v>
      </c>
      <c r="K57" s="29">
        <f>((((((VLOOKUP($B57,'Model Working'!$C$16:$P$25,L$4,FALSE)/VLOOKUP($B57,'Model Working'!$C$30:$P$39,L$4)-(VLOOKUP($B57,'Model Working'!$C$16:$P$25,K$4,FALSE)/VLOOKUP($B57,'Model Working'!$C$30:$P$39,K$4)))/VLOOKUP($F57,'Model Working'!$C$54:$P$56,K$4,FALSE))*VLOOKUP($D57,'Model Working'!$C$62:$P$65,K$4,FALSE)*(1+Low_Case))*'Model Working'!E$57)))</f>
        <v>297.24268624118884</v>
      </c>
      <c r="L57" s="29">
        <f>((((((((VLOOKUP($B57,'Model Working'!$C$16:$P$25,M$4,FALSE)/VLOOKUP($B57,'Model Working'!$C$30:$P$39,M$4)-(VLOOKUP($B57,'Model Working'!$C$16:$P$25,L$4,FALSE)/VLOOKUP($B57,'Model Working'!$C$30:$P$39,L$4)))/VLOOKUP($F57,'Model Working'!$C$54:$P$56,L$4,FALSE))*VLOOKUP($D57,'Model Working'!$C$62:$P$65,L$4,FALSE)*(1+Low_Case))*'Model Working'!F$57)))))</f>
        <v>301.43350783215965</v>
      </c>
      <c r="M57" s="29">
        <f>((((((VLOOKUP($B57,'Model Working'!$C$16:$P$25,N$4,FALSE)/VLOOKUP($B57,'Model Working'!$C$30:$P$39,N$4)-(VLOOKUP($B57,'Model Working'!$C$16:$P$25,M$4,FALSE)/VLOOKUP($B57,'Model Working'!$C$30:$P$39,M$4)))/VLOOKUP($F57,'Model Working'!$C$54:$P$56,M$4,FALSE))*VLOOKUP($D57,'Model Working'!$C$62:$P$65,M$4,FALSE)*(1+Low_Case))*'Model Working'!G$57)))</f>
        <v>305.69114427375774</v>
      </c>
      <c r="N57" s="29">
        <f>((((((VLOOKUP($B57,'Model Working'!$C$16:$P$25,O$4,FALSE)/VLOOKUP($B57,'Model Working'!$C$30:$P$39,O$4)-(VLOOKUP($B57,'Model Working'!$C$16:$P$25,N$4,FALSE)/VLOOKUP($B57,'Model Working'!$C$30:$P$39,N$4)))/VLOOKUP($F57,'Model Working'!$C$54:$P$56,N$4,FALSE))*VLOOKUP($D57,'Model Working'!$C$62:$P$65,N$4,FALSE)*(1+Low_Case))*'Model Working'!H$57)))</f>
        <v>310.01682628241082</v>
      </c>
      <c r="O57" s="29">
        <f>((((((VLOOKUP($B57,'Model Working'!$C$16:$P$25,P$4,FALSE)/VLOOKUP($B57,'Model Working'!$C$30:$P$39,P$4)-(VLOOKUP($B57,'Model Working'!$C$16:$P$25,O$4,FALSE)/VLOOKUP($B57,'Model Working'!$C$30:$P$39,O$4)))/VLOOKUP($F57,'Model Working'!$C$54:$P$56,O$4,FALSE))*VLOOKUP($D57,'Model Working'!$C$62:$P$65,O$4,FALSE)*(1+Low_Case))*'Model Working'!I$57)))</f>
        <v>314.41181108070822</v>
      </c>
      <c r="P57" s="29">
        <f>((((((VLOOKUP($B57,'Model Working'!$C$16:$P$25,Q$4,FALSE)/VLOOKUP($B57,'Model Working'!$C$30:$P$39,Q$4)-(VLOOKUP($B57,'Model Working'!$C$16:$P$25,P$4,FALSE)/VLOOKUP($B57,'Model Working'!$C$30:$P$39,P$4)))/VLOOKUP($F57,'Model Working'!$C$54:$P$56,P$4,FALSE))*VLOOKUP($D57,'Model Working'!$C$62:$P$65,P$4,FALSE)*(1+Low_Case))*'Model Working'!J$57)))</f>
        <v>318.87738306487597</v>
      </c>
      <c r="Q57" s="29">
        <f>((((((VLOOKUP($B57,'Model Working'!$C$16:$P$25,R$4,FALSE)/VLOOKUP($B57,'Model Working'!$C$30:$P$39,R$4)-(VLOOKUP($B57,'Model Working'!$C$16:$P$25,Q$4,FALSE)/VLOOKUP($B57,'Model Working'!$C$30:$P$39,Q$4)))/VLOOKUP($F57,'Model Working'!$C$54:$P$56,Q$4,FALSE))*VLOOKUP($D57,'Model Working'!$C$62:$P$65,Q$4,FALSE)*(1+Low_Case))*'Model Working'!K$57)))</f>
        <v>323.41485449175974</v>
      </c>
      <c r="R57" s="29">
        <f>((((((VLOOKUP($B57,'Model Working'!$C$16:$P$25,S$4,FALSE)/VLOOKUP($B57,'Model Working'!$C$30:$P$39,S$4)-(VLOOKUP($B57,'Model Working'!$C$16:$P$25,R$4,FALSE)/VLOOKUP($B57,'Model Working'!$C$30:$P$39,R$4)))/VLOOKUP($F57,'Model Working'!$C$54:$P$56,R$4,FALSE))*VLOOKUP($D57,'Model Working'!$C$62:$P$65,R$4,FALSE)*(1+Low_Case))*'Model Working'!L$57)))</f>
        <v>328.02556618595878</v>
      </c>
      <c r="S57" s="29">
        <f>((((((VLOOKUP($B57,'Model Working'!$C$16:$P$25,T$4,FALSE)/VLOOKUP($B57,'Model Working'!$C$30:$P$39,T$4)-(VLOOKUP($B57,'Model Working'!$C$16:$P$25,S$4,FALSE)/VLOOKUP($B57,'Model Working'!$C$30:$P$39,S$4)))/VLOOKUP($F57,'Model Working'!$C$54:$P$56,S$4,FALSE))*VLOOKUP($D57,'Model Working'!$C$62:$P$65,S$4,FALSE)*(1+Low_Case))*'Model Working'!M$57)))</f>
        <v>332.71088826774388</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((((((VLOOKUP($B58,'Model Working'!$C$16:$P$25,K$4,FALSE)/VLOOKUP($B58,'Model Working'!$C$30:$P$39,K$4)-(VLOOKUP($B58,'Model Working'!$C$16:$P$25,J$4,FALSE)/VLOOKUP($B58,'Model Working'!$C$30:$P$39,J$4)))/VLOOKUP($F58,'Model Working'!$C$54:$P$56,J$4,FALSE))*VLOOKUP($D58,'Model Working'!$C$62:$P$65,J$4,FALSE)*(1+High_Case))*'Model Working'!D$57)))</f>
        <v>358.25469122894481</v>
      </c>
      <c r="K58" s="29">
        <f>((((((VLOOKUP($B58,'Model Working'!$C$16:$P$25,L$4,FALSE)/VLOOKUP($B58,'Model Working'!$C$30:$P$39,L$4)-(VLOOKUP($B58,'Model Working'!$C$16:$P$25,K$4,FALSE)/VLOOKUP($B58,'Model Working'!$C$30:$P$39,K$4)))/VLOOKUP($F58,'Model Working'!$C$54:$P$56,K$4,FALSE))*VLOOKUP($D58,'Model Working'!$C$62:$P$65,K$4,FALSE)*(1+High_Case))*'Model Working'!E$57)))</f>
        <v>363.2966165170086</v>
      </c>
      <c r="L58" s="29">
        <f>((((((((VLOOKUP($B58,'Model Working'!$C$16:$P$25,M$4,FALSE)/VLOOKUP($B58,'Model Working'!$C$30:$P$39,M$4)-(VLOOKUP($B58,'Model Working'!$C$16:$P$25,L$4,FALSE)/VLOOKUP($B58,'Model Working'!$C$30:$P$39,L$4)))/VLOOKUP($F58,'Model Working'!$C$54:$P$56,L$4,FALSE))*VLOOKUP($D58,'Model Working'!$C$62:$P$65,L$4,FALSE)*(1+High_Case))*'Model Working'!F$57)))))</f>
        <v>368.4187317948618</v>
      </c>
      <c r="M58" s="29">
        <f>((((((VLOOKUP($B58,'Model Working'!$C$16:$P$25,N$4,FALSE)/VLOOKUP($B58,'Model Working'!$C$30:$P$39,N$4)-(VLOOKUP($B58,'Model Working'!$C$16:$P$25,M$4,FALSE)/VLOOKUP($B58,'Model Working'!$C$30:$P$39,M$4)))/VLOOKUP($F58,'Model Working'!$C$54:$P$56,M$4,FALSE))*VLOOKUP($D58,'Model Working'!$C$62:$P$65,M$4,FALSE)*(1+High_Case))*'Model Working'!G$57)))</f>
        <v>373.62250966792618</v>
      </c>
      <c r="N58" s="29">
        <f>((((((VLOOKUP($B58,'Model Working'!$C$16:$P$25,O$4,FALSE)/VLOOKUP($B58,'Model Working'!$C$30:$P$39,O$4)-(VLOOKUP($B58,'Model Working'!$C$16:$P$25,N$4,FALSE)/VLOOKUP($B58,'Model Working'!$C$30:$P$39,N$4)))/VLOOKUP($F58,'Model Working'!$C$54:$P$56,N$4,FALSE))*VLOOKUP($D58,'Model Working'!$C$62:$P$65,N$4,FALSE)*(1+High_Case))*'Model Working'!H$57)))</f>
        <v>378.9094543451688</v>
      </c>
      <c r="O58" s="29">
        <f>((((((VLOOKUP($B58,'Model Working'!$C$16:$P$25,P$4,FALSE)/VLOOKUP($B58,'Model Working'!$C$30:$P$39,P$4)-(VLOOKUP($B58,'Model Working'!$C$16:$P$25,O$4,FALSE)/VLOOKUP($B58,'Model Working'!$C$30:$P$39,O$4)))/VLOOKUP($F58,'Model Working'!$C$54:$P$56,O$4,FALSE))*VLOOKUP($D58,'Model Working'!$C$62:$P$65,O$4,FALSE)*(1+High_Case))*'Model Working'!I$57)))</f>
        <v>384.28110243197676</v>
      </c>
      <c r="P58" s="29">
        <f>((((((VLOOKUP($B58,'Model Working'!$C$16:$P$25,Q$4,FALSE)/VLOOKUP($B58,'Model Working'!$C$30:$P$39,Q$4)-(VLOOKUP($B58,'Model Working'!$C$16:$P$25,P$4,FALSE)/VLOOKUP($B58,'Model Working'!$C$30:$P$39,P$4)))/VLOOKUP($F58,'Model Working'!$C$54:$P$56,P$4,FALSE))*VLOOKUP($D58,'Model Working'!$C$62:$P$65,P$4,FALSE)*(1+High_Case))*'Model Working'!J$57)))</f>
        <v>389.73902374595957</v>
      </c>
      <c r="Q58" s="29">
        <f>((((((VLOOKUP($B58,'Model Working'!$C$16:$P$25,R$4,FALSE)/VLOOKUP($B58,'Model Working'!$C$30:$P$39,R$4)-(VLOOKUP($B58,'Model Working'!$C$16:$P$25,Q$4,FALSE)/VLOOKUP($B58,'Model Working'!$C$30:$P$39,Q$4)))/VLOOKUP($F58,'Model Working'!$C$54:$P$56,Q$4,FALSE))*VLOOKUP($D58,'Model Working'!$C$62:$P$65,Q$4,FALSE)*(1+High_Case))*'Model Working'!K$57)))</f>
        <v>395.28482215659517</v>
      </c>
      <c r="R58" s="29">
        <f>((((((VLOOKUP($B58,'Model Working'!$C$16:$P$25,S$4,FALSE)/VLOOKUP($B58,'Model Working'!$C$30:$P$39,S$4)-(VLOOKUP($B58,'Model Working'!$C$16:$P$25,R$4,FALSE)/VLOOKUP($B58,'Model Working'!$C$30:$P$39,R$4)))/VLOOKUP($F58,'Model Working'!$C$54:$P$56,R$4,FALSE))*VLOOKUP($D58,'Model Working'!$C$62:$P$65,R$4,FALSE)*(1+High_Case))*'Model Working'!L$57)))</f>
        <v>400.92013644950526</v>
      </c>
      <c r="S58" s="29">
        <f>((((((VLOOKUP($B58,'Model Working'!$C$16:$P$25,T$4,FALSE)/VLOOKUP($B58,'Model Working'!$C$30:$P$39,T$4)-(VLOOKUP($B58,'Model Working'!$C$16:$P$25,S$4,FALSE)/VLOOKUP($B58,'Model Working'!$C$30:$P$39,S$4)))/VLOOKUP($F58,'Model Working'!$C$54:$P$56,S$4,FALSE))*VLOOKUP($D58,'Model Working'!$C$62:$P$65,S$4,FALSE)*(1+High_Case))*'Model Working'!M$57)))</f>
        <v>406.64664121613146</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((((((VLOOKUP($B59,'Model Working'!$C$16:$P$25,K$4,FALSE)/VLOOKUP($B59,'Model Working'!$C$30:$P$39,K$4)-(VLOOKUP($B59,'Model Working'!$C$16:$P$25,J$4,FALSE)/VLOOKUP($B59,'Model Working'!$C$30:$P$39,J$4)))/VLOOKUP($F59,'Model Working'!$C$54:$P$56,J$4,FALSE))*VLOOKUP($D59,'Model Working'!$C$62:$P$65,J$4,FALSE)*(1+Base_Case))*'Model Working'!D$57)))</f>
        <v>120.41197454733843</v>
      </c>
      <c r="K59" s="29">
        <f>((((((VLOOKUP($B59,'Model Working'!$C$16:$P$25,L$4,FALSE)/VLOOKUP($B59,'Model Working'!$C$30:$P$39,L$4)-(VLOOKUP($B59,'Model Working'!$C$16:$P$25,K$4,FALSE)/VLOOKUP($B59,'Model Working'!$C$30:$P$39,K$4)))/VLOOKUP($F59,'Model Working'!$C$54:$P$56,K$4,FALSE))*VLOOKUP($D59,'Model Working'!$C$62:$P$65,K$4,FALSE)*(1+Base_Case))*'Model Working'!E$57)))</f>
        <v>122.10660184551368</v>
      </c>
      <c r="L59" s="29">
        <f>((((((((VLOOKUP($B59,'Model Working'!$C$16:$P$25,M$4,FALSE)/VLOOKUP($B59,'Model Working'!$C$30:$P$39,M$4)-(VLOOKUP($B59,'Model Working'!$C$16:$P$25,L$4,FALSE)/VLOOKUP($B59,'Model Working'!$C$30:$P$39,L$4)))/VLOOKUP($F59,'Model Working'!$C$54:$P$56,L$4,FALSE))*VLOOKUP($D59,'Model Working'!$C$62:$P$65,L$4,FALSE)*(1+Base_Case))*'Model Working'!F$57)))))</f>
        <v>123.82818157514588</v>
      </c>
      <c r="M59" s="29">
        <f>((((((VLOOKUP($B59,'Model Working'!$C$16:$P$25,N$4,FALSE)/VLOOKUP($B59,'Model Working'!$C$30:$P$39,N$4)-(VLOOKUP($B59,'Model Working'!$C$16:$P$25,M$4,FALSE)/VLOOKUP($B59,'Model Working'!$C$30:$P$39,M$4)))/VLOOKUP($F59,'Model Working'!$C$54:$P$56,M$4,FALSE))*VLOOKUP($D59,'Model Working'!$C$62:$P$65,M$4,FALSE)*(1+Base_Case))*'Model Working'!G$57)))</f>
        <v>125.57720868949286</v>
      </c>
      <c r="N59" s="29">
        <f>((((((VLOOKUP($B59,'Model Working'!$C$16:$P$25,O$4,FALSE)/VLOOKUP($B59,'Model Working'!$C$30:$P$39,O$4)-(VLOOKUP($B59,'Model Working'!$C$16:$P$25,N$4,FALSE)/VLOOKUP($B59,'Model Working'!$C$30:$P$39,N$4)))/VLOOKUP($F59,'Model Working'!$C$54:$P$56,N$4,FALSE))*VLOOKUP($D59,'Model Working'!$C$62:$P$65,N$4,FALSE)*(1+Base_Case))*'Model Working'!H$57)))</f>
        <v>127.35418876399102</v>
      </c>
      <c r="O59" s="29">
        <f>((((((VLOOKUP($B59,'Model Working'!$C$16:$P$25,P$4,FALSE)/VLOOKUP($B59,'Model Working'!$C$30:$P$39,P$4)-(VLOOKUP($B59,'Model Working'!$C$16:$P$25,O$4,FALSE)/VLOOKUP($B59,'Model Working'!$C$30:$P$39,O$4)))/VLOOKUP($F59,'Model Working'!$C$54:$P$56,O$4,FALSE))*VLOOKUP($D59,'Model Working'!$C$62:$P$65,O$4,FALSE)*(1+Base_Case))*'Model Working'!I$57)))</f>
        <v>129.15963826274617</v>
      </c>
      <c r="P59" s="29">
        <f>((((((VLOOKUP($B59,'Model Working'!$C$16:$P$25,Q$4,FALSE)/VLOOKUP($B59,'Model Working'!$C$30:$P$39,Q$4)-(VLOOKUP($B59,'Model Working'!$C$16:$P$25,P$4,FALSE)/VLOOKUP($B59,'Model Working'!$C$30:$P$39,P$4)))/VLOOKUP($F59,'Model Working'!$C$54:$P$56,P$4,FALSE))*VLOOKUP($D59,'Model Working'!$C$62:$P$65,P$4,FALSE)*(1+Base_Case))*'Model Working'!J$57)))</f>
        <v>130.99408481273059</v>
      </c>
      <c r="Q59" s="29">
        <f>((((((VLOOKUP($B59,'Model Working'!$C$16:$P$25,R$4,FALSE)/VLOOKUP($B59,'Model Working'!$C$30:$P$39,R$4)-(VLOOKUP($B59,'Model Working'!$C$16:$P$25,Q$4,FALSE)/VLOOKUP($B59,'Model Working'!$C$30:$P$39,Q$4)))/VLOOKUP($F59,'Model Working'!$C$54:$P$56,Q$4,FALSE))*VLOOKUP($D59,'Model Working'!$C$62:$P$65,Q$4,FALSE)*(1+Base_Case))*'Model Working'!K$57)))</f>
        <v>132.85806748599416</v>
      </c>
      <c r="R59" s="29">
        <f>((((((VLOOKUP($B59,'Model Working'!$C$16:$P$25,S$4,FALSE)/VLOOKUP($B59,'Model Working'!$C$30:$P$39,S$4)-(VLOOKUP($B59,'Model Working'!$C$16:$P$25,R$4,FALSE)/VLOOKUP($B59,'Model Working'!$C$30:$P$39,R$4)))/VLOOKUP($F59,'Model Working'!$C$54:$P$56,R$4,FALSE))*VLOOKUP($D59,'Model Working'!$C$62:$P$65,R$4,FALSE)*(1+Base_Case))*'Model Working'!L$57)))</f>
        <v>134.75213709015318</v>
      </c>
      <c r="S59" s="29">
        <f>((((((VLOOKUP($B59,'Model Working'!$C$16:$P$25,T$4,FALSE)/VLOOKUP($B59,'Model Working'!$C$30:$P$39,T$4)-(VLOOKUP($B59,'Model Working'!$C$16:$P$25,S$4,FALSE)/VLOOKUP($B59,'Model Working'!$C$30:$P$39,S$4)))/VLOOKUP($F59,'Model Working'!$C$54:$P$56,S$4,FALSE))*VLOOKUP($D59,'Model Working'!$C$62:$P$65,S$4,FALSE)*(1+Base_Case))*'Model Working'!M$57)))</f>
        <v>136.67685646741754</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((((((VLOOKUP($B60,'Model Working'!$C$16:$P$25,K$4,FALSE)/VLOOKUP($B60,'Model Working'!$C$30:$P$39,K$4)-(VLOOKUP($B60,'Model Working'!$C$16:$P$25,J$4,FALSE)/VLOOKUP($B60,'Model Working'!$C$30:$P$39,J$4)))/VLOOKUP($F60,'Model Working'!$C$54:$P$56,J$4,FALSE))*VLOOKUP($D60,'Model Working'!$C$62:$P$65,J$4,FALSE)*(1+Low_Case))*'Model Working'!D$57)))</f>
        <v>108.37077709260458</v>
      </c>
      <c r="K60" s="29">
        <f>((((((VLOOKUP($B60,'Model Working'!$C$16:$P$25,L$4,FALSE)/VLOOKUP($B60,'Model Working'!$C$30:$P$39,L$4)-(VLOOKUP($B60,'Model Working'!$C$16:$P$25,K$4,FALSE)/VLOOKUP($B60,'Model Working'!$C$30:$P$39,K$4)))/VLOOKUP($F60,'Model Working'!$C$54:$P$56,K$4,FALSE))*VLOOKUP($D60,'Model Working'!$C$62:$P$65,K$4,FALSE)*(1+Low_Case))*'Model Working'!E$57)))</f>
        <v>109.89594166096231</v>
      </c>
      <c r="L60" s="29">
        <f>((((((((VLOOKUP($B60,'Model Working'!$C$16:$P$25,M$4,FALSE)/VLOOKUP($B60,'Model Working'!$C$30:$P$39,M$4)-(VLOOKUP($B60,'Model Working'!$C$16:$P$25,L$4,FALSE)/VLOOKUP($B60,'Model Working'!$C$30:$P$39,L$4)))/VLOOKUP($F60,'Model Working'!$C$54:$P$56,L$4,FALSE))*VLOOKUP($D60,'Model Working'!$C$62:$P$65,L$4,FALSE)*(1+Low_Case))*'Model Working'!F$57)))))</f>
        <v>111.4453634176313</v>
      </c>
      <c r="M60" s="29">
        <f>((((((VLOOKUP($B60,'Model Working'!$C$16:$P$25,N$4,FALSE)/VLOOKUP($B60,'Model Working'!$C$30:$P$39,N$4)-(VLOOKUP($B60,'Model Working'!$C$16:$P$25,M$4,FALSE)/VLOOKUP($B60,'Model Working'!$C$30:$P$39,M$4)))/VLOOKUP($F60,'Model Working'!$C$54:$P$56,M$4,FALSE))*VLOOKUP($D60,'Model Working'!$C$62:$P$65,M$4,FALSE)*(1+Low_Case))*'Model Working'!G$57)))</f>
        <v>113.01948782054359</v>
      </c>
      <c r="N60" s="29">
        <f>((((((VLOOKUP($B60,'Model Working'!$C$16:$P$25,O$4,FALSE)/VLOOKUP($B60,'Model Working'!$C$30:$P$39,O$4)-(VLOOKUP($B60,'Model Working'!$C$16:$P$25,N$4,FALSE)/VLOOKUP($B60,'Model Working'!$C$30:$P$39,N$4)))/VLOOKUP($F60,'Model Working'!$C$54:$P$56,N$4,FALSE))*VLOOKUP($D60,'Model Working'!$C$62:$P$65,N$4,FALSE)*(1+Low_Case))*'Model Working'!H$57)))</f>
        <v>114.61876988759192</v>
      </c>
      <c r="O60" s="29">
        <f>((((((VLOOKUP($B60,'Model Working'!$C$16:$P$25,P$4,FALSE)/VLOOKUP($B60,'Model Working'!$C$30:$P$39,P$4)-(VLOOKUP($B60,'Model Working'!$C$16:$P$25,O$4,FALSE)/VLOOKUP($B60,'Model Working'!$C$30:$P$39,O$4)))/VLOOKUP($F60,'Model Working'!$C$54:$P$56,O$4,FALSE))*VLOOKUP($D60,'Model Working'!$C$62:$P$65,O$4,FALSE)*(1+Low_Case))*'Model Working'!I$57)))</f>
        <v>116.24367443647155</v>
      </c>
      <c r="P60" s="29">
        <f>((((((VLOOKUP($B60,'Model Working'!$C$16:$P$25,Q$4,FALSE)/VLOOKUP($B60,'Model Working'!$C$30:$P$39,Q$4)-(VLOOKUP($B60,'Model Working'!$C$16:$P$25,P$4,FALSE)/VLOOKUP($B60,'Model Working'!$C$30:$P$39,P$4)))/VLOOKUP($F60,'Model Working'!$C$54:$P$56,P$4,FALSE))*VLOOKUP($D60,'Model Working'!$C$62:$P$65,P$4,FALSE)*(1+Low_Case))*'Model Working'!J$57)))</f>
        <v>117.89467633145755</v>
      </c>
      <c r="Q60" s="29">
        <f>((((((VLOOKUP($B60,'Model Working'!$C$16:$P$25,R$4,FALSE)/VLOOKUP($B60,'Model Working'!$C$30:$P$39,R$4)-(VLOOKUP($B60,'Model Working'!$C$16:$P$25,Q$4,FALSE)/VLOOKUP($B60,'Model Working'!$C$30:$P$39,Q$4)))/VLOOKUP($F60,'Model Working'!$C$54:$P$56,Q$4,FALSE))*VLOOKUP($D60,'Model Working'!$C$62:$P$65,Q$4,FALSE)*(1+Low_Case))*'Model Working'!K$57)))</f>
        <v>119.57226073739473</v>
      </c>
      <c r="R60" s="29">
        <f>((((((VLOOKUP($B60,'Model Working'!$C$16:$P$25,S$4,FALSE)/VLOOKUP($B60,'Model Working'!$C$30:$P$39,S$4)-(VLOOKUP($B60,'Model Working'!$C$16:$P$25,R$4,FALSE)/VLOOKUP($B60,'Model Working'!$C$30:$P$39,R$4)))/VLOOKUP($F60,'Model Working'!$C$54:$P$56,R$4,FALSE))*VLOOKUP($D60,'Model Working'!$C$62:$P$65,R$4,FALSE)*(1+Low_Case))*'Model Working'!L$57)))</f>
        <v>121.27692338113788</v>
      </c>
      <c r="S60" s="29">
        <f>((((((VLOOKUP($B60,'Model Working'!$C$16:$P$25,T$4,FALSE)/VLOOKUP($B60,'Model Working'!$C$30:$P$39,T$4)-(VLOOKUP($B60,'Model Working'!$C$16:$P$25,S$4,FALSE)/VLOOKUP($B60,'Model Working'!$C$30:$P$39,S$4)))/VLOOKUP($F60,'Model Working'!$C$54:$P$56,S$4,FALSE))*VLOOKUP($D60,'Model Working'!$C$62:$P$65,S$4,FALSE)*(1+Low_Case))*'Model Working'!M$57)))</f>
        <v>123.00917082067581</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((((((VLOOKUP($B61,'Model Working'!$C$16:$P$25,K$4,FALSE)/VLOOKUP($B61,'Model Working'!$C$30:$P$39,K$4)-(VLOOKUP($B61,'Model Working'!$C$16:$P$25,J$4,FALSE)/VLOOKUP($B61,'Model Working'!$C$30:$P$39,J$4)))/VLOOKUP($F61,'Model Working'!$C$54:$P$56,J$4,FALSE))*VLOOKUP($D61,'Model Working'!$C$62:$P$65,J$4,FALSE)*(1+High_Case))*'Model Working'!D$57)))</f>
        <v>132.45317200207228</v>
      </c>
      <c r="K61" s="29">
        <f>((((((VLOOKUP($B61,'Model Working'!$C$16:$P$25,L$4,FALSE)/VLOOKUP($B61,'Model Working'!$C$30:$P$39,L$4)-(VLOOKUP($B61,'Model Working'!$C$16:$P$25,K$4,FALSE)/VLOOKUP($B61,'Model Working'!$C$30:$P$39,K$4)))/VLOOKUP($F61,'Model Working'!$C$54:$P$56,K$4,FALSE))*VLOOKUP($D61,'Model Working'!$C$62:$P$65,K$4,FALSE)*(1+High_Case))*'Model Working'!E$57)))</f>
        <v>134.31726203006505</v>
      </c>
      <c r="L61" s="29">
        <f>((((((((VLOOKUP($B61,'Model Working'!$C$16:$P$25,M$4,FALSE)/VLOOKUP($B61,'Model Working'!$C$30:$P$39,M$4)-(VLOOKUP($B61,'Model Working'!$C$16:$P$25,L$4,FALSE)/VLOOKUP($B61,'Model Working'!$C$30:$P$39,L$4)))/VLOOKUP($F61,'Model Working'!$C$54:$P$56,L$4,FALSE))*VLOOKUP($D61,'Model Working'!$C$62:$P$65,L$4,FALSE)*(1+High_Case))*'Model Working'!F$57)))))</f>
        <v>136.21099973266047</v>
      </c>
      <c r="M61" s="29">
        <f>((((((VLOOKUP($B61,'Model Working'!$C$16:$P$25,N$4,FALSE)/VLOOKUP($B61,'Model Working'!$C$30:$P$39,N$4)-(VLOOKUP($B61,'Model Working'!$C$16:$P$25,M$4,FALSE)/VLOOKUP($B61,'Model Working'!$C$30:$P$39,M$4)))/VLOOKUP($F61,'Model Working'!$C$54:$P$56,M$4,FALSE))*VLOOKUP($D61,'Model Working'!$C$62:$P$65,M$4,FALSE)*(1+High_Case))*'Model Working'!G$57)))</f>
        <v>138.13492955844217</v>
      </c>
      <c r="N61" s="29">
        <f>((((((VLOOKUP($B61,'Model Working'!$C$16:$P$25,O$4,FALSE)/VLOOKUP($B61,'Model Working'!$C$30:$P$39,O$4)-(VLOOKUP($B61,'Model Working'!$C$16:$P$25,N$4,FALSE)/VLOOKUP($B61,'Model Working'!$C$30:$P$39,N$4)))/VLOOKUP($F61,'Model Working'!$C$54:$P$56,N$4,FALSE))*VLOOKUP($D61,'Model Working'!$C$62:$P$65,N$4,FALSE)*(1+High_Case))*'Model Working'!H$57)))</f>
        <v>140.08960764039014</v>
      </c>
      <c r="O61" s="29">
        <f>((((((VLOOKUP($B61,'Model Working'!$C$16:$P$25,P$4,FALSE)/VLOOKUP($B61,'Model Working'!$C$30:$P$39,P$4)-(VLOOKUP($B61,'Model Working'!$C$16:$P$25,O$4,FALSE)/VLOOKUP($B61,'Model Working'!$C$30:$P$39,O$4)))/VLOOKUP($F61,'Model Working'!$C$54:$P$56,O$4,FALSE))*VLOOKUP($D61,'Model Working'!$C$62:$P$65,O$4,FALSE)*(1+High_Case))*'Model Working'!I$57)))</f>
        <v>142.0756020890208</v>
      </c>
      <c r="P61" s="29">
        <f>((((((VLOOKUP($B61,'Model Working'!$C$16:$P$25,Q$4,FALSE)/VLOOKUP($B61,'Model Working'!$C$30:$P$39,Q$4)-(VLOOKUP($B61,'Model Working'!$C$16:$P$25,P$4,FALSE)/VLOOKUP($B61,'Model Working'!$C$30:$P$39,P$4)))/VLOOKUP($F61,'Model Working'!$C$54:$P$56,P$4,FALSE))*VLOOKUP($D61,'Model Working'!$C$62:$P$65,P$4,FALSE)*(1+High_Case))*'Model Working'!J$57)))</f>
        <v>144.09349329400368</v>
      </c>
      <c r="Q61" s="29">
        <f>((((((VLOOKUP($B61,'Model Working'!$C$16:$P$25,R$4,FALSE)/VLOOKUP($B61,'Model Working'!$C$30:$P$39,R$4)-(VLOOKUP($B61,'Model Working'!$C$16:$P$25,Q$4,FALSE)/VLOOKUP($B61,'Model Working'!$C$30:$P$39,Q$4)))/VLOOKUP($F61,'Model Working'!$C$54:$P$56,Q$4,FALSE))*VLOOKUP($D61,'Model Working'!$C$62:$P$65,Q$4,FALSE)*(1+High_Case))*'Model Working'!K$57)))</f>
        <v>146.14387423459357</v>
      </c>
      <c r="R61" s="29">
        <f>((((((VLOOKUP($B61,'Model Working'!$C$16:$P$25,S$4,FALSE)/VLOOKUP($B61,'Model Working'!$C$30:$P$39,S$4)-(VLOOKUP($B61,'Model Working'!$C$16:$P$25,R$4,FALSE)/VLOOKUP($B61,'Model Working'!$C$30:$P$39,R$4)))/VLOOKUP($F61,'Model Working'!$C$54:$P$56,R$4,FALSE))*VLOOKUP($D61,'Model Working'!$C$62:$P$65,R$4,FALSE)*(1+High_Case))*'Model Working'!L$57)))</f>
        <v>148.22735079916853</v>
      </c>
      <c r="S61" s="29">
        <f>((((((VLOOKUP($B61,'Model Working'!$C$16:$P$25,T$4,FALSE)/VLOOKUP($B61,'Model Working'!$C$30:$P$39,T$4)-(VLOOKUP($B61,'Model Working'!$C$16:$P$25,S$4,FALSE)/VLOOKUP($B61,'Model Working'!$C$30:$P$39,S$4)))/VLOOKUP($F61,'Model Working'!$C$54:$P$56,S$4,FALSE))*VLOOKUP($D61,'Model Working'!$C$62:$P$65,S$4,FALSE)*(1+High_Case))*'Model Working'!M$57)))</f>
        <v>150.34454211415931</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2" si="19">I56+I59</f>
        <v>73.856380428876349</v>
      </c>
      <c r="J62" s="29">
        <f t="shared" si="19"/>
        <v>446.09805748274277</v>
      </c>
      <c r="K62" s="29">
        <f t="shared" si="19"/>
        <v>452.37625322461236</v>
      </c>
      <c r="L62" s="29">
        <f t="shared" si="19"/>
        <v>458.75430138865659</v>
      </c>
      <c r="M62" s="29">
        <f t="shared" si="19"/>
        <v>465.23403566033483</v>
      </c>
      <c r="N62" s="29">
        <f t="shared" si="19"/>
        <v>471.81732907778081</v>
      </c>
      <c r="O62" s="29">
        <f t="shared" si="19"/>
        <v>478.5060950190886</v>
      </c>
      <c r="P62" s="29">
        <f t="shared" si="19"/>
        <v>485.30228821814836</v>
      </c>
      <c r="Q62" s="29">
        <f t="shared" si="19"/>
        <v>492.20790581017161</v>
      </c>
      <c r="R62" s="29">
        <f t="shared" si="19"/>
        <v>499.22498840788512</v>
      </c>
      <c r="S62" s="29">
        <f t="shared" si="19"/>
        <v>506.35562120935515</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ref="I63:S63" si="20">I57+I60</f>
        <v>66.470742385988714</v>
      </c>
      <c r="J63" s="29">
        <f t="shared" si="20"/>
        <v>401.48825173446846</v>
      </c>
      <c r="K63" s="29">
        <f t="shared" si="20"/>
        <v>407.13862790215114</v>
      </c>
      <c r="L63" s="29">
        <f t="shared" si="20"/>
        <v>412.87887124979096</v>
      </c>
      <c r="M63" s="29">
        <f t="shared" si="20"/>
        <v>418.71063209430133</v>
      </c>
      <c r="N63" s="29">
        <f t="shared" si="20"/>
        <v>424.63559617000271</v>
      </c>
      <c r="O63" s="29">
        <f t="shared" si="20"/>
        <v>430.65548551717978</v>
      </c>
      <c r="P63" s="29">
        <f t="shared" si="20"/>
        <v>436.77205939633353</v>
      </c>
      <c r="Q63" s="29">
        <f t="shared" si="20"/>
        <v>442.98711522915448</v>
      </c>
      <c r="R63" s="29">
        <f t="shared" si="20"/>
        <v>449.30248956709664</v>
      </c>
      <c r="S63" s="29">
        <f t="shared" si="20"/>
        <v>455.7200590884197</v>
      </c>
      <c r="T63" s="88" t="s">
        <v>115</v>
      </c>
    </row>
    <row r="64" spans="1:20" ht="1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ref="I64:S64" si="21">I58+I61</f>
        <v>81.242018471763984</v>
      </c>
      <c r="J64" s="86">
        <f t="shared" si="21"/>
        <v>490.70786323101709</v>
      </c>
      <c r="K64" s="86">
        <f t="shared" si="21"/>
        <v>497.61387854707368</v>
      </c>
      <c r="L64" s="86">
        <f t="shared" si="21"/>
        <v>504.62973152752227</v>
      </c>
      <c r="M64" s="86">
        <f t="shared" si="21"/>
        <v>511.75743922636832</v>
      </c>
      <c r="N64" s="86">
        <f t="shared" si="21"/>
        <v>518.99906198555891</v>
      </c>
      <c r="O64" s="86">
        <f t="shared" si="21"/>
        <v>526.3567045209976</v>
      </c>
      <c r="P64" s="86">
        <f t="shared" si="21"/>
        <v>533.83251703996325</v>
      </c>
      <c r="Q64" s="86">
        <f t="shared" si="21"/>
        <v>541.42869639118874</v>
      </c>
      <c r="R64" s="86">
        <f t="shared" si="21"/>
        <v>549.14748724867377</v>
      </c>
      <c r="S64" s="86">
        <f t="shared" si="21"/>
        <v>556.99118333029082</v>
      </c>
      <c r="T64" s="89" t="s">
        <v>115</v>
      </c>
    </row>
    <row r="65" spans="1:20" ht="15.5" thickTop="1" thickBot="1">
      <c r="A65" s="91"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J56+J59</f>
        <v>446.09805748274277</v>
      </c>
      <c r="K65" s="92">
        <f t="shared" ref="K65:S65" si="22">K56+K59</f>
        <v>452.37625322461236</v>
      </c>
      <c r="L65" s="92">
        <f t="shared" si="22"/>
        <v>458.75430138865659</v>
      </c>
      <c r="M65" s="92">
        <f t="shared" si="22"/>
        <v>465.23403566033483</v>
      </c>
      <c r="N65" s="92">
        <f t="shared" si="22"/>
        <v>471.81732907778081</v>
      </c>
      <c r="O65" s="92">
        <f t="shared" si="22"/>
        <v>478.5060950190886</v>
      </c>
      <c r="P65" s="92">
        <f t="shared" si="22"/>
        <v>485.30228821814836</v>
      </c>
      <c r="Q65" s="92">
        <f t="shared" si="22"/>
        <v>492.20790581017161</v>
      </c>
      <c r="R65" s="92">
        <f t="shared" si="22"/>
        <v>499.22498840788512</v>
      </c>
      <c r="S65" s="92">
        <f t="shared" si="22"/>
        <v>506.35562120935515</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f>
        <v>309.00720790947338</v>
      </c>
      <c r="K66" s="29">
        <f>(VLOOKUP($B66,'Model Working'!$C$16:$P$25,L$4,FALSE)/VLOOKUP($B66,'Model Working'!$C$30:$P$39,L$4)-(VLOOKUP($B66,'Model Working'!$C$16:$P$25,K$4,FALSE)/VLOOKUP($B66,'Model Working'!$C$30:$P$39,K$4)))*VLOOKUP($F66,'Model Working'!$C$42:$P$45,K$4,FALSE)*VLOOKUP($D66,'Model Working'!$C$47:$P$50,K$4,FALSE)*(1+Base_Case)</f>
        <v>311.81557906499279</v>
      </c>
      <c r="L66" s="29">
        <f>(VLOOKUP($B66,'Model Working'!$C$16:$P$25,M$4,FALSE)/VLOOKUP($B66,'Model Working'!$C$30:$P$39,M$4)-(VLOOKUP($B66,'Model Working'!$C$16:$P$25,L$4,FALSE)/VLOOKUP($B66,'Model Working'!$C$30:$P$39,L$4)))*VLOOKUP($F66,'Model Working'!$C$42:$P$45,L$4,FALSE)*VLOOKUP($D66,'Model Working'!$C$47:$P$50,L$4,FALSE)*(1+Base_Case)</f>
        <v>320.59703511740753</v>
      </c>
      <c r="M66" s="29">
        <f>(VLOOKUP($B66,'Model Working'!$C$16:$P$25,N$4,FALSE)/VLOOKUP($B66,'Model Working'!$C$30:$P$39,N$4)-(VLOOKUP($B66,'Model Working'!$C$16:$P$25,M$4,FALSE)/VLOOKUP($B66,'Model Working'!$C$30:$P$39,M$4)))*VLOOKUP($F66,'Model Working'!$C$42:$P$45,M$4,FALSE)*VLOOKUP($D66,'Model Working'!$C$47:$P$50,M$4,FALSE)*(1+Base_Case)</f>
        <v>317.54124499616159</v>
      </c>
      <c r="N66" s="29">
        <f>(VLOOKUP($B66,'Model Working'!$C$16:$P$25,O$4,FALSE)/VLOOKUP($B66,'Model Working'!$C$30:$P$39,O$4)-(VLOOKUP($B66,'Model Working'!$C$16:$P$25,N$4,FALSE)/VLOOKUP($B66,'Model Working'!$C$30:$P$39,N$4)))*VLOOKUP($F66,'Model Working'!$C$42:$P$45,N$4,FALSE)*VLOOKUP($D66,'Model Working'!$C$47:$P$50,N$4,FALSE)*(1+Base_Case)</f>
        <v>320.45978357109425</v>
      </c>
      <c r="O66" s="29">
        <f>(VLOOKUP($B66,'Model Working'!$C$16:$P$25,P$4,FALSE)/VLOOKUP($B66,'Model Working'!$C$30:$P$39,P$4)-(VLOOKUP($B66,'Model Working'!$C$16:$P$25,O$4,FALSE)/VLOOKUP($B66,'Model Working'!$C$30:$P$39,O$4)))*VLOOKUP($F66,'Model Working'!$C$42:$P$45,O$4,FALSE)*VLOOKUP($D66,'Model Working'!$C$47:$P$50,O$4,FALSE)*(1+Base_Case)</f>
        <v>323.41631067305684</v>
      </c>
      <c r="P66" s="29">
        <f>(VLOOKUP($B66,'Model Working'!$C$16:$P$25,Q$4,FALSE)/VLOOKUP($B66,'Model Working'!$C$30:$P$39,Q$4)-(VLOOKUP($B66,'Model Working'!$C$16:$P$25,P$4,FALSE)/VLOOKUP($B66,'Model Working'!$C$30:$P$39,P$4)))*VLOOKUP($F66,'Model Working'!$C$42:$P$45,P$4,FALSE)*VLOOKUP($D66,'Model Working'!$C$47:$P$50,P$4,FALSE)*(1+Base_Case)</f>
        <v>326.41148210175578</v>
      </c>
      <c r="Q66" s="29">
        <f>(VLOOKUP($B66,'Model Working'!$C$16:$P$25,R$4,FALSE)/VLOOKUP($B66,'Model Working'!$C$30:$P$39,R$4)-(VLOOKUP($B66,'Model Working'!$C$16:$P$25,Q$4,FALSE)/VLOOKUP($B66,'Model Working'!$C$30:$P$39,Q$4)))*VLOOKUP($F66,'Model Working'!$C$42:$P$45,Q$4,FALSE)*VLOOKUP($D66,'Model Working'!$C$47:$P$50,Q$4,FALSE)*(1+Base_Case)</f>
        <v>329.44596785331845</v>
      </c>
      <c r="R66" s="29">
        <f>(VLOOKUP($B66,'Model Working'!$C$16:$P$25,S$4,FALSE)/VLOOKUP($B66,'Model Working'!$C$30:$P$39,S$4)-(VLOOKUP($B66,'Model Working'!$C$16:$P$25,R$4,FALSE)/VLOOKUP($B66,'Model Working'!$C$30:$P$39,R$4)))*VLOOKUP($F66,'Model Working'!$C$42:$P$45,R$4,FALSE)*VLOOKUP($D66,'Model Working'!$C$47:$P$50,R$4,FALSE)*(1+Base_Case)</f>
        <v>332.5204524907528</v>
      </c>
      <c r="S66" s="29">
        <f>(VLOOKUP($B66,'Model Working'!$C$16:$P$25,T$4,FALSE)/VLOOKUP($B66,'Model Working'!$C$30:$P$39,T$4)-(VLOOKUP($B66,'Model Working'!$C$16:$P$25,S$4,FALSE)/VLOOKUP($B66,'Model Working'!$C$30:$P$39,S$4)))*VLOOKUP($F66,'Model Working'!$C$42:$P$45,S$4,FALSE)*VLOOKUP($D66,'Model Working'!$C$47:$P$50,S$4,FALSE)*(1+Base_Case)</f>
        <v>335.63563552542422</v>
      </c>
      <c r="T66" s="216" t="s">
        <v>115</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f>
        <v>278.10648711852605</v>
      </c>
      <c r="K67" s="29">
        <f>(VLOOKUP($B67,'Model Working'!$C$16:$P$25,L$4,FALSE)/VLOOKUP($B67,'Model Working'!$C$30:$P$39,L$4)-(VLOOKUP($B67,'Model Working'!$C$16:$P$25,K$4,FALSE)/VLOOKUP($B67,'Model Working'!$C$30:$P$39,K$4)))*VLOOKUP($F67,'Model Working'!$C$42:$P$45,K$4,FALSE)*VLOOKUP($D67,'Model Working'!$C$47:$P$50,K$4,FALSE)*(1+Low_Case)</f>
        <v>280.63402115849351</v>
      </c>
      <c r="L67" s="29">
        <f>(VLOOKUP($B67,'Model Working'!$C$16:$P$25,M$4,FALSE)/VLOOKUP($B67,'Model Working'!$C$30:$P$39,M$4)-(VLOOKUP($B67,'Model Working'!$C$16:$P$25,L$4,FALSE)/VLOOKUP($B67,'Model Working'!$C$30:$P$39,L$4)))*VLOOKUP($F67,'Model Working'!$C$42:$P$45,L$4,FALSE)*VLOOKUP($D67,'Model Working'!$C$47:$P$50,L$4,FALSE)*(1+Low_Case)</f>
        <v>288.53733160566679</v>
      </c>
      <c r="M67" s="29">
        <f>(VLOOKUP($B67,'Model Working'!$C$16:$P$25,N$4,FALSE)/VLOOKUP($B67,'Model Working'!$C$30:$P$39,N$4)-(VLOOKUP($B67,'Model Working'!$C$16:$P$25,M$4,FALSE)/VLOOKUP($B67,'Model Working'!$C$30:$P$39,M$4)))*VLOOKUP($F67,'Model Working'!$C$42:$P$45,M$4,FALSE)*VLOOKUP($D67,'Model Working'!$C$47:$P$50,M$4,FALSE)*(1+Low_Case)</f>
        <v>285.78712049654547</v>
      </c>
      <c r="N67" s="29">
        <f>(VLOOKUP($B67,'Model Working'!$C$16:$P$25,O$4,FALSE)/VLOOKUP($B67,'Model Working'!$C$30:$P$39,O$4)-(VLOOKUP($B67,'Model Working'!$C$16:$P$25,N$4,FALSE)/VLOOKUP($B67,'Model Working'!$C$30:$P$39,N$4)))*VLOOKUP($F67,'Model Working'!$C$42:$P$45,N$4,FALSE)*VLOOKUP($D67,'Model Working'!$C$47:$P$50,N$4,FALSE)*(1+Low_Case)</f>
        <v>288.41380521398486</v>
      </c>
      <c r="O67" s="29">
        <f>(VLOOKUP($B67,'Model Working'!$C$16:$P$25,P$4,FALSE)/VLOOKUP($B67,'Model Working'!$C$30:$P$39,P$4)-(VLOOKUP($B67,'Model Working'!$C$16:$P$25,O$4,FALSE)/VLOOKUP($B67,'Model Working'!$C$30:$P$39,O$4)))*VLOOKUP($F67,'Model Working'!$C$42:$P$45,O$4,FALSE)*VLOOKUP($D67,'Model Working'!$C$47:$P$50,O$4,FALSE)*(1+Low_Case)</f>
        <v>291.07467960575116</v>
      </c>
      <c r="P67" s="29">
        <f>(VLOOKUP($B67,'Model Working'!$C$16:$P$25,Q$4,FALSE)/VLOOKUP($B67,'Model Working'!$C$30:$P$39,Q$4)-(VLOOKUP($B67,'Model Working'!$C$16:$P$25,P$4,FALSE)/VLOOKUP($B67,'Model Working'!$C$30:$P$39,P$4)))*VLOOKUP($F67,'Model Working'!$C$42:$P$45,P$4,FALSE)*VLOOKUP($D67,'Model Working'!$C$47:$P$50,P$4,FALSE)*(1+Low_Case)</f>
        <v>293.77033389158021</v>
      </c>
      <c r="Q67" s="29">
        <f>(VLOOKUP($B67,'Model Working'!$C$16:$P$25,R$4,FALSE)/VLOOKUP($B67,'Model Working'!$C$30:$P$39,R$4)-(VLOOKUP($B67,'Model Working'!$C$16:$P$25,Q$4,FALSE)/VLOOKUP($B67,'Model Working'!$C$30:$P$39,Q$4)))*VLOOKUP($F67,'Model Working'!$C$42:$P$45,Q$4,FALSE)*VLOOKUP($D67,'Model Working'!$C$47:$P$50,Q$4,FALSE)*(1+Low_Case)</f>
        <v>296.50137106798661</v>
      </c>
      <c r="R67" s="29">
        <f>(VLOOKUP($B67,'Model Working'!$C$16:$P$25,S$4,FALSE)/VLOOKUP($B67,'Model Working'!$C$30:$P$39,S$4)-(VLOOKUP($B67,'Model Working'!$C$16:$P$25,R$4,FALSE)/VLOOKUP($B67,'Model Working'!$C$30:$P$39,R$4)))*VLOOKUP($F67,'Model Working'!$C$42:$P$45,R$4,FALSE)*VLOOKUP($D67,'Model Working'!$C$47:$P$50,R$4,FALSE)*(1+Low_Case)</f>
        <v>299.26840724167755</v>
      </c>
      <c r="S67" s="29">
        <f>(VLOOKUP($B67,'Model Working'!$C$16:$P$25,T$4,FALSE)/VLOOKUP($B67,'Model Working'!$C$30:$P$39,T$4)-(VLOOKUP($B67,'Model Working'!$C$16:$P$25,S$4,FALSE)/VLOOKUP($B67,'Model Working'!$C$30:$P$39,S$4)))*VLOOKUP($F67,'Model Working'!$C$42:$P$45,S$4,FALSE)*VLOOKUP($D67,'Model Working'!$C$47:$P$50,S$4,FALSE)*(1+Low_Case)</f>
        <v>302.07207197288182</v>
      </c>
      <c r="T67" s="88" t="s">
        <v>115</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f>
        <v>339.90792870042077</v>
      </c>
      <c r="K68" s="29">
        <f>(VLOOKUP($B68,'Model Working'!$C$16:$P$25,L$4,FALSE)/VLOOKUP($B68,'Model Working'!$C$30:$P$39,L$4)-(VLOOKUP($B68,'Model Working'!$C$16:$P$25,K$4,FALSE)/VLOOKUP($B68,'Model Working'!$C$30:$P$39,K$4)))*VLOOKUP($F68,'Model Working'!$C$42:$P$45,K$4,FALSE)*VLOOKUP($D68,'Model Working'!$C$47:$P$50,K$4,FALSE)*(1+High_Case)</f>
        <v>342.99713697149207</v>
      </c>
      <c r="L68" s="29">
        <f>(VLOOKUP($B68,'Model Working'!$C$16:$P$25,M$4,FALSE)/VLOOKUP($B68,'Model Working'!$C$30:$P$39,M$4)-(VLOOKUP($B68,'Model Working'!$C$16:$P$25,L$4,FALSE)/VLOOKUP($B68,'Model Working'!$C$30:$P$39,L$4)))*VLOOKUP($F68,'Model Working'!$C$42:$P$45,L$4,FALSE)*VLOOKUP($D68,'Model Working'!$C$47:$P$50,L$4,FALSE)*(1+High_Case)</f>
        <v>352.65673862914832</v>
      </c>
      <c r="M68" s="29">
        <f>(VLOOKUP($B68,'Model Working'!$C$16:$P$25,N$4,FALSE)/VLOOKUP($B68,'Model Working'!$C$30:$P$39,N$4)-(VLOOKUP($B68,'Model Working'!$C$16:$P$25,M$4,FALSE)/VLOOKUP($B68,'Model Working'!$C$30:$P$39,M$4)))*VLOOKUP($F68,'Model Working'!$C$42:$P$45,M$4,FALSE)*VLOOKUP($D68,'Model Working'!$C$47:$P$50,M$4,FALSE)*(1+High_Case)</f>
        <v>349.29536949577778</v>
      </c>
      <c r="N68" s="29">
        <f>(VLOOKUP($B68,'Model Working'!$C$16:$P$25,O$4,FALSE)/VLOOKUP($B68,'Model Working'!$C$30:$P$39,O$4)-(VLOOKUP($B68,'Model Working'!$C$16:$P$25,N$4,FALSE)/VLOOKUP($B68,'Model Working'!$C$30:$P$39,N$4)))*VLOOKUP($F68,'Model Working'!$C$42:$P$45,N$4,FALSE)*VLOOKUP($D68,'Model Working'!$C$47:$P$50,N$4,FALSE)*(1+High_Case)</f>
        <v>352.5057619282037</v>
      </c>
      <c r="O68" s="29">
        <f>(VLOOKUP($B68,'Model Working'!$C$16:$P$25,P$4,FALSE)/VLOOKUP($B68,'Model Working'!$C$30:$P$39,P$4)-(VLOOKUP($B68,'Model Working'!$C$16:$P$25,O$4,FALSE)/VLOOKUP($B68,'Model Working'!$C$30:$P$39,O$4)))*VLOOKUP($F68,'Model Working'!$C$42:$P$45,O$4,FALSE)*VLOOKUP($D68,'Model Working'!$C$47:$P$50,O$4,FALSE)*(1+High_Case)</f>
        <v>355.75794174036258</v>
      </c>
      <c r="P68" s="29">
        <f>(VLOOKUP($B68,'Model Working'!$C$16:$P$25,Q$4,FALSE)/VLOOKUP($B68,'Model Working'!$C$30:$P$39,Q$4)-(VLOOKUP($B68,'Model Working'!$C$16:$P$25,P$4,FALSE)/VLOOKUP($B68,'Model Working'!$C$30:$P$39,P$4)))*VLOOKUP($F68,'Model Working'!$C$42:$P$45,P$4,FALSE)*VLOOKUP($D68,'Model Working'!$C$47:$P$50,P$4,FALSE)*(1+High_Case)</f>
        <v>359.05263031193141</v>
      </c>
      <c r="Q68" s="29">
        <f>(VLOOKUP($B68,'Model Working'!$C$16:$P$25,R$4,FALSE)/VLOOKUP($B68,'Model Working'!$C$30:$P$39,R$4)-(VLOOKUP($B68,'Model Working'!$C$16:$P$25,Q$4,FALSE)/VLOOKUP($B68,'Model Working'!$C$30:$P$39,Q$4)))*VLOOKUP($F68,'Model Working'!$C$42:$P$45,Q$4,FALSE)*VLOOKUP($D68,'Model Working'!$C$47:$P$50,Q$4,FALSE)*(1+High_Case)</f>
        <v>362.39056463865035</v>
      </c>
      <c r="R68" s="29">
        <f>(VLOOKUP($B68,'Model Working'!$C$16:$P$25,S$4,FALSE)/VLOOKUP($B68,'Model Working'!$C$30:$P$39,S$4)-(VLOOKUP($B68,'Model Working'!$C$16:$P$25,R$4,FALSE)/VLOOKUP($B68,'Model Working'!$C$30:$P$39,R$4)))*VLOOKUP($F68,'Model Working'!$C$42:$P$45,R$4,FALSE)*VLOOKUP($D68,'Model Working'!$C$47:$P$50,R$4,FALSE)*(1+High_Case)</f>
        <v>365.77249773982811</v>
      </c>
      <c r="S68" s="29">
        <f>(VLOOKUP($B68,'Model Working'!$C$16:$P$25,T$4,FALSE)/VLOOKUP($B68,'Model Working'!$C$30:$P$39,T$4)-(VLOOKUP($B68,'Model Working'!$C$16:$P$25,S$4,FALSE)/VLOOKUP($B68,'Model Working'!$C$30:$P$39,S$4)))*VLOOKUP($F68,'Model Working'!$C$42:$P$45,S$4,FALSE)*VLOOKUP($D68,'Model Working'!$C$47:$P$50,S$4,FALSE)*(1+High_Case)</f>
        <v>369.19919907796668</v>
      </c>
      <c r="T68" s="88" t="s">
        <v>115</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f>
        <v>50.303498962007296</v>
      </c>
      <c r="K69" s="29">
        <f>(VLOOKUP($B69,'Model Working'!$C$16:$P$25,L$4,FALSE)/VLOOKUP($B69,'Model Working'!$C$30:$P$39,L$4)-(VLOOKUP($B69,'Model Working'!$C$16:$P$25,K$4,FALSE)/VLOOKUP($B69,'Model Working'!$C$30:$P$39,K$4)))*VLOOKUP($F69,'Model Working'!$C$42:$P$45,K$4,FALSE)*VLOOKUP($D69,'Model Working'!$C$47:$P$50,K$4,FALSE)*(1+Base_Case)</f>
        <v>50.760675661743015</v>
      </c>
      <c r="L69" s="29">
        <f>(VLOOKUP($B69,'Model Working'!$C$16:$P$25,M$4,FALSE)/VLOOKUP($B69,'Model Working'!$C$30:$P$39,M$4)-(VLOOKUP($B69,'Model Working'!$C$16:$P$25,L$4,FALSE)/VLOOKUP($B69,'Model Working'!$C$30:$P$39,L$4)))*VLOOKUP($F69,'Model Working'!$C$42:$P$45,L$4,FALSE)*VLOOKUP($D69,'Model Working'!$C$47:$P$50,L$4,FALSE)*(1+Base_Case)</f>
        <v>52.190215019112856</v>
      </c>
      <c r="M69" s="29">
        <f>(VLOOKUP($B69,'Model Working'!$C$16:$P$25,N$4,FALSE)/VLOOKUP($B69,'Model Working'!$C$30:$P$39,N$4)-(VLOOKUP($B69,'Model Working'!$C$16:$P$25,M$4,FALSE)/VLOOKUP($B69,'Model Working'!$C$30:$P$39,M$4)))*VLOOKUP($F69,'Model Working'!$C$42:$P$45,M$4,FALSE)*VLOOKUP($D69,'Model Working'!$C$47:$P$50,M$4,FALSE)*(1+Base_Case)</f>
        <v>51.692760813328633</v>
      </c>
      <c r="N69" s="29">
        <f>(VLOOKUP($B69,'Model Working'!$C$16:$P$25,O$4,FALSE)/VLOOKUP($B69,'Model Working'!$C$30:$P$39,O$4)-(VLOOKUP($B69,'Model Working'!$C$16:$P$25,N$4,FALSE)/VLOOKUP($B69,'Model Working'!$C$30:$P$39,N$4)))*VLOOKUP($F69,'Model Working'!$C$42:$P$45,N$4,FALSE)*VLOOKUP($D69,'Model Working'!$C$47:$P$50,N$4,FALSE)*(1+Base_Case)</f>
        <v>52.167871744131624</v>
      </c>
      <c r="O69" s="29">
        <f>(VLOOKUP($B69,'Model Working'!$C$16:$P$25,P$4,FALSE)/VLOOKUP($B69,'Model Working'!$C$30:$P$39,P$4)-(VLOOKUP($B69,'Model Working'!$C$16:$P$25,O$4,FALSE)/VLOOKUP($B69,'Model Working'!$C$30:$P$39,O$4)))*VLOOKUP($F69,'Model Working'!$C$42:$P$45,O$4,FALSE)*VLOOKUP($D69,'Model Working'!$C$47:$P$50,O$4,FALSE)*(1+Base_Case)</f>
        <v>52.649166853753449</v>
      </c>
      <c r="P69" s="29">
        <f>(VLOOKUP($B69,'Model Working'!$C$16:$P$25,Q$4,FALSE)/VLOOKUP($B69,'Model Working'!$C$30:$P$39,Q$4)-(VLOOKUP($B69,'Model Working'!$C$16:$P$25,P$4,FALSE)/VLOOKUP($B69,'Model Working'!$C$30:$P$39,P$4)))*VLOOKUP($F69,'Model Working'!$C$42:$P$45,P$4,FALSE)*VLOOKUP($D69,'Model Working'!$C$47:$P$50,P$4,FALSE)*(1+Base_Case)</f>
        <v>53.136752900285835</v>
      </c>
      <c r="Q69" s="29">
        <f>(VLOOKUP($B69,'Model Working'!$C$16:$P$25,R$4,FALSE)/VLOOKUP($B69,'Model Working'!$C$30:$P$39,R$4)-(VLOOKUP($B69,'Model Working'!$C$16:$P$25,Q$4,FALSE)/VLOOKUP($B69,'Model Working'!$C$30:$P$39,Q$4)))*VLOOKUP($F69,'Model Working'!$C$42:$P$45,Q$4,FALSE)*VLOOKUP($D69,'Model Working'!$C$47:$P$50,Q$4,FALSE)*(1+Base_Case)</f>
        <v>53.630738952865798</v>
      </c>
      <c r="R69" s="29">
        <f>(VLOOKUP($B69,'Model Working'!$C$16:$P$25,S$4,FALSE)/VLOOKUP($B69,'Model Working'!$C$30:$P$39,S$4)-(VLOOKUP($B69,'Model Working'!$C$16:$P$25,R$4,FALSE)/VLOOKUP($B69,'Model Working'!$C$30:$P$39,R$4)))*VLOOKUP($F69,'Model Working'!$C$42:$P$45,R$4,FALSE)*VLOOKUP($D69,'Model Working'!$C$47:$P$50,R$4,FALSE)*(1+Base_Case)</f>
        <v>54.131236451983014</v>
      </c>
      <c r="S69" s="29">
        <f>(VLOOKUP($B69,'Model Working'!$C$16:$P$25,T$4,FALSE)/VLOOKUP($B69,'Model Working'!$C$30:$P$39,T$4)-(VLOOKUP($B69,'Model Working'!$C$16:$P$25,S$4,FALSE)/VLOOKUP($B69,'Model Working'!$C$30:$P$39,S$4)))*VLOOKUP($F69,'Model Working'!$C$42:$P$45,S$4,FALSE)*VLOOKUP($D69,'Model Working'!$C$47:$P$50,S$4,FALSE)*(1+Base_Case)</f>
        <v>54.63835927158069</v>
      </c>
      <c r="T69" s="88" t="s">
        <v>115</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f>
        <v>45.273149065806571</v>
      </c>
      <c r="K70" s="29">
        <f>(VLOOKUP($B70,'Model Working'!$C$16:$P$25,L$4,FALSE)/VLOOKUP($B70,'Model Working'!$C$30:$P$39,L$4)-(VLOOKUP($B70,'Model Working'!$C$16:$P$25,K$4,FALSE)/VLOOKUP($B70,'Model Working'!$C$30:$P$39,K$4)))*VLOOKUP($F70,'Model Working'!$C$42:$P$45,K$4,FALSE)*VLOOKUP($D70,'Model Working'!$C$47:$P$50,K$4,FALSE)*(1+Low_Case)</f>
        <v>45.684608095568713</v>
      </c>
      <c r="L70" s="29">
        <f>(VLOOKUP($B70,'Model Working'!$C$16:$P$25,M$4,FALSE)/VLOOKUP($B70,'Model Working'!$C$30:$P$39,M$4)-(VLOOKUP($B70,'Model Working'!$C$16:$P$25,L$4,FALSE)/VLOOKUP($B70,'Model Working'!$C$30:$P$39,L$4)))*VLOOKUP($F70,'Model Working'!$C$42:$P$45,L$4,FALSE)*VLOOKUP($D70,'Model Working'!$C$47:$P$50,L$4,FALSE)*(1+Low_Case)</f>
        <v>46.97119351720157</v>
      </c>
      <c r="M70" s="29">
        <f>(VLOOKUP($B70,'Model Working'!$C$16:$P$25,N$4,FALSE)/VLOOKUP($B70,'Model Working'!$C$30:$P$39,N$4)-(VLOOKUP($B70,'Model Working'!$C$16:$P$25,M$4,FALSE)/VLOOKUP($B70,'Model Working'!$C$30:$P$39,M$4)))*VLOOKUP($F70,'Model Working'!$C$42:$P$45,M$4,FALSE)*VLOOKUP($D70,'Model Working'!$C$47:$P$50,M$4,FALSE)*(1+Low_Case)</f>
        <v>46.523484731995772</v>
      </c>
      <c r="N70" s="29">
        <f>(VLOOKUP($B70,'Model Working'!$C$16:$P$25,O$4,FALSE)/VLOOKUP($B70,'Model Working'!$C$30:$P$39,O$4)-(VLOOKUP($B70,'Model Working'!$C$16:$P$25,N$4,FALSE)/VLOOKUP($B70,'Model Working'!$C$30:$P$39,N$4)))*VLOOKUP($F70,'Model Working'!$C$42:$P$45,N$4,FALSE)*VLOOKUP($D70,'Model Working'!$C$47:$P$50,N$4,FALSE)*(1+Low_Case)</f>
        <v>46.951084569718461</v>
      </c>
      <c r="O70" s="29">
        <f>(VLOOKUP($B70,'Model Working'!$C$16:$P$25,P$4,FALSE)/VLOOKUP($B70,'Model Working'!$C$30:$P$39,P$4)-(VLOOKUP($B70,'Model Working'!$C$16:$P$25,O$4,FALSE)/VLOOKUP($B70,'Model Working'!$C$30:$P$39,O$4)))*VLOOKUP($F70,'Model Working'!$C$42:$P$45,O$4,FALSE)*VLOOKUP($D70,'Model Working'!$C$47:$P$50,O$4,FALSE)*(1+Low_Case)</f>
        <v>47.384250168378102</v>
      </c>
      <c r="P70" s="29">
        <f>(VLOOKUP($B70,'Model Working'!$C$16:$P$25,Q$4,FALSE)/VLOOKUP($B70,'Model Working'!$C$30:$P$39,Q$4)-(VLOOKUP($B70,'Model Working'!$C$16:$P$25,P$4,FALSE)/VLOOKUP($B70,'Model Working'!$C$30:$P$39,P$4)))*VLOOKUP($F70,'Model Working'!$C$42:$P$45,P$4,FALSE)*VLOOKUP($D70,'Model Working'!$C$47:$P$50,P$4,FALSE)*(1+Low_Case)</f>
        <v>47.823077610257251</v>
      </c>
      <c r="Q70" s="29">
        <f>(VLOOKUP($B70,'Model Working'!$C$16:$P$25,R$4,FALSE)/VLOOKUP($B70,'Model Working'!$C$30:$P$39,R$4)-(VLOOKUP($B70,'Model Working'!$C$16:$P$25,Q$4,FALSE)/VLOOKUP($B70,'Model Working'!$C$30:$P$39,Q$4)))*VLOOKUP($F70,'Model Working'!$C$42:$P$45,Q$4,FALSE)*VLOOKUP($D70,'Model Working'!$C$47:$P$50,Q$4,FALSE)*(1+Low_Case)</f>
        <v>48.267665057579222</v>
      </c>
      <c r="R70" s="29">
        <f>(VLOOKUP($B70,'Model Working'!$C$16:$P$25,S$4,FALSE)/VLOOKUP($B70,'Model Working'!$C$30:$P$39,S$4)-(VLOOKUP($B70,'Model Working'!$C$16:$P$25,R$4,FALSE)/VLOOKUP($B70,'Model Working'!$C$30:$P$39,R$4)))*VLOOKUP($F70,'Model Working'!$C$42:$P$45,R$4,FALSE)*VLOOKUP($D70,'Model Working'!$C$47:$P$50,R$4,FALSE)*(1+Low_Case)</f>
        <v>48.718112806784717</v>
      </c>
      <c r="S70" s="29">
        <f>(VLOOKUP($B70,'Model Working'!$C$16:$P$25,T$4,FALSE)/VLOOKUP($B70,'Model Working'!$C$30:$P$39,T$4)-(VLOOKUP($B70,'Model Working'!$C$16:$P$25,S$4,FALSE)/VLOOKUP($B70,'Model Working'!$C$30:$P$39,S$4)))*VLOOKUP($F70,'Model Working'!$C$42:$P$45,S$4,FALSE)*VLOOKUP($D70,'Model Working'!$C$47:$P$50,S$4,FALSE)*(1+Low_Case)</f>
        <v>49.174523344422624</v>
      </c>
      <c r="T70" s="88" t="s">
        <v>115</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f>
        <v>55.333848858208029</v>
      </c>
      <c r="K71" s="29">
        <f>(VLOOKUP($B71,'Model Working'!$C$16:$P$25,L$4,FALSE)/VLOOKUP($B71,'Model Working'!$C$30:$P$39,L$4)-(VLOOKUP($B71,'Model Working'!$C$16:$P$25,K$4,FALSE)/VLOOKUP($B71,'Model Working'!$C$30:$P$39,K$4)))*VLOOKUP($F71,'Model Working'!$C$42:$P$45,K$4,FALSE)*VLOOKUP($D71,'Model Working'!$C$47:$P$50,K$4,FALSE)*(1+High_Case)</f>
        <v>55.836743227917324</v>
      </c>
      <c r="L71" s="29">
        <f>(VLOOKUP($B71,'Model Working'!$C$16:$P$25,M$4,FALSE)/VLOOKUP($B71,'Model Working'!$C$30:$P$39,M$4)-(VLOOKUP($B71,'Model Working'!$C$16:$P$25,L$4,FALSE)/VLOOKUP($B71,'Model Working'!$C$30:$P$39,L$4)))*VLOOKUP($F71,'Model Working'!$C$42:$P$45,L$4,FALSE)*VLOOKUP($D71,'Model Working'!$C$47:$P$50,L$4,FALSE)*(1+High_Case)</f>
        <v>57.409236521024148</v>
      </c>
      <c r="M71" s="29">
        <f>(VLOOKUP($B71,'Model Working'!$C$16:$P$25,N$4,FALSE)/VLOOKUP($B71,'Model Working'!$C$30:$P$39,N$4)-(VLOOKUP($B71,'Model Working'!$C$16:$P$25,M$4,FALSE)/VLOOKUP($B71,'Model Working'!$C$30:$P$39,M$4)))*VLOOKUP($F71,'Model Working'!$C$42:$P$45,M$4,FALSE)*VLOOKUP($D71,'Model Working'!$C$47:$P$50,M$4,FALSE)*(1+High_Case)</f>
        <v>56.8620368946615</v>
      </c>
      <c r="N71" s="29">
        <f>(VLOOKUP($B71,'Model Working'!$C$16:$P$25,O$4,FALSE)/VLOOKUP($B71,'Model Working'!$C$30:$P$39,O$4)-(VLOOKUP($B71,'Model Working'!$C$16:$P$25,N$4,FALSE)/VLOOKUP($B71,'Model Working'!$C$30:$P$39,N$4)))*VLOOKUP($F71,'Model Working'!$C$42:$P$45,N$4,FALSE)*VLOOKUP($D71,'Model Working'!$C$47:$P$50,N$4,FALSE)*(1+High_Case)</f>
        <v>57.384658918544794</v>
      </c>
      <c r="O71" s="29">
        <f>(VLOOKUP($B71,'Model Working'!$C$16:$P$25,P$4,FALSE)/VLOOKUP($B71,'Model Working'!$C$30:$P$39,P$4)-(VLOOKUP($B71,'Model Working'!$C$16:$P$25,O$4,FALSE)/VLOOKUP($B71,'Model Working'!$C$30:$P$39,O$4)))*VLOOKUP($F71,'Model Working'!$C$42:$P$45,O$4,FALSE)*VLOOKUP($D71,'Model Working'!$C$47:$P$50,O$4,FALSE)*(1+High_Case)</f>
        <v>57.914083539128796</v>
      </c>
      <c r="P71" s="29">
        <f>(VLOOKUP($B71,'Model Working'!$C$16:$P$25,Q$4,FALSE)/VLOOKUP($B71,'Model Working'!$C$30:$P$39,Q$4)-(VLOOKUP($B71,'Model Working'!$C$16:$P$25,P$4,FALSE)/VLOOKUP($B71,'Model Working'!$C$30:$P$39,P$4)))*VLOOKUP($F71,'Model Working'!$C$42:$P$45,P$4,FALSE)*VLOOKUP($D71,'Model Working'!$C$47:$P$50,P$4,FALSE)*(1+High_Case)</f>
        <v>58.450428190314426</v>
      </c>
      <c r="Q71" s="29">
        <f>(VLOOKUP($B71,'Model Working'!$C$16:$P$25,R$4,FALSE)/VLOOKUP($B71,'Model Working'!$C$30:$P$39,R$4)-(VLOOKUP($B71,'Model Working'!$C$16:$P$25,Q$4,FALSE)/VLOOKUP($B71,'Model Working'!$C$30:$P$39,Q$4)))*VLOOKUP($F71,'Model Working'!$C$42:$P$45,Q$4,FALSE)*VLOOKUP($D71,'Model Working'!$C$47:$P$50,Q$4,FALSE)*(1+High_Case)</f>
        <v>58.99381284815238</v>
      </c>
      <c r="R71" s="29">
        <f>(VLOOKUP($B71,'Model Working'!$C$16:$P$25,S$4,FALSE)/VLOOKUP($B71,'Model Working'!$C$30:$P$39,S$4)-(VLOOKUP($B71,'Model Working'!$C$16:$P$25,R$4,FALSE)/VLOOKUP($B71,'Model Working'!$C$30:$P$39,R$4)))*VLOOKUP($F71,'Model Working'!$C$42:$P$45,R$4,FALSE)*VLOOKUP($D71,'Model Working'!$C$47:$P$50,R$4,FALSE)*(1+High_Case)</f>
        <v>59.544360097181318</v>
      </c>
      <c r="S71" s="29">
        <f>(VLOOKUP($B71,'Model Working'!$C$16:$P$25,T$4,FALSE)/VLOOKUP($B71,'Model Working'!$C$30:$P$39,T$4)-(VLOOKUP($B71,'Model Working'!$C$16:$P$25,S$4,FALSE)/VLOOKUP($B71,'Model Working'!$C$30:$P$39,S$4)))*VLOOKUP($F71,'Model Working'!$C$42:$P$45,S$4,FALSE)*VLOOKUP($D71,'Model Working'!$C$47:$P$50,S$4,FALSE)*(1+High_Case)</f>
        <v>60.102195198738762</v>
      </c>
      <c r="T71" s="88" t="s">
        <v>115</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2" si="23">I66+I69</f>
        <v>413.4175927475581</v>
      </c>
      <c r="J72" s="29">
        <f t="shared" si="23"/>
        <v>359.31070687148065</v>
      </c>
      <c r="K72" s="29">
        <f t="shared" si="23"/>
        <v>362.57625472673578</v>
      </c>
      <c r="L72" s="29">
        <f t="shared" si="23"/>
        <v>372.78725013652036</v>
      </c>
      <c r="M72" s="29">
        <f t="shared" si="23"/>
        <v>369.23400580949021</v>
      </c>
      <c r="N72" s="29">
        <f t="shared" si="23"/>
        <v>372.62765531522587</v>
      </c>
      <c r="O72" s="29">
        <f t="shared" si="23"/>
        <v>376.0654775268103</v>
      </c>
      <c r="P72" s="29">
        <f t="shared" si="23"/>
        <v>379.54823500204162</v>
      </c>
      <c r="Q72" s="29">
        <f t="shared" si="23"/>
        <v>383.07670680618423</v>
      </c>
      <c r="R72" s="29">
        <f t="shared" si="23"/>
        <v>386.6516889427358</v>
      </c>
      <c r="S72" s="29">
        <f t="shared" si="23"/>
        <v>390.27399479700489</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ref="I73:S73" si="24">I67+I70</f>
        <v>372.07583347280229</v>
      </c>
      <c r="J73" s="29">
        <f t="shared" si="24"/>
        <v>323.37963618433264</v>
      </c>
      <c r="K73" s="29">
        <f t="shared" si="24"/>
        <v>326.31862925406222</v>
      </c>
      <c r="L73" s="29">
        <f t="shared" si="24"/>
        <v>335.50852512286838</v>
      </c>
      <c r="M73" s="29">
        <f t="shared" si="24"/>
        <v>332.31060522854125</v>
      </c>
      <c r="N73" s="29">
        <f t="shared" si="24"/>
        <v>335.36488978370335</v>
      </c>
      <c r="O73" s="29">
        <f t="shared" si="24"/>
        <v>338.45892977412927</v>
      </c>
      <c r="P73" s="29">
        <f t="shared" si="24"/>
        <v>341.59341150183747</v>
      </c>
      <c r="Q73" s="29">
        <f t="shared" si="24"/>
        <v>344.76903612556583</v>
      </c>
      <c r="R73" s="29">
        <f t="shared" si="24"/>
        <v>347.98652004846224</v>
      </c>
      <c r="S73" s="29">
        <f t="shared" si="24"/>
        <v>351.24659531730447</v>
      </c>
      <c r="T73" s="88" t="s">
        <v>115</v>
      </c>
    </row>
    <row r="74" spans="1:20" ht="15" thickBot="1">
      <c r="A74" s="85" t="s">
        <v>127</v>
      </c>
      <c r="B74" s="85" t="s">
        <v>134</v>
      </c>
      <c r="C74" s="85" t="s">
        <v>111</v>
      </c>
      <c r="D74" s="85" t="s">
        <v>120</v>
      </c>
      <c r="E74" s="85" t="s">
        <v>58</v>
      </c>
      <c r="F74" s="85" t="s">
        <v>117</v>
      </c>
      <c r="G74" s="85"/>
      <c r="H74" s="218">
        <f>(VLOOKUP($B74,'Model Working'!$C$16:$O$25,H$4,FALSE)/VLOOKUP($B74,'Model Working'!$C$30:$O$39,H$4))</f>
        <v>52770.035337982859</v>
      </c>
      <c r="I74" s="86">
        <f t="shared" ref="I74:S74" si="25">I68+I71</f>
        <v>454.75935202231392</v>
      </c>
      <c r="J74" s="86">
        <f t="shared" si="25"/>
        <v>395.24177755862877</v>
      </c>
      <c r="K74" s="86">
        <f t="shared" si="25"/>
        <v>398.83388019940941</v>
      </c>
      <c r="L74" s="86">
        <f t="shared" si="25"/>
        <v>410.06597515017245</v>
      </c>
      <c r="M74" s="86">
        <f t="shared" si="25"/>
        <v>406.15740639043929</v>
      </c>
      <c r="N74" s="86">
        <f t="shared" si="25"/>
        <v>409.8904208467485</v>
      </c>
      <c r="O74" s="86">
        <f t="shared" si="25"/>
        <v>413.67202527949138</v>
      </c>
      <c r="P74" s="86">
        <f t="shared" si="25"/>
        <v>417.50305850224584</v>
      </c>
      <c r="Q74" s="86">
        <f t="shared" si="25"/>
        <v>421.38437748680275</v>
      </c>
      <c r="R74" s="86">
        <f t="shared" si="25"/>
        <v>425.31685783700942</v>
      </c>
      <c r="S74" s="86">
        <f t="shared" si="25"/>
        <v>429.30139427670542</v>
      </c>
      <c r="T74" s="89" t="s">
        <v>115</v>
      </c>
    </row>
    <row r="75" spans="1:20" ht="15.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(VLOOKUP($B66,'Model Working'!$C$16:$P$25,K$4,FALSE)/VLOOKUP($B66,'Model Working'!$C$30:$P$39,K$4)-(VLOOKUP($B66,'Model Working'!$C$16:$P$25,J$4,FALSE)/VLOOKUP($B66,'Model Working'!$C$30:$P$39,J$4)))*VLOOKUP($F66,'Model Working'!$C$42:$P$45,J$4,FALSE)</f>
        <v>359.31070687148065</v>
      </c>
      <c r="K75" s="86">
        <f>(VLOOKUP($B66,'Model Working'!$C$16:$P$25,L$4,FALSE)/VLOOKUP($B66,'Model Working'!$C$30:$P$39,L$4)-(VLOOKUP($B66,'Model Working'!$C$16:$P$25,K$4,FALSE)/VLOOKUP($B66,'Model Working'!$C$30:$P$39,K$4)))*VLOOKUP($F66,'Model Working'!$C$42:$P$45,K$4,FALSE)</f>
        <v>362.57625472673578</v>
      </c>
      <c r="L75" s="86">
        <f>(VLOOKUP($B66,'Model Working'!$C$16:$P$25,M$4,FALSE)/VLOOKUP($B66,'Model Working'!$C$30:$P$39,M$4)-(VLOOKUP($B66,'Model Working'!$C$16:$P$25,L$4,FALSE)/VLOOKUP($B66,'Model Working'!$C$30:$P$39,L$4)))*VLOOKUP($F66,'Model Working'!$C$42:$P$45,L$4,FALSE)</f>
        <v>372.78725013652036</v>
      </c>
      <c r="M75" s="86">
        <f>(VLOOKUP($B66,'Model Working'!$C$16:$P$25,N$4,FALSE)/VLOOKUP($B66,'Model Working'!$C$30:$P$39,N$4)-(VLOOKUP($B66,'Model Working'!$C$16:$P$25,M$4,FALSE)/VLOOKUP($B66,'Model Working'!$C$30:$P$39,M$4)))*VLOOKUP($F66,'Model Working'!$C$42:$P$45,M$4,FALSE)</f>
        <v>369.23400580949021</v>
      </c>
      <c r="N75" s="86">
        <f>(VLOOKUP($B66,'Model Working'!$C$16:$P$25,O$4,FALSE)/VLOOKUP($B66,'Model Working'!$C$30:$P$39,O$4)-(VLOOKUP($B66,'Model Working'!$C$16:$P$25,N$4,FALSE)/VLOOKUP($B66,'Model Working'!$C$30:$P$39,N$4)))*VLOOKUP($F66,'Model Working'!$C$42:$P$45,N$4,FALSE)</f>
        <v>372.62765531522587</v>
      </c>
      <c r="O75" s="86">
        <f>(VLOOKUP($B66,'Model Working'!$C$16:$P$25,P$4,FALSE)/VLOOKUP($B66,'Model Working'!$C$30:$P$39,P$4)-(VLOOKUP($B66,'Model Working'!$C$16:$P$25,O$4,FALSE)/VLOOKUP($B66,'Model Working'!$C$30:$P$39,O$4)))*VLOOKUP($F66,'Model Working'!$C$42:$P$45,O$4,FALSE)</f>
        <v>376.0654775268103</v>
      </c>
      <c r="P75" s="86">
        <f>(VLOOKUP($B66,'Model Working'!$C$16:$P$25,Q$4,FALSE)/VLOOKUP($B66,'Model Working'!$C$30:$P$39,Q$4)-(VLOOKUP($B66,'Model Working'!$C$16:$P$25,P$4,FALSE)/VLOOKUP($B66,'Model Working'!$C$30:$P$39,P$4)))*VLOOKUP($F66,'Model Working'!$C$42:$P$45,P$4,FALSE)</f>
        <v>379.54823500204162</v>
      </c>
      <c r="Q75" s="86">
        <f>(VLOOKUP($B66,'Model Working'!$C$16:$P$25,R$4,FALSE)/VLOOKUP($B66,'Model Working'!$C$30:$P$39,R$4)-(VLOOKUP($B66,'Model Working'!$C$16:$P$25,Q$4,FALSE)/VLOOKUP($B66,'Model Working'!$C$30:$P$39,Q$4)))*VLOOKUP($F66,'Model Working'!$C$42:$P$45,Q$4,FALSE)</f>
        <v>383.07670680618423</v>
      </c>
      <c r="R75" s="86">
        <f>(VLOOKUP($B66,'Model Working'!$C$16:$P$25,S$4,FALSE)/VLOOKUP($B66,'Model Working'!$C$30:$P$39,S$4)-(VLOOKUP($B66,'Model Working'!$C$16:$P$25,R$4,FALSE)/VLOOKUP($B66,'Model Working'!$C$30:$P$39,R$4)))*VLOOKUP($F66,'Model Working'!$C$42:$P$45,R$4,FALSE)</f>
        <v>386.6516889427358</v>
      </c>
      <c r="S75" s="86">
        <f>(VLOOKUP($B66,'Model Working'!$C$16:$P$25,T$4,FALSE)/VLOOKUP($B66,'Model Working'!$C$30:$P$39,T$4)-(VLOOKUP($B66,'Model Working'!$C$16:$P$25,S$4,FALSE)/VLOOKUP($B66,'Model Working'!$C$30:$P$39,S$4)))*VLOOKUP($F66,'Model Working'!$C$42:$P$45,S$4,FALSE)</f>
        <v>390.27399479700489</v>
      </c>
      <c r="T75" s="89" t="s">
        <v>115</v>
      </c>
    </row>
    <row r="76" spans="1:20" ht="1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((((((VLOOKUP($B76,'Model Working'!$C$16:$P$25,K$4,FALSE)/VLOOKUP($B76,'Model Working'!$C$30:$P$39,K$4)-(VLOOKUP($B76,'Model Working'!$C$16:$P$25,J$4,FALSE)/VLOOKUP($B76,'Model Working'!$C$30:$P$39,J$4)))/VLOOKUP($F76,'Model Working'!$C$54:$P$56,J$4,FALSE))*VLOOKUP($D76,'Model Working'!$C$62:$P$65,J$4,FALSE)*(1+Base_Case)))))*'Model Working'!D$57</f>
        <v>92.426065688708078</v>
      </c>
      <c r="K76" s="29">
        <f>((((((VLOOKUP($B76,'Model Working'!$C$16:$P$25,L$4,FALSE)/VLOOKUP($B76,'Model Working'!$C$30:$P$39,L$4)-(VLOOKUP($B76,'Model Working'!$C$16:$P$25,K$4,FALSE)/VLOOKUP($B76,'Model Working'!$C$30:$P$39,K$4)))/VLOOKUP($F76,'Model Working'!$C$54:$P$56,K$4,FALSE))*VLOOKUP($D76,'Model Working'!$C$62:$P$65,K$4,FALSE)*(1+Base_Case)))))*'Model Working'!E$57</f>
        <v>93.266067767152649</v>
      </c>
      <c r="L76" s="29">
        <f>((((((((VLOOKUP($B76,'Model Working'!$C$16:$P$25,M$4,FALSE)/VLOOKUP($B76,'Model Working'!$C$30:$P$39,M$4)-(VLOOKUP($B76,'Model Working'!$C$16:$P$25,L$4,FALSE)/VLOOKUP($B76,'Model Working'!$C$30:$P$39,L$4)))/VLOOKUP($F76,'Model Working'!$C$54:$P$56,L$4,FALSE))*VLOOKUP($D76,'Model Working'!$C$62:$P$65,L$4,FALSE)*(1+Base_Case)))))*'Model Working'!F$57))</f>
        <v>94.116868417450789</v>
      </c>
      <c r="M76" s="29">
        <f>((((((VLOOKUP($B76,'Model Working'!$C$16:$P$25,N$4,FALSE)/VLOOKUP($B76,'Model Working'!$C$30:$P$39,N$4)-(VLOOKUP($B76,'Model Working'!$C$16:$P$25,M$4,FALSE)/VLOOKUP($B76,'Model Working'!$C$30:$P$39,M$4)))/VLOOKUP($F76,'Model Working'!$C$54:$P$56,M$4,FALSE))*VLOOKUP($D76,'Model Working'!$C$62:$P$65,M$4,FALSE)*(1+Base_Case)))))*'Model Working'!G$57</f>
        <v>94.978651687268965</v>
      </c>
      <c r="N76" s="29">
        <f>((((((VLOOKUP($B76,'Model Working'!$C$16:$P$25,O$4,FALSE)/VLOOKUP($B76,'Model Working'!$C$30:$P$39,O$4)-(VLOOKUP($B76,'Model Working'!$C$16:$P$25,N$4,FALSE)/VLOOKUP($B76,'Model Working'!$C$30:$P$39,N$4)))/VLOOKUP($F76,'Model Working'!$C$54:$P$56,N$4,FALSE))*VLOOKUP($D76,'Model Working'!$C$62:$P$65,N$4,FALSE)*(1+Base_Case)))))*'Model Working'!H$57</f>
        <v>95.851605557396098</v>
      </c>
      <c r="O76" s="29">
        <f>((((((VLOOKUP($B76,'Model Working'!$C$16:$P$25,P$4,FALSE)/VLOOKUP($B76,'Model Working'!$C$30:$P$39,P$4)-(VLOOKUP($B76,'Model Working'!$C$16:$P$25,O$4,FALSE)/VLOOKUP($B76,'Model Working'!$C$30:$P$39,O$4)))/VLOOKUP($F76,'Model Working'!$C$54:$P$56,O$4,FALSE))*VLOOKUP($D76,'Model Working'!$C$62:$P$65,O$4,FALSE)*(1+Base_Case)))))*'Model Working'!I$57</f>
        <v>96.735922043037746</v>
      </c>
      <c r="P76" s="29">
        <f>((((((VLOOKUP($B76,'Model Working'!$C$16:$P$25,Q$4,FALSE)/VLOOKUP($B76,'Model Working'!$C$30:$P$39,Q$4)-(VLOOKUP($B76,'Model Working'!$C$16:$P$25,P$4,FALSE)/VLOOKUP($B76,'Model Working'!$C$30:$P$39,P$4)))/VLOOKUP($F76,'Model Working'!$C$54:$P$56,P$4,FALSE))*VLOOKUP($D76,'Model Working'!$C$62:$P$65,P$4,FALSE)*(1+Base_Case)))))*'Model Working'!J$57</f>
        <v>97.63179729815144</v>
      </c>
      <c r="Q76" s="29">
        <f>((((((VLOOKUP($B76,'Model Working'!$C$16:$P$25,R$4,FALSE)/VLOOKUP($B76,'Model Working'!$C$30:$P$39,R$4)-(VLOOKUP($B76,'Model Working'!$C$16:$P$25,Q$4,FALSE)/VLOOKUP($B76,'Model Working'!$C$30:$P$39,Q$4)))/VLOOKUP($F76,'Model Working'!$C$54:$P$56,Q$4,FALSE))*VLOOKUP($D76,'Model Working'!$C$62:$P$65,Q$4,FALSE)*(1+Base_Case)))))*'Model Working'!K$57</f>
        <v>98.539431722936584</v>
      </c>
      <c r="R76" s="29">
        <f>((((((VLOOKUP($B76,'Model Working'!$C$16:$P$25,S$4,FALSE)/VLOOKUP($B76,'Model Working'!$C$30:$P$39,S$4)-(VLOOKUP($B76,'Model Working'!$C$16:$P$25,R$4,FALSE)/VLOOKUP($B76,'Model Working'!$C$30:$P$39,R$4)))/VLOOKUP($F76,'Model Working'!$C$54:$P$56,R$4,FALSE))*VLOOKUP($D76,'Model Working'!$C$62:$P$65,R$4,FALSE)*(1+Base_Case)))))*'Model Working'!L$57</f>
        <v>99.459030074641305</v>
      </c>
      <c r="S76" s="29">
        <f>((((((VLOOKUP($B76,'Model Working'!$C$16:$P$25,T$4,FALSE)/VLOOKUP($B76,'Model Working'!$C$30:$P$39,T$4)-(VLOOKUP($B76,'Model Working'!$C$16:$P$25,S$4,FALSE)/VLOOKUP($B76,'Model Working'!$C$30:$P$39,S$4)))/VLOOKUP($F76,'Model Working'!$C$54:$P$56,S$4,FALSE))*VLOOKUP($D76,'Model Working'!$C$62:$P$65,S$4,FALSE)*(1+Base_Case)))))*'Model Working'!M$57</f>
        <v>100.39080158166465</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((((((VLOOKUP($B77,'Model Working'!$C$16:$P$25,K$4,FALSE)/VLOOKUP($B77,'Model Working'!$C$30:$P$39,K$4)-(VLOOKUP($B77,'Model Working'!$C$16:$P$25,J$4,FALSE)/VLOOKUP($B77,'Model Working'!$C$30:$P$39,J$4)))/VLOOKUP($F77,'Model Working'!$C$54:$P$56,J$4,FALSE))*VLOOKUP($D77,'Model Working'!$C$62:$P$65,J$4,FALSE)*(1+Low_Case))*'Model Working'!D$57)))</f>
        <v>83.183459119837266</v>
      </c>
      <c r="K77" s="29">
        <f>((((((VLOOKUP($B77,'Model Working'!$C$16:$P$25,L$4,FALSE)/VLOOKUP($B77,'Model Working'!$C$30:$P$39,L$4)-(VLOOKUP($B77,'Model Working'!$C$16:$P$25,K$4,FALSE)/VLOOKUP($B77,'Model Working'!$C$30:$P$39,K$4)))/VLOOKUP($F77,'Model Working'!$C$54:$P$56,K$4,FALSE))*VLOOKUP($D77,'Model Working'!$C$62:$P$65,K$4,FALSE)*(1+Low_Case))*'Model Working'!E$57)))</f>
        <v>83.939460990437397</v>
      </c>
      <c r="L77" s="29">
        <f>((((((((VLOOKUP($B77,'Model Working'!$C$16:$P$25,M$4,FALSE)/VLOOKUP($B77,'Model Working'!$C$30:$P$39,M$4)-(VLOOKUP($B77,'Model Working'!$C$16:$P$25,L$4,FALSE)/VLOOKUP($B77,'Model Working'!$C$30:$P$39,L$4)))/VLOOKUP($F77,'Model Working'!$C$54:$P$56,L$4,FALSE))*VLOOKUP($D77,'Model Working'!$C$62:$P$65,L$4,FALSE)*(1+Low_Case))*'Model Working'!F$57)))))</f>
        <v>84.705181575705723</v>
      </c>
      <c r="M77" s="29">
        <f>((((((VLOOKUP($B77,'Model Working'!$C$16:$P$25,N$4,FALSE)/VLOOKUP($B77,'Model Working'!$C$30:$P$39,N$4)-(VLOOKUP($B77,'Model Working'!$C$16:$P$25,M$4,FALSE)/VLOOKUP($B77,'Model Working'!$C$30:$P$39,M$4)))/VLOOKUP($F77,'Model Working'!$C$54:$P$56,M$4,FALSE))*VLOOKUP($D77,'Model Working'!$C$62:$P$65,M$4,FALSE)*(1+Low_Case))*'Model Working'!G$57)))</f>
        <v>85.480786518542075</v>
      </c>
      <c r="N77" s="29">
        <f>((((((VLOOKUP($B77,'Model Working'!$C$16:$P$25,O$4,FALSE)/VLOOKUP($B77,'Model Working'!$C$30:$P$39,O$4)-(VLOOKUP($B77,'Model Working'!$C$16:$P$25,N$4,FALSE)/VLOOKUP($B77,'Model Working'!$C$30:$P$39,N$4)))/VLOOKUP($F77,'Model Working'!$C$54:$P$56,N$4,FALSE))*VLOOKUP($D77,'Model Working'!$C$62:$P$65,N$4,FALSE)*(1+Low_Case))*'Model Working'!H$57)))</f>
        <v>86.266445001656493</v>
      </c>
      <c r="O77" s="29">
        <f>((((((VLOOKUP($B77,'Model Working'!$C$16:$P$25,P$4,FALSE)/VLOOKUP($B77,'Model Working'!$C$30:$P$39,P$4)-(VLOOKUP($B77,'Model Working'!$C$16:$P$25,O$4,FALSE)/VLOOKUP($B77,'Model Working'!$C$30:$P$39,O$4)))/VLOOKUP($F77,'Model Working'!$C$54:$P$56,O$4,FALSE))*VLOOKUP($D77,'Model Working'!$C$62:$P$65,O$4,FALSE)*(1+Low_Case))*'Model Working'!I$57)))</f>
        <v>87.062329838733973</v>
      </c>
      <c r="P77" s="29">
        <f>((((((VLOOKUP($B77,'Model Working'!$C$16:$P$25,Q$4,FALSE)/VLOOKUP($B77,'Model Working'!$C$30:$P$39,Q$4)-(VLOOKUP($B77,'Model Working'!$C$16:$P$25,P$4,FALSE)/VLOOKUP($B77,'Model Working'!$C$30:$P$39,P$4)))/VLOOKUP($F77,'Model Working'!$C$54:$P$56,P$4,FALSE))*VLOOKUP($D77,'Model Working'!$C$62:$P$65,P$4,FALSE)*(1+Low_Case))*'Model Working'!J$57)))</f>
        <v>87.86861756833629</v>
      </c>
      <c r="Q77" s="29">
        <f>((((((VLOOKUP($B77,'Model Working'!$C$16:$P$25,R$4,FALSE)/VLOOKUP($B77,'Model Working'!$C$30:$P$39,R$4)-(VLOOKUP($B77,'Model Working'!$C$16:$P$25,Q$4,FALSE)/VLOOKUP($B77,'Model Working'!$C$30:$P$39,Q$4)))/VLOOKUP($F77,'Model Working'!$C$54:$P$56,Q$4,FALSE))*VLOOKUP($D77,'Model Working'!$C$62:$P$65,Q$4,FALSE)*(1+Low_Case))*'Model Working'!K$57)))</f>
        <v>88.68548855064293</v>
      </c>
      <c r="R77" s="29">
        <f>((((((VLOOKUP($B77,'Model Working'!$C$16:$P$25,S$4,FALSE)/VLOOKUP($B77,'Model Working'!$C$30:$P$39,S$4)-(VLOOKUP($B77,'Model Working'!$C$16:$P$25,R$4,FALSE)/VLOOKUP($B77,'Model Working'!$C$30:$P$39,R$4)))/VLOOKUP($F77,'Model Working'!$C$54:$P$56,R$4,FALSE))*VLOOKUP($D77,'Model Working'!$C$62:$P$65,R$4,FALSE)*(1+Low_Case))*'Model Working'!L$57)))</f>
        <v>89.51312706717718</v>
      </c>
      <c r="S77" s="29">
        <f>((((((VLOOKUP($B77,'Model Working'!$C$16:$P$25,T$4,FALSE)/VLOOKUP($B77,'Model Working'!$C$30:$P$39,T$4)-(VLOOKUP($B77,'Model Working'!$C$16:$P$25,S$4,FALSE)/VLOOKUP($B77,'Model Working'!$C$30:$P$39,S$4)))/VLOOKUP($F77,'Model Working'!$C$54:$P$56,S$4,FALSE))*VLOOKUP($D77,'Model Working'!$C$62:$P$65,S$4,FALSE)*(1+Low_Case))*'Model Working'!M$57)))</f>
        <v>90.351721423498191</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((((((VLOOKUP($B78,'Model Working'!$C$16:$P$25,K$4,FALSE)/VLOOKUP($B78,'Model Working'!$C$30:$P$39,K$4)-(VLOOKUP($B78,'Model Working'!$C$16:$P$25,J$4,FALSE)/VLOOKUP($B78,'Model Working'!$C$30:$P$39,J$4)))/VLOOKUP($F78,'Model Working'!$C$54:$P$56,J$4,FALSE))*VLOOKUP($D78,'Model Working'!$C$62:$P$65,J$4,FALSE)*(1+High_Case))*'Model Working'!D$57)))</f>
        <v>101.6686722575789</v>
      </c>
      <c r="K78" s="29">
        <f>((((((VLOOKUP($B78,'Model Working'!$C$16:$P$25,L$4,FALSE)/VLOOKUP($B78,'Model Working'!$C$30:$P$39,L$4)-(VLOOKUP($B78,'Model Working'!$C$16:$P$25,K$4,FALSE)/VLOOKUP($B78,'Model Working'!$C$30:$P$39,K$4)))/VLOOKUP($F78,'Model Working'!$C$54:$P$56,K$4,FALSE))*VLOOKUP($D78,'Model Working'!$C$62:$P$65,K$4,FALSE)*(1+High_Case))*'Model Working'!E$57)))</f>
        <v>102.59267454386793</v>
      </c>
      <c r="L78" s="29">
        <f>((((((((VLOOKUP($B78,'Model Working'!$C$16:$P$25,M$4,FALSE)/VLOOKUP($B78,'Model Working'!$C$30:$P$39,M$4)-(VLOOKUP($B78,'Model Working'!$C$16:$P$25,L$4,FALSE)/VLOOKUP($B78,'Model Working'!$C$30:$P$39,L$4)))/VLOOKUP($F78,'Model Working'!$C$54:$P$56,L$4,FALSE))*VLOOKUP($D78,'Model Working'!$C$62:$P$65,L$4,FALSE)*(1+High_Case))*'Model Working'!F$57)))))</f>
        <v>103.52855525919588</v>
      </c>
      <c r="M78" s="29">
        <f>((((((VLOOKUP($B78,'Model Working'!$C$16:$P$25,N$4,FALSE)/VLOOKUP($B78,'Model Working'!$C$30:$P$39,N$4)-(VLOOKUP($B78,'Model Working'!$C$16:$P$25,M$4,FALSE)/VLOOKUP($B78,'Model Working'!$C$30:$P$39,M$4)))/VLOOKUP($F78,'Model Working'!$C$54:$P$56,M$4,FALSE))*VLOOKUP($D78,'Model Working'!$C$62:$P$65,M$4,FALSE)*(1+High_Case))*'Model Working'!G$57)))</f>
        <v>104.47651685599587</v>
      </c>
      <c r="N78" s="29">
        <f>((((((VLOOKUP($B78,'Model Working'!$C$16:$P$25,O$4,FALSE)/VLOOKUP($B78,'Model Working'!$C$30:$P$39,O$4)-(VLOOKUP($B78,'Model Working'!$C$16:$P$25,N$4,FALSE)/VLOOKUP($B78,'Model Working'!$C$30:$P$39,N$4)))/VLOOKUP($F78,'Model Working'!$C$54:$P$56,N$4,FALSE))*VLOOKUP($D78,'Model Working'!$C$62:$P$65,N$4,FALSE)*(1+High_Case))*'Model Working'!H$57)))</f>
        <v>105.4367661131357</v>
      </c>
      <c r="O78" s="29">
        <f>((((((VLOOKUP($B78,'Model Working'!$C$16:$P$25,P$4,FALSE)/VLOOKUP($B78,'Model Working'!$C$30:$P$39,P$4)-(VLOOKUP($B78,'Model Working'!$C$16:$P$25,O$4,FALSE)/VLOOKUP($B78,'Model Working'!$C$30:$P$39,O$4)))/VLOOKUP($F78,'Model Working'!$C$54:$P$56,O$4,FALSE))*VLOOKUP($D78,'Model Working'!$C$62:$P$65,O$4,FALSE)*(1+High_Case))*'Model Working'!I$57)))</f>
        <v>106.40951424734155</v>
      </c>
      <c r="P78" s="29">
        <f>((((((VLOOKUP($B78,'Model Working'!$C$16:$P$25,Q$4,FALSE)/VLOOKUP($B78,'Model Working'!$C$30:$P$39,Q$4)-(VLOOKUP($B78,'Model Working'!$C$16:$P$25,P$4,FALSE)/VLOOKUP($B78,'Model Working'!$C$30:$P$39,P$4)))/VLOOKUP($F78,'Model Working'!$C$54:$P$56,P$4,FALSE))*VLOOKUP($D78,'Model Working'!$C$62:$P$65,P$4,FALSE)*(1+High_Case))*'Model Working'!J$57)))</f>
        <v>107.39497702796659</v>
      </c>
      <c r="Q78" s="29">
        <f>((((((VLOOKUP($B78,'Model Working'!$C$16:$P$25,R$4,FALSE)/VLOOKUP($B78,'Model Working'!$C$30:$P$39,R$4)-(VLOOKUP($B78,'Model Working'!$C$16:$P$25,Q$4,FALSE)/VLOOKUP($B78,'Model Working'!$C$30:$P$39,Q$4)))/VLOOKUP($F78,'Model Working'!$C$54:$P$56,Q$4,FALSE))*VLOOKUP($D78,'Model Working'!$C$62:$P$65,Q$4,FALSE)*(1+High_Case))*'Model Working'!K$57)))</f>
        <v>108.39337489523027</v>
      </c>
      <c r="R78" s="29">
        <f>((((((VLOOKUP($B78,'Model Working'!$C$16:$P$25,S$4,FALSE)/VLOOKUP($B78,'Model Working'!$C$30:$P$39,S$4)-(VLOOKUP($B78,'Model Working'!$C$16:$P$25,R$4,FALSE)/VLOOKUP($B78,'Model Working'!$C$30:$P$39,R$4)))/VLOOKUP($F78,'Model Working'!$C$54:$P$56,R$4,FALSE))*VLOOKUP($D78,'Model Working'!$C$62:$P$65,R$4,FALSE)*(1+High_Case))*'Model Working'!L$57)))</f>
        <v>109.40493308210544</v>
      </c>
      <c r="S78" s="29">
        <f>((((((VLOOKUP($B78,'Model Working'!$C$16:$P$25,T$4,FALSE)/VLOOKUP($B78,'Model Working'!$C$30:$P$39,T$4)-(VLOOKUP($B78,'Model Working'!$C$16:$P$25,S$4,FALSE)/VLOOKUP($B78,'Model Working'!$C$30:$P$39,S$4)))/VLOOKUP($F78,'Model Working'!$C$54:$P$56,S$4,FALSE))*VLOOKUP($D78,'Model Working'!$C$62:$P$65,S$4,FALSE)*(1+High_Case))*'Model Working'!M$57)))</f>
        <v>110.42988173983112</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((((((VLOOKUP($B79,'Model Working'!$C$16:$P$25,K$4,FALSE)/VLOOKUP($B79,'Model Working'!$C$30:$P$39,K$4)-(VLOOKUP($B79,'Model Working'!$C$16:$P$25,J$4,FALSE)/VLOOKUP($B79,'Model Working'!$C$30:$P$39,J$4)))/VLOOKUP($F79,'Model Working'!$C$54:$P$56,J$4,FALSE))*VLOOKUP($D79,'Model Working'!$C$62:$P$65,J$4,FALSE)*(1+Base_Case))*'Model Working'!D$57)))</f>
        <v>34.17157088479793</v>
      </c>
      <c r="K79" s="29">
        <f>((((((VLOOKUP($B79,'Model Working'!$C$16:$P$25,L$4,FALSE)/VLOOKUP($B79,'Model Working'!$C$30:$P$39,L$4)-(VLOOKUP($B79,'Model Working'!$C$16:$P$25,K$4,FALSE)/VLOOKUP($B79,'Model Working'!$C$30:$P$39,K$4)))/VLOOKUP($F79,'Model Working'!$C$54:$P$56,K$4,FALSE))*VLOOKUP($D79,'Model Working'!$C$62:$P$65,K$4,FALSE)*(1+Base_Case))*'Model Working'!E$57)))</f>
        <v>34.482134688991678</v>
      </c>
      <c r="L79" s="29">
        <f>((((((((VLOOKUP($B79,'Model Working'!$C$16:$P$25,M$4,FALSE)/VLOOKUP($B79,'Model Working'!$C$30:$P$39,M$4)-(VLOOKUP($B79,'Model Working'!$C$16:$P$25,L$4,FALSE)/VLOOKUP($B79,'Model Working'!$C$30:$P$39,L$4)))/VLOOKUP($F79,'Model Working'!$C$54:$P$56,L$4,FALSE))*VLOOKUP($D79,'Model Working'!$C$62:$P$65,L$4,FALSE)*(1+Base_Case))*'Model Working'!F$57)))))</f>
        <v>34.796690918490981</v>
      </c>
      <c r="M79" s="29">
        <f>((((((VLOOKUP($B79,'Model Working'!$C$16:$P$25,N$4,FALSE)/VLOOKUP($B79,'Model Working'!$C$30:$P$39,N$4)-(VLOOKUP($B79,'Model Working'!$C$16:$P$25,M$4,FALSE)/VLOOKUP($B79,'Model Working'!$C$30:$P$39,M$4)))/VLOOKUP($F79,'Model Working'!$C$54:$P$56,M$4,FALSE))*VLOOKUP($D79,'Model Working'!$C$62:$P$65,M$4,FALSE)*(1+Base_Case))*'Model Working'!G$57)))</f>
        <v>35.115307619012533</v>
      </c>
      <c r="N79" s="29">
        <f>((((((VLOOKUP($B79,'Model Working'!$C$16:$P$25,O$4,FALSE)/VLOOKUP($B79,'Model Working'!$C$30:$P$39,O$4)-(VLOOKUP($B79,'Model Working'!$C$16:$P$25,N$4,FALSE)/VLOOKUP($B79,'Model Working'!$C$30:$P$39,N$4)))/VLOOKUP($F79,'Model Working'!$C$54:$P$56,N$4,FALSE))*VLOOKUP($D79,'Model Working'!$C$62:$P$65,N$4,FALSE)*(1+Base_Case))*'Model Working'!H$57)))</f>
        <v>35.438054290418805</v>
      </c>
      <c r="O79" s="29">
        <f>((((((VLOOKUP($B79,'Model Working'!$C$16:$P$25,P$4,FALSE)/VLOOKUP($B79,'Model Working'!$C$30:$P$39,P$4)-(VLOOKUP($B79,'Model Working'!$C$16:$P$25,O$4,FALSE)/VLOOKUP($B79,'Model Working'!$C$30:$P$39,O$4)))/VLOOKUP($F79,'Model Working'!$C$54:$P$56,O$4,FALSE))*VLOOKUP($D79,'Model Working'!$C$62:$P$65,O$4,FALSE)*(1+Base_Case))*'Model Working'!I$57)))</f>
        <v>35.76500192416831</v>
      </c>
      <c r="P79" s="29">
        <f>((((((VLOOKUP($B79,'Model Working'!$C$16:$P$25,Q$4,FALSE)/VLOOKUP($B79,'Model Working'!$C$30:$P$39,Q$4)-(VLOOKUP($B79,'Model Working'!$C$16:$P$25,P$4,FALSE)/VLOOKUP($B79,'Model Working'!$C$30:$P$39,P$4)))/VLOOKUP($F79,'Model Working'!$C$54:$P$56,P$4,FALSE))*VLOOKUP($D79,'Model Working'!$C$62:$P$65,P$4,FALSE)*(1+Base_Case))*'Model Working'!J$57)))</f>
        <v>36.096223041890234</v>
      </c>
      <c r="Q79" s="29">
        <f>((((((VLOOKUP($B79,'Model Working'!$C$16:$P$25,R$4,FALSE)/VLOOKUP($B79,'Model Working'!$C$30:$P$39,R$4)-(VLOOKUP($B79,'Model Working'!$C$16:$P$25,Q$4,FALSE)/VLOOKUP($B79,'Model Working'!$C$30:$P$39,Q$4)))/VLOOKUP($F79,'Model Working'!$C$54:$P$56,Q$4,FALSE))*VLOOKUP($D79,'Model Working'!$C$62:$P$65,Q$4,FALSE)*(1+Base_Case))*'Model Working'!K$57)))</f>
        <v>36.431791735125408</v>
      </c>
      <c r="R79" s="29">
        <f>((((((VLOOKUP($B79,'Model Working'!$C$16:$P$25,S$4,FALSE)/VLOOKUP($B79,'Model Working'!$C$30:$P$39,S$4)-(VLOOKUP($B79,'Model Working'!$C$16:$P$25,R$4,FALSE)/VLOOKUP($B79,'Model Working'!$C$30:$P$39,R$4)))/VLOOKUP($F79,'Model Working'!$C$54:$P$56,R$4,FALSE))*VLOOKUP($D79,'Model Working'!$C$62:$P$65,R$4,FALSE)*(1+Base_Case))*'Model Working'!L$57)))</f>
        <v>36.771783706293562</v>
      </c>
      <c r="S79" s="29">
        <f>((((((VLOOKUP($B79,'Model Working'!$C$16:$P$25,T$4,FALSE)/VLOOKUP($B79,'Model Working'!$C$30:$P$39,T$4)-(VLOOKUP($B79,'Model Working'!$C$16:$P$25,S$4,FALSE)/VLOOKUP($B79,'Model Working'!$C$30:$P$39,S$4)))/VLOOKUP($F79,'Model Working'!$C$54:$P$56,S$4,FALSE))*VLOOKUP($D79,'Model Working'!$C$62:$P$65,S$4,FALSE)*(1+Base_Case))*'Model Working'!M$57)))</f>
        <v>37.116276310878952</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((((((VLOOKUP($B80,'Model Working'!$C$16:$P$25,K$4,FALSE)/VLOOKUP($B80,'Model Working'!$C$30:$P$39,K$4)-(VLOOKUP($B80,'Model Working'!$C$16:$P$25,J$4,FALSE)/VLOOKUP($B80,'Model Working'!$C$30:$P$39,J$4)))/VLOOKUP($F80,'Model Working'!$C$54:$P$56,J$4,FALSE))*VLOOKUP($D80,'Model Working'!$C$62:$P$65,J$4,FALSE)*(1+Low_Case))*'Model Working'!D$57)))</f>
        <v>30.754413796318136</v>
      </c>
      <c r="K80" s="29">
        <f>((((((VLOOKUP($B80,'Model Working'!$C$16:$P$25,L$4,FALSE)/VLOOKUP($B80,'Model Working'!$C$30:$P$39,L$4)-(VLOOKUP($B80,'Model Working'!$C$16:$P$25,K$4,FALSE)/VLOOKUP($B80,'Model Working'!$C$30:$P$39,K$4)))/VLOOKUP($F80,'Model Working'!$C$54:$P$56,K$4,FALSE))*VLOOKUP($D80,'Model Working'!$C$62:$P$65,K$4,FALSE)*(1+Low_Case))*'Model Working'!E$57)))</f>
        <v>31.033921220092513</v>
      </c>
      <c r="L80" s="29">
        <f>((((((((VLOOKUP($B80,'Model Working'!$C$16:$P$25,M$4,FALSE)/VLOOKUP($B80,'Model Working'!$C$30:$P$39,M$4)-(VLOOKUP($B80,'Model Working'!$C$16:$P$25,L$4,FALSE)/VLOOKUP($B80,'Model Working'!$C$30:$P$39,L$4)))/VLOOKUP($F80,'Model Working'!$C$54:$P$56,L$4,FALSE))*VLOOKUP($D80,'Model Working'!$C$62:$P$65,L$4,FALSE)*(1+Low_Case))*'Model Working'!F$57)))))</f>
        <v>31.317021826641881</v>
      </c>
      <c r="M80" s="29">
        <f>((((((VLOOKUP($B80,'Model Working'!$C$16:$P$25,N$4,FALSE)/VLOOKUP($B80,'Model Working'!$C$30:$P$39,N$4)-(VLOOKUP($B80,'Model Working'!$C$16:$P$25,M$4,FALSE)/VLOOKUP($B80,'Model Working'!$C$30:$P$39,M$4)))/VLOOKUP($F80,'Model Working'!$C$54:$P$56,M$4,FALSE))*VLOOKUP($D80,'Model Working'!$C$62:$P$65,M$4,FALSE)*(1+Low_Case))*'Model Working'!G$57)))</f>
        <v>31.603776857111278</v>
      </c>
      <c r="N80" s="29">
        <f>((((((VLOOKUP($B80,'Model Working'!$C$16:$P$25,O$4,FALSE)/VLOOKUP($B80,'Model Working'!$C$30:$P$39,O$4)-(VLOOKUP($B80,'Model Working'!$C$16:$P$25,N$4,FALSE)/VLOOKUP($B80,'Model Working'!$C$30:$P$39,N$4)))/VLOOKUP($F80,'Model Working'!$C$54:$P$56,N$4,FALSE))*VLOOKUP($D80,'Model Working'!$C$62:$P$65,N$4,FALSE)*(1+Low_Case))*'Model Working'!H$57)))</f>
        <v>31.894248861376926</v>
      </c>
      <c r="O80" s="29">
        <f>((((((VLOOKUP($B80,'Model Working'!$C$16:$P$25,P$4,FALSE)/VLOOKUP($B80,'Model Working'!$C$30:$P$39,P$4)-(VLOOKUP($B80,'Model Working'!$C$16:$P$25,O$4,FALSE)/VLOOKUP($B80,'Model Working'!$C$30:$P$39,O$4)))/VLOOKUP($F80,'Model Working'!$C$54:$P$56,O$4,FALSE))*VLOOKUP($D80,'Model Working'!$C$62:$P$65,O$4,FALSE)*(1+Low_Case))*'Model Working'!I$57)))</f>
        <v>32.188501731751472</v>
      </c>
      <c r="P80" s="29">
        <f>((((((VLOOKUP($B80,'Model Working'!$C$16:$P$25,Q$4,FALSE)/VLOOKUP($B80,'Model Working'!$C$30:$P$39,Q$4)-(VLOOKUP($B80,'Model Working'!$C$16:$P$25,P$4,FALSE)/VLOOKUP($B80,'Model Working'!$C$30:$P$39,P$4)))/VLOOKUP($F80,'Model Working'!$C$54:$P$56,P$4,FALSE))*VLOOKUP($D80,'Model Working'!$C$62:$P$65,P$4,FALSE)*(1+Low_Case))*'Model Working'!J$57)))</f>
        <v>32.48660073770121</v>
      </c>
      <c r="Q80" s="29">
        <f>((((((VLOOKUP($B80,'Model Working'!$C$16:$P$25,R$4,FALSE)/VLOOKUP($B80,'Model Working'!$C$30:$P$39,R$4)-(VLOOKUP($B80,'Model Working'!$C$16:$P$25,Q$4,FALSE)/VLOOKUP($B80,'Model Working'!$C$30:$P$39,Q$4)))/VLOOKUP($F80,'Model Working'!$C$54:$P$56,Q$4,FALSE))*VLOOKUP($D80,'Model Working'!$C$62:$P$65,Q$4,FALSE)*(1+Low_Case))*'Model Working'!K$57)))</f>
        <v>32.788612561612872</v>
      </c>
      <c r="R80" s="29">
        <f>((((((VLOOKUP($B80,'Model Working'!$C$16:$P$25,S$4,FALSE)/VLOOKUP($B80,'Model Working'!$C$30:$P$39,S$4)-(VLOOKUP($B80,'Model Working'!$C$16:$P$25,R$4,FALSE)/VLOOKUP($B80,'Model Working'!$C$30:$P$39,R$4)))/VLOOKUP($F80,'Model Working'!$C$54:$P$56,R$4,FALSE))*VLOOKUP($D80,'Model Working'!$C$62:$P$65,R$4,FALSE)*(1+Low_Case))*'Model Working'!L$57)))</f>
        <v>33.094605335664205</v>
      </c>
      <c r="S80" s="29">
        <f>((((((VLOOKUP($B80,'Model Working'!$C$16:$P$25,T$4,FALSE)/VLOOKUP($B80,'Model Working'!$C$30:$P$39,T$4)-(VLOOKUP($B80,'Model Working'!$C$16:$P$25,S$4,FALSE)/VLOOKUP($B80,'Model Working'!$C$30:$P$39,S$4)))/VLOOKUP($F80,'Model Working'!$C$54:$P$56,S$4,FALSE))*VLOOKUP($D80,'Model Working'!$C$62:$P$65,S$4,FALSE)*(1+Low_Case))*'Model Working'!M$57)))</f>
        <v>33.404648679791059</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((((((VLOOKUP($B81,'Model Working'!$C$16:$P$25,K$4,FALSE)/VLOOKUP($B81,'Model Working'!$C$30:$P$39,K$4)-(VLOOKUP($B81,'Model Working'!$C$16:$P$25,J$4,FALSE)/VLOOKUP($B81,'Model Working'!$C$30:$P$39,J$4)))/VLOOKUP($F81,'Model Working'!$C$54:$P$56,J$4,FALSE))*VLOOKUP($D81,'Model Working'!$C$62:$P$65,J$4,FALSE)*(1+High_Case))*'Model Working'!D$57)))</f>
        <v>37.588727973277727</v>
      </c>
      <c r="K81" s="29">
        <f>((((((VLOOKUP($B81,'Model Working'!$C$16:$P$25,L$4,FALSE)/VLOOKUP($B81,'Model Working'!$C$30:$P$39,L$4)-(VLOOKUP($B81,'Model Working'!$C$16:$P$25,K$4,FALSE)/VLOOKUP($B81,'Model Working'!$C$30:$P$39,K$4)))/VLOOKUP($F81,'Model Working'!$C$54:$P$56,K$4,FALSE))*VLOOKUP($D81,'Model Working'!$C$62:$P$65,K$4,FALSE)*(1+High_Case))*'Model Working'!E$57)))</f>
        <v>37.930348157890847</v>
      </c>
      <c r="L81" s="29">
        <f>((((((((VLOOKUP($B81,'Model Working'!$C$16:$P$25,M$4,FALSE)/VLOOKUP($B81,'Model Working'!$C$30:$P$39,M$4)-(VLOOKUP($B81,'Model Working'!$C$16:$P$25,L$4,FALSE)/VLOOKUP($B81,'Model Working'!$C$30:$P$39,L$4)))/VLOOKUP($F81,'Model Working'!$C$54:$P$56,L$4,FALSE))*VLOOKUP($D81,'Model Working'!$C$62:$P$65,L$4,FALSE)*(1+High_Case))*'Model Working'!F$57)))))</f>
        <v>38.276360010340085</v>
      </c>
      <c r="M81" s="29">
        <f>((((((VLOOKUP($B81,'Model Working'!$C$16:$P$25,N$4,FALSE)/VLOOKUP($B81,'Model Working'!$C$30:$P$39,N$4)-(VLOOKUP($B81,'Model Working'!$C$16:$P$25,M$4,FALSE)/VLOOKUP($B81,'Model Working'!$C$30:$P$39,M$4)))/VLOOKUP($F81,'Model Working'!$C$54:$P$56,M$4,FALSE))*VLOOKUP($D81,'Model Working'!$C$62:$P$65,M$4,FALSE)*(1+High_Case))*'Model Working'!G$57)))</f>
        <v>38.626838380913789</v>
      </c>
      <c r="N81" s="29">
        <f>((((((VLOOKUP($B81,'Model Working'!$C$16:$P$25,O$4,FALSE)/VLOOKUP($B81,'Model Working'!$C$30:$P$39,O$4)-(VLOOKUP($B81,'Model Working'!$C$16:$P$25,N$4,FALSE)/VLOOKUP($B81,'Model Working'!$C$30:$P$39,N$4)))/VLOOKUP($F81,'Model Working'!$C$54:$P$56,N$4,FALSE))*VLOOKUP($D81,'Model Working'!$C$62:$P$65,N$4,FALSE)*(1+High_Case))*'Model Working'!H$57)))</f>
        <v>38.981859719460694</v>
      </c>
      <c r="O81" s="29">
        <f>((((((VLOOKUP($B81,'Model Working'!$C$16:$P$25,P$4,FALSE)/VLOOKUP($B81,'Model Working'!$C$30:$P$39,P$4)-(VLOOKUP($B81,'Model Working'!$C$16:$P$25,O$4,FALSE)/VLOOKUP($B81,'Model Working'!$C$30:$P$39,O$4)))/VLOOKUP($F81,'Model Working'!$C$54:$P$56,O$4,FALSE))*VLOOKUP($D81,'Model Working'!$C$62:$P$65,O$4,FALSE)*(1+High_Case))*'Model Working'!I$57)))</f>
        <v>39.34150211658514</v>
      </c>
      <c r="P81" s="29">
        <f>((((((VLOOKUP($B81,'Model Working'!$C$16:$P$25,Q$4,FALSE)/VLOOKUP($B81,'Model Working'!$C$30:$P$39,Q$4)-(VLOOKUP($B81,'Model Working'!$C$16:$P$25,P$4,FALSE)/VLOOKUP($B81,'Model Working'!$C$30:$P$39,P$4)))/VLOOKUP($F81,'Model Working'!$C$54:$P$56,P$4,FALSE))*VLOOKUP($D81,'Model Working'!$C$62:$P$65,P$4,FALSE)*(1+High_Case))*'Model Working'!J$57)))</f>
        <v>39.705845346079258</v>
      </c>
      <c r="Q81" s="29">
        <f>((((((VLOOKUP($B81,'Model Working'!$C$16:$P$25,R$4,FALSE)/VLOOKUP($B81,'Model Working'!$C$30:$P$39,R$4)-(VLOOKUP($B81,'Model Working'!$C$16:$P$25,Q$4,FALSE)/VLOOKUP($B81,'Model Working'!$C$30:$P$39,Q$4)))/VLOOKUP($F81,'Model Working'!$C$54:$P$56,Q$4,FALSE))*VLOOKUP($D81,'Model Working'!$C$62:$P$65,Q$4,FALSE)*(1+High_Case))*'Model Working'!K$57)))</f>
        <v>40.074970908637951</v>
      </c>
      <c r="R81" s="29">
        <f>((((((VLOOKUP($B81,'Model Working'!$C$16:$P$25,S$4,FALSE)/VLOOKUP($B81,'Model Working'!$C$30:$P$39,S$4)-(VLOOKUP($B81,'Model Working'!$C$16:$P$25,R$4,FALSE)/VLOOKUP($B81,'Model Working'!$C$30:$P$39,R$4)))/VLOOKUP($F81,'Model Working'!$C$54:$P$56,R$4,FALSE))*VLOOKUP($D81,'Model Working'!$C$62:$P$65,R$4,FALSE)*(1+High_Case))*'Model Working'!L$57)))</f>
        <v>40.448962076922925</v>
      </c>
      <c r="S81" s="29">
        <f>((((((VLOOKUP($B81,'Model Working'!$C$16:$P$25,T$4,FALSE)/VLOOKUP($B81,'Model Working'!$C$30:$P$39,T$4)-(VLOOKUP($B81,'Model Working'!$C$16:$P$25,S$4,FALSE)/VLOOKUP($B81,'Model Working'!$C$30:$P$39,S$4)))/VLOOKUP($F81,'Model Working'!$C$54:$P$56,S$4,FALSE))*VLOOKUP($D81,'Model Working'!$C$62:$P$65,S$4,FALSE)*(1+High_Case))*'Model Working'!M$57)))</f>
        <v>40.827903941966852</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2" si="26">I76+I79</f>
        <v>25.863169557802287</v>
      </c>
      <c r="J82" s="29">
        <f t="shared" si="26"/>
        <v>126.59763657350601</v>
      </c>
      <c r="K82" s="29">
        <f t="shared" si="26"/>
        <v>127.74820245614433</v>
      </c>
      <c r="L82" s="29">
        <f t="shared" si="26"/>
        <v>128.91355933594178</v>
      </c>
      <c r="M82" s="29">
        <f t="shared" si="26"/>
        <v>130.0939593062815</v>
      </c>
      <c r="N82" s="29">
        <f t="shared" si="26"/>
        <v>131.2896598478149</v>
      </c>
      <c r="O82" s="29">
        <f t="shared" si="26"/>
        <v>132.50092396720606</v>
      </c>
      <c r="P82" s="29">
        <f t="shared" si="26"/>
        <v>133.72802034004167</v>
      </c>
      <c r="Q82" s="29">
        <f t="shared" si="26"/>
        <v>134.97122345806198</v>
      </c>
      <c r="R82" s="29">
        <f t="shared" si="26"/>
        <v>136.23081378093485</v>
      </c>
      <c r="S82" s="29">
        <f t="shared" si="26"/>
        <v>137.50707789254361</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ref="I83:S83" si="27">I77+I80</f>
        <v>23.276852602022061</v>
      </c>
      <c r="J83" s="29">
        <f t="shared" si="27"/>
        <v>113.9378729161554</v>
      </c>
      <c r="K83" s="29">
        <f t="shared" si="27"/>
        <v>114.97338221052991</v>
      </c>
      <c r="L83" s="29">
        <f t="shared" si="27"/>
        <v>116.0222034023476</v>
      </c>
      <c r="M83" s="29">
        <f t="shared" si="27"/>
        <v>117.08456337565335</v>
      </c>
      <c r="N83" s="29">
        <f t="shared" si="27"/>
        <v>118.16069386303342</v>
      </c>
      <c r="O83" s="29">
        <f t="shared" si="27"/>
        <v>119.25083157048545</v>
      </c>
      <c r="P83" s="29">
        <f t="shared" si="27"/>
        <v>120.3552183060375</v>
      </c>
      <c r="Q83" s="29">
        <f t="shared" si="27"/>
        <v>121.47410111225579</v>
      </c>
      <c r="R83" s="29">
        <f t="shared" si="27"/>
        <v>122.60773240284138</v>
      </c>
      <c r="S83" s="29">
        <f t="shared" si="27"/>
        <v>123.75637010328924</v>
      </c>
      <c r="T83" s="88" t="s">
        <v>115</v>
      </c>
    </row>
    <row r="84" spans="1:20" ht="1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ref="I84:S84" si="28">I78+I81</f>
        <v>28.449486513582521</v>
      </c>
      <c r="J84" s="86">
        <f t="shared" si="28"/>
        <v>139.25740023085663</v>
      </c>
      <c r="K84" s="86">
        <f t="shared" si="28"/>
        <v>140.52302270175878</v>
      </c>
      <c r="L84" s="86">
        <f t="shared" si="28"/>
        <v>141.80491526953597</v>
      </c>
      <c r="M84" s="86">
        <f t="shared" si="28"/>
        <v>143.10335523690966</v>
      </c>
      <c r="N84" s="86">
        <f t="shared" si="28"/>
        <v>144.4186258325964</v>
      </c>
      <c r="O84" s="86">
        <f t="shared" si="28"/>
        <v>145.75101636392668</v>
      </c>
      <c r="P84" s="86">
        <f t="shared" si="28"/>
        <v>147.10082237404583</v>
      </c>
      <c r="Q84" s="86">
        <f t="shared" si="28"/>
        <v>148.4683458038682</v>
      </c>
      <c r="R84" s="86">
        <f t="shared" si="28"/>
        <v>149.85389515902835</v>
      </c>
      <c r="S84" s="86">
        <f t="shared" si="28"/>
        <v>151.25778568179797</v>
      </c>
      <c r="T84" s="89" t="s">
        <v>115</v>
      </c>
    </row>
    <row r="85" spans="1:20" ht="15.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J76+J79</f>
        <v>126.59763657350601</v>
      </c>
      <c r="K85" s="92">
        <f t="shared" ref="K85:S85" si="29">K76+K79</f>
        <v>127.74820245614433</v>
      </c>
      <c r="L85" s="92">
        <f t="shared" si="29"/>
        <v>128.91355933594178</v>
      </c>
      <c r="M85" s="92">
        <f t="shared" si="29"/>
        <v>130.0939593062815</v>
      </c>
      <c r="N85" s="92">
        <f t="shared" si="29"/>
        <v>131.2896598478149</v>
      </c>
      <c r="O85" s="92">
        <f t="shared" si="29"/>
        <v>132.50092396720606</v>
      </c>
      <c r="P85" s="92">
        <f t="shared" si="29"/>
        <v>133.72802034004167</v>
      </c>
      <c r="Q85" s="92">
        <f t="shared" si="29"/>
        <v>134.97122345806198</v>
      </c>
      <c r="R85" s="92">
        <f t="shared" si="29"/>
        <v>136.23081378093485</v>
      </c>
      <c r="S85" s="92">
        <f t="shared" si="29"/>
        <v>137.50707789254361</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f>
        <v>1267.7899548991199</v>
      </c>
      <c r="K86" s="29">
        <f>(VLOOKUP($B86,'Model Working'!$C$16:$P$25,L$4,FALSE)/VLOOKUP($B86,'Model Working'!$C$30:$P$39,L$4)-(VLOOKUP($B86,'Model Working'!$C$16:$P$25,K$4,FALSE)/VLOOKUP($B86,'Model Working'!$C$30:$P$39,K$4)))*VLOOKUP($F86,'Model Working'!$C$42:$P$45,K$4,FALSE)*VLOOKUP($D86,'Model Working'!$C$47:$P$50,K$4,FALSE)*(1+Base_Case)</f>
        <v>1296.0606295427021</v>
      </c>
      <c r="L86" s="29">
        <f>(VLOOKUP($B86,'Model Working'!$C$16:$P$25,M$4,FALSE)/VLOOKUP($B86,'Model Working'!$C$30:$P$39,M$4)-(VLOOKUP($B86,'Model Working'!$C$16:$P$25,L$4,FALSE)/VLOOKUP($B86,'Model Working'!$C$30:$P$39,L$4)))*VLOOKUP($F86,'Model Working'!$C$42:$P$45,L$4,FALSE)*VLOOKUP($D86,'Model Working'!$C$47:$P$50,L$4,FALSE)*(1+Base_Case)</f>
        <v>1350.1128302035918</v>
      </c>
      <c r="M86" s="29">
        <f>(VLOOKUP($B86,'Model Working'!$C$16:$P$25,N$4,FALSE)/VLOOKUP($B86,'Model Working'!$C$30:$P$39,N$4)-(VLOOKUP($B86,'Model Working'!$C$16:$P$25,M$4,FALSE)/VLOOKUP($B86,'Model Working'!$C$30:$P$39,M$4)))*VLOOKUP($F86,'Model Working'!$C$42:$P$45,M$4,FALSE)*VLOOKUP($D86,'Model Working'!$C$47:$P$50,M$4,FALSE)*(1+Base_Case)</f>
        <v>1354.9670930721593</v>
      </c>
      <c r="N86" s="29">
        <f>(VLOOKUP($B86,'Model Working'!$C$16:$P$25,O$4,FALSE)/VLOOKUP($B86,'Model Working'!$C$30:$P$39,O$4)-(VLOOKUP($B86,'Model Working'!$C$16:$P$25,N$4,FALSE)/VLOOKUP($B86,'Model Working'!$C$30:$P$39,N$4)))*VLOOKUP($F86,'Model Working'!$C$42:$P$45,N$4,FALSE)*VLOOKUP($D86,'Model Working'!$C$47:$P$50,N$4,FALSE)*(1+Base_Case)</f>
        <v>1385.6576259034896</v>
      </c>
      <c r="O86" s="29">
        <f>(VLOOKUP($B86,'Model Working'!$C$16:$P$25,P$4,FALSE)/VLOOKUP($B86,'Model Working'!$C$30:$P$39,P$4)-(VLOOKUP($B86,'Model Working'!$C$16:$P$25,O$4,FALSE)/VLOOKUP($B86,'Model Working'!$C$30:$P$39,O$4)))*VLOOKUP($F86,'Model Working'!$C$42:$P$45,O$4,FALSE)*VLOOKUP($D86,'Model Working'!$C$47:$P$50,O$4,FALSE)*(1+Base_Case)</f>
        <v>1417.2114713313681</v>
      </c>
      <c r="P86" s="29">
        <f>(VLOOKUP($B86,'Model Working'!$C$16:$P$25,Q$4,FALSE)/VLOOKUP($B86,'Model Working'!$C$30:$P$39,Q$4)-(VLOOKUP($B86,'Model Working'!$C$16:$P$25,P$4,FALSE)/VLOOKUP($B86,'Model Working'!$C$30:$P$39,P$4)))*VLOOKUP($F86,'Model Working'!$C$42:$P$45,P$4,FALSE)*VLOOKUP($D86,'Model Working'!$C$47:$P$50,P$4,FALSE)*(1+Base_Case)</f>
        <v>1449.6590153641521</v>
      </c>
      <c r="Q86" s="29">
        <f>(VLOOKUP($B86,'Model Working'!$C$16:$P$25,R$4,FALSE)/VLOOKUP($B86,'Model Working'!$C$30:$P$39,R$4)-(VLOOKUP($B86,'Model Working'!$C$16:$P$25,Q$4,FALSE)/VLOOKUP($B86,'Model Working'!$C$30:$P$39,Q$4)))*VLOOKUP($F86,'Model Working'!$C$42:$P$45,Q$4,FALSE)*VLOOKUP($D86,'Model Working'!$C$47:$P$50,Q$4,FALSE)*(1+Base_Case)</f>
        <v>1483.0319628889376</v>
      </c>
      <c r="R86" s="29">
        <f>(VLOOKUP($B86,'Model Working'!$C$16:$P$25,S$4,FALSE)/VLOOKUP($B86,'Model Working'!$C$30:$P$39,S$4)-(VLOOKUP($B86,'Model Working'!$C$16:$P$25,R$4,FALSE)/VLOOKUP($B86,'Model Working'!$C$30:$P$39,R$4)))*VLOOKUP($F86,'Model Working'!$C$42:$P$45,R$4,FALSE)*VLOOKUP($D86,'Model Working'!$C$47:$P$50,R$4,FALSE)*(1+Base_Case)</f>
        <v>1517.3634065784956</v>
      </c>
      <c r="S86" s="29">
        <f>(VLOOKUP($B86,'Model Working'!$C$16:$P$25,T$4,FALSE)/VLOOKUP($B86,'Model Working'!$C$30:$P$39,T$4)-(VLOOKUP($B86,'Model Working'!$C$16:$P$25,S$4,FALSE)/VLOOKUP($B86,'Model Working'!$C$30:$P$39,S$4)))*VLOOKUP($F86,'Model Working'!$C$42:$P$45,S$4,FALSE)*VLOOKUP($D86,'Model Working'!$C$47:$P$50,S$4,FALSE)*(1+Base_Case)</f>
        <v>1601.4745416978997</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f>
        <v>1141.010959409208</v>
      </c>
      <c r="K87" s="29">
        <f>(VLOOKUP($B87,'Model Working'!$C$16:$P$25,L$4,FALSE)/VLOOKUP($B87,'Model Working'!$C$30:$P$39,L$4)-(VLOOKUP($B87,'Model Working'!$C$16:$P$25,K$4,FALSE)/VLOOKUP($B87,'Model Working'!$C$30:$P$39,K$4)))*VLOOKUP($F87,'Model Working'!$C$42:$P$45,K$4,FALSE)*VLOOKUP($D87,'Model Working'!$C$47:$P$50,K$4,FALSE)*(1+Low_Case)</f>
        <v>1166.454566588432</v>
      </c>
      <c r="L87" s="29">
        <f>(VLOOKUP($B87,'Model Working'!$C$16:$P$25,M$4,FALSE)/VLOOKUP($B87,'Model Working'!$C$30:$P$39,M$4)-(VLOOKUP($B87,'Model Working'!$C$16:$P$25,L$4,FALSE)/VLOOKUP($B87,'Model Working'!$C$30:$P$39,L$4)))*VLOOKUP($F87,'Model Working'!$C$42:$P$45,L$4,FALSE)*VLOOKUP($D87,'Model Working'!$C$47:$P$50,L$4,FALSE)*(1+Low_Case)</f>
        <v>1215.1015471832327</v>
      </c>
      <c r="M87" s="29">
        <f>(VLOOKUP($B87,'Model Working'!$C$16:$P$25,N$4,FALSE)/VLOOKUP($B87,'Model Working'!$C$30:$P$39,N$4)-(VLOOKUP($B87,'Model Working'!$C$16:$P$25,M$4,FALSE)/VLOOKUP($B87,'Model Working'!$C$30:$P$39,M$4)))*VLOOKUP($F87,'Model Working'!$C$42:$P$45,M$4,FALSE)*VLOOKUP($D87,'Model Working'!$C$47:$P$50,M$4,FALSE)*(1+Low_Case)</f>
        <v>1219.4703837649433</v>
      </c>
      <c r="N87" s="29">
        <f>(VLOOKUP($B87,'Model Working'!$C$16:$P$25,O$4,FALSE)/VLOOKUP($B87,'Model Working'!$C$30:$P$39,O$4)-(VLOOKUP($B87,'Model Working'!$C$16:$P$25,N$4,FALSE)/VLOOKUP($B87,'Model Working'!$C$30:$P$39,N$4)))*VLOOKUP($F87,'Model Working'!$C$42:$P$45,N$4,FALSE)*VLOOKUP($D87,'Model Working'!$C$47:$P$50,N$4,FALSE)*(1+Low_Case)</f>
        <v>1247.0918633131407</v>
      </c>
      <c r="O87" s="29">
        <f>(VLOOKUP($B87,'Model Working'!$C$16:$P$25,P$4,FALSE)/VLOOKUP($B87,'Model Working'!$C$30:$P$39,P$4)-(VLOOKUP($B87,'Model Working'!$C$16:$P$25,O$4,FALSE)/VLOOKUP($B87,'Model Working'!$C$30:$P$39,O$4)))*VLOOKUP($F87,'Model Working'!$C$42:$P$45,O$4,FALSE)*VLOOKUP($D87,'Model Working'!$C$47:$P$50,O$4,FALSE)*(1+Low_Case)</f>
        <v>1275.4903241982313</v>
      </c>
      <c r="P87" s="29">
        <f>(VLOOKUP($B87,'Model Working'!$C$16:$P$25,Q$4,FALSE)/VLOOKUP($B87,'Model Working'!$C$30:$P$39,Q$4)-(VLOOKUP($B87,'Model Working'!$C$16:$P$25,P$4,FALSE)/VLOOKUP($B87,'Model Working'!$C$30:$P$39,P$4)))*VLOOKUP($F87,'Model Working'!$C$42:$P$45,P$4,FALSE)*VLOOKUP($D87,'Model Working'!$C$47:$P$50,P$4,FALSE)*(1+Low_Case)</f>
        <v>1304.6931138277369</v>
      </c>
      <c r="Q87" s="29">
        <f>(VLOOKUP($B87,'Model Working'!$C$16:$P$25,R$4,FALSE)/VLOOKUP($B87,'Model Working'!$C$30:$P$39,R$4)-(VLOOKUP($B87,'Model Working'!$C$16:$P$25,Q$4,FALSE)/VLOOKUP($B87,'Model Working'!$C$30:$P$39,Q$4)))*VLOOKUP($F87,'Model Working'!$C$42:$P$45,Q$4,FALSE)*VLOOKUP($D87,'Model Working'!$C$47:$P$50,Q$4,FALSE)*(1+Low_Case)</f>
        <v>1334.7287666000439</v>
      </c>
      <c r="R87" s="29">
        <f>(VLOOKUP($B87,'Model Working'!$C$16:$P$25,S$4,FALSE)/VLOOKUP($B87,'Model Working'!$C$30:$P$39,S$4)-(VLOOKUP($B87,'Model Working'!$C$16:$P$25,R$4,FALSE)/VLOOKUP($B87,'Model Working'!$C$30:$P$39,R$4)))*VLOOKUP($F87,'Model Working'!$C$42:$P$45,R$4,FALSE)*VLOOKUP($D87,'Model Working'!$C$47:$P$50,R$4,FALSE)*(1+Low_Case)</f>
        <v>1365.6270659206461</v>
      </c>
      <c r="S87" s="29">
        <f>(VLOOKUP($B87,'Model Working'!$C$16:$P$25,T$4,FALSE)/VLOOKUP($B87,'Model Working'!$C$30:$P$39,T$4)-(VLOOKUP($B87,'Model Working'!$C$16:$P$25,S$4,FALSE)/VLOOKUP($B87,'Model Working'!$C$30:$P$39,S$4)))*VLOOKUP($F87,'Model Working'!$C$42:$P$45,S$4,FALSE)*VLOOKUP($D87,'Model Working'!$C$47:$P$50,S$4,FALSE)*(1+Low_Case)</f>
        <v>1441.3270875281098</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f>
        <v>1394.5689503890321</v>
      </c>
      <c r="K88" s="29">
        <f>(VLOOKUP($B88,'Model Working'!$C$16:$P$25,L$4,FALSE)/VLOOKUP($B88,'Model Working'!$C$30:$P$39,L$4)-(VLOOKUP($B88,'Model Working'!$C$16:$P$25,K$4,FALSE)/VLOOKUP($B88,'Model Working'!$C$30:$P$39,K$4)))*VLOOKUP($F88,'Model Working'!$C$42:$P$45,K$4,FALSE)*VLOOKUP($D88,'Model Working'!$C$47:$P$50,K$4,FALSE)*(1+High_Case)</f>
        <v>1425.6666924969725</v>
      </c>
      <c r="L88" s="29">
        <f>(VLOOKUP($B88,'Model Working'!$C$16:$P$25,M$4,FALSE)/VLOOKUP($B88,'Model Working'!$C$30:$P$39,M$4)-(VLOOKUP($B88,'Model Working'!$C$16:$P$25,L$4,FALSE)/VLOOKUP($B88,'Model Working'!$C$30:$P$39,L$4)))*VLOOKUP($F88,'Model Working'!$C$42:$P$45,L$4,FALSE)*VLOOKUP($D88,'Model Working'!$C$47:$P$50,L$4,FALSE)*(1+High_Case)</f>
        <v>1485.1241132239511</v>
      </c>
      <c r="M88" s="29">
        <f>(VLOOKUP($B88,'Model Working'!$C$16:$P$25,N$4,FALSE)/VLOOKUP($B88,'Model Working'!$C$30:$P$39,N$4)-(VLOOKUP($B88,'Model Working'!$C$16:$P$25,M$4,FALSE)/VLOOKUP($B88,'Model Working'!$C$30:$P$39,M$4)))*VLOOKUP($F88,'Model Working'!$C$42:$P$45,M$4,FALSE)*VLOOKUP($D88,'Model Working'!$C$47:$P$50,M$4,FALSE)*(1+High_Case)</f>
        <v>1490.4638023793752</v>
      </c>
      <c r="N88" s="29">
        <f>(VLOOKUP($B88,'Model Working'!$C$16:$P$25,O$4,FALSE)/VLOOKUP($B88,'Model Working'!$C$30:$P$39,O$4)-(VLOOKUP($B88,'Model Working'!$C$16:$P$25,N$4,FALSE)/VLOOKUP($B88,'Model Working'!$C$30:$P$39,N$4)))*VLOOKUP($F88,'Model Working'!$C$42:$P$45,N$4,FALSE)*VLOOKUP($D88,'Model Working'!$C$47:$P$50,N$4,FALSE)*(1+High_Case)</f>
        <v>1524.2233884938387</v>
      </c>
      <c r="O88" s="29">
        <f>(VLOOKUP($B88,'Model Working'!$C$16:$P$25,P$4,FALSE)/VLOOKUP($B88,'Model Working'!$C$30:$P$39,P$4)-(VLOOKUP($B88,'Model Working'!$C$16:$P$25,O$4,FALSE)/VLOOKUP($B88,'Model Working'!$C$30:$P$39,O$4)))*VLOOKUP($F88,'Model Working'!$C$42:$P$45,O$4,FALSE)*VLOOKUP($D88,'Model Working'!$C$47:$P$50,O$4,FALSE)*(1+High_Case)</f>
        <v>1558.9326184645051</v>
      </c>
      <c r="P88" s="29">
        <f>(VLOOKUP($B88,'Model Working'!$C$16:$P$25,Q$4,FALSE)/VLOOKUP($B88,'Model Working'!$C$30:$P$39,Q$4)-(VLOOKUP($B88,'Model Working'!$C$16:$P$25,P$4,FALSE)/VLOOKUP($B88,'Model Working'!$C$30:$P$39,P$4)))*VLOOKUP($F88,'Model Working'!$C$42:$P$45,P$4,FALSE)*VLOOKUP($D88,'Model Working'!$C$47:$P$50,P$4,FALSE)*(1+High_Case)</f>
        <v>1594.6249169005673</v>
      </c>
      <c r="Q88" s="29">
        <f>(VLOOKUP($B88,'Model Working'!$C$16:$P$25,R$4,FALSE)/VLOOKUP($B88,'Model Working'!$C$30:$P$39,R$4)-(VLOOKUP($B88,'Model Working'!$C$16:$P$25,Q$4,FALSE)/VLOOKUP($B88,'Model Working'!$C$30:$P$39,Q$4)))*VLOOKUP($F88,'Model Working'!$C$42:$P$45,Q$4,FALSE)*VLOOKUP($D88,'Model Working'!$C$47:$P$50,Q$4,FALSE)*(1+High_Case)</f>
        <v>1631.3351591778314</v>
      </c>
      <c r="R88" s="29">
        <f>(VLOOKUP($B88,'Model Working'!$C$16:$P$25,S$4,FALSE)/VLOOKUP($B88,'Model Working'!$C$30:$P$39,S$4)-(VLOOKUP($B88,'Model Working'!$C$16:$P$25,R$4,FALSE)/VLOOKUP($B88,'Model Working'!$C$30:$P$39,R$4)))*VLOOKUP($F88,'Model Working'!$C$42:$P$45,R$4,FALSE)*VLOOKUP($D88,'Model Working'!$C$47:$P$50,R$4,FALSE)*(1+High_Case)</f>
        <v>1669.0997472363454</v>
      </c>
      <c r="S88" s="29">
        <f>(VLOOKUP($B88,'Model Working'!$C$16:$P$25,T$4,FALSE)/VLOOKUP($B88,'Model Working'!$C$30:$P$39,T$4)-(VLOOKUP($B88,'Model Working'!$C$16:$P$25,S$4,FALSE)/VLOOKUP($B88,'Model Working'!$C$30:$P$39,S$4)))*VLOOKUP($F88,'Model Working'!$C$42:$P$45,S$4,FALSE)*VLOOKUP($D88,'Model Working'!$C$47:$P$50,S$4,FALSE)*(1+High_Case)</f>
        <v>1761.6219958676897</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f>
        <v>206.38441126264746</v>
      </c>
      <c r="K89" s="29">
        <f>(VLOOKUP($B89,'Model Working'!$C$16:$P$25,L$4,FALSE)/VLOOKUP($B89,'Model Working'!$C$30:$P$39,L$4)-(VLOOKUP($B89,'Model Working'!$C$16:$P$25,K$4,FALSE)/VLOOKUP($B89,'Model Working'!$C$30:$P$39,K$4)))*VLOOKUP($F89,'Model Working'!$C$42:$P$45,K$4,FALSE)*VLOOKUP($D89,'Model Working'!$C$47:$P$50,K$4,FALSE)*(1+Base_Case)</f>
        <v>210.98661411160271</v>
      </c>
      <c r="L89" s="29">
        <f>(VLOOKUP($B89,'Model Working'!$C$16:$P$25,M$4,FALSE)/VLOOKUP($B89,'Model Working'!$C$30:$P$39,M$4)-(VLOOKUP($B89,'Model Working'!$C$16:$P$25,L$4,FALSE)/VLOOKUP($B89,'Model Working'!$C$30:$P$39,L$4)))*VLOOKUP($F89,'Model Working'!$C$42:$P$45,L$4,FALSE)*VLOOKUP($D89,'Model Working'!$C$47:$P$50,L$4,FALSE)*(1+Base_Case)</f>
        <v>219.78580956802656</v>
      </c>
      <c r="M89" s="29">
        <f>(VLOOKUP($B89,'Model Working'!$C$16:$P$25,N$4,FALSE)/VLOOKUP($B89,'Model Working'!$C$30:$P$39,N$4)-(VLOOKUP($B89,'Model Working'!$C$16:$P$25,M$4,FALSE)/VLOOKUP($B89,'Model Working'!$C$30:$P$39,M$4)))*VLOOKUP($F89,'Model Working'!$C$42:$P$45,M$4,FALSE)*VLOOKUP($D89,'Model Working'!$C$47:$P$50,M$4,FALSE)*(1+Base_Case)</f>
        <v>220.57603840709572</v>
      </c>
      <c r="N89" s="29">
        <f>(VLOOKUP($B89,'Model Working'!$C$16:$P$25,O$4,FALSE)/VLOOKUP($B89,'Model Working'!$C$30:$P$39,O$4)-(VLOOKUP($B89,'Model Working'!$C$16:$P$25,N$4,FALSE)/VLOOKUP($B89,'Model Working'!$C$30:$P$39,N$4)))*VLOOKUP($F89,'Model Working'!$C$42:$P$45,N$4,FALSE)*VLOOKUP($D89,'Model Working'!$C$47:$P$50,N$4,FALSE)*(1+Base_Case)</f>
        <v>225.57217165870765</v>
      </c>
      <c r="O89" s="29">
        <f>(VLOOKUP($B89,'Model Working'!$C$16:$P$25,P$4,FALSE)/VLOOKUP($B89,'Model Working'!$C$30:$P$39,P$4)-(VLOOKUP($B89,'Model Working'!$C$16:$P$25,O$4,FALSE)/VLOOKUP($B89,'Model Working'!$C$30:$P$39,O$4)))*VLOOKUP($F89,'Model Working'!$C$42:$P$45,O$4,FALSE)*VLOOKUP($D89,'Model Working'!$C$47:$P$50,O$4,FALSE)*(1+Base_Case)</f>
        <v>230.70884417022273</v>
      </c>
      <c r="P89" s="29">
        <f>(VLOOKUP($B89,'Model Working'!$C$16:$P$25,Q$4,FALSE)/VLOOKUP($B89,'Model Working'!$C$30:$P$39,Q$4)-(VLOOKUP($B89,'Model Working'!$C$16:$P$25,P$4,FALSE)/VLOOKUP($B89,'Model Working'!$C$30:$P$39,P$4)))*VLOOKUP($F89,'Model Working'!$C$42:$P$45,P$4,FALSE)*VLOOKUP($D89,'Model Working'!$C$47:$P$50,P$4,FALSE)*(1+Base_Case)</f>
        <v>235.99100250114108</v>
      </c>
      <c r="Q89" s="29">
        <f>(VLOOKUP($B89,'Model Working'!$C$16:$P$25,R$4,FALSE)/VLOOKUP($B89,'Model Working'!$C$30:$P$39,R$4)-(VLOOKUP($B89,'Model Working'!$C$16:$P$25,Q$4,FALSE)/VLOOKUP($B89,'Model Working'!$C$30:$P$39,Q$4)))*VLOOKUP($F89,'Model Working'!$C$42:$P$45,Q$4,FALSE)*VLOOKUP($D89,'Model Working'!$C$47:$P$50,Q$4,FALSE)*(1+Base_Case)</f>
        <v>241.42380791215265</v>
      </c>
      <c r="R89" s="29">
        <f>(VLOOKUP($B89,'Model Working'!$C$16:$P$25,S$4,FALSE)/VLOOKUP($B89,'Model Working'!$C$30:$P$39,S$4)-(VLOOKUP($B89,'Model Working'!$C$16:$P$25,R$4,FALSE)/VLOOKUP($B89,'Model Working'!$C$30:$P$39,R$4)))*VLOOKUP($F89,'Model Working'!$C$42:$P$45,R$4,FALSE)*VLOOKUP($D89,'Model Working'!$C$47:$P$50,R$4,FALSE)*(1+Base_Case)</f>
        <v>247.01264758254584</v>
      </c>
      <c r="S89" s="29">
        <f>(VLOOKUP($B89,'Model Working'!$C$16:$P$25,T$4,FALSE)/VLOOKUP($B89,'Model Working'!$C$30:$P$39,T$4)-(VLOOKUP($B89,'Model Working'!$C$16:$P$25,S$4,FALSE)/VLOOKUP($B89,'Model Working'!$C$30:$P$39,S$4)))*VLOOKUP($F89,'Model Working'!$C$42:$P$45,S$4,FALSE)*VLOOKUP($D89,'Model Working'!$C$47:$P$50,S$4,FALSE)*(1+Base_Case)</f>
        <v>260.70515795082088</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f>
        <v>185.74597013638271</v>
      </c>
      <c r="K90" s="29">
        <f>(VLOOKUP($B90,'Model Working'!$C$16:$P$25,L$4,FALSE)/VLOOKUP($B90,'Model Working'!$C$30:$P$39,L$4)-(VLOOKUP($B90,'Model Working'!$C$16:$P$25,K$4,FALSE)/VLOOKUP($B90,'Model Working'!$C$30:$P$39,K$4)))*VLOOKUP($F90,'Model Working'!$C$42:$P$45,K$4,FALSE)*VLOOKUP($D90,'Model Working'!$C$47:$P$50,K$4,FALSE)*(1+Low_Case)</f>
        <v>189.88795270044244</v>
      </c>
      <c r="L90" s="29">
        <f>(VLOOKUP($B90,'Model Working'!$C$16:$P$25,M$4,FALSE)/VLOOKUP($B90,'Model Working'!$C$30:$P$39,M$4)-(VLOOKUP($B90,'Model Working'!$C$16:$P$25,L$4,FALSE)/VLOOKUP($B90,'Model Working'!$C$30:$P$39,L$4)))*VLOOKUP($F90,'Model Working'!$C$42:$P$45,L$4,FALSE)*VLOOKUP($D90,'Model Working'!$C$47:$P$50,L$4,FALSE)*(1+Low_Case)</f>
        <v>197.80722861122391</v>
      </c>
      <c r="M90" s="29">
        <f>(VLOOKUP($B90,'Model Working'!$C$16:$P$25,N$4,FALSE)/VLOOKUP($B90,'Model Working'!$C$30:$P$39,N$4)-(VLOOKUP($B90,'Model Working'!$C$16:$P$25,M$4,FALSE)/VLOOKUP($B90,'Model Working'!$C$30:$P$39,M$4)))*VLOOKUP($F90,'Model Working'!$C$42:$P$45,M$4,FALSE)*VLOOKUP($D90,'Model Working'!$C$47:$P$50,M$4,FALSE)*(1+Low_Case)</f>
        <v>198.51843456638616</v>
      </c>
      <c r="N90" s="29">
        <f>(VLOOKUP($B90,'Model Working'!$C$16:$P$25,O$4,FALSE)/VLOOKUP($B90,'Model Working'!$C$30:$P$39,O$4)-(VLOOKUP($B90,'Model Working'!$C$16:$P$25,N$4,FALSE)/VLOOKUP($B90,'Model Working'!$C$30:$P$39,N$4)))*VLOOKUP($F90,'Model Working'!$C$42:$P$45,N$4,FALSE)*VLOOKUP($D90,'Model Working'!$C$47:$P$50,N$4,FALSE)*(1+Low_Case)</f>
        <v>203.01495449283689</v>
      </c>
      <c r="O90" s="29">
        <f>(VLOOKUP($B90,'Model Working'!$C$16:$P$25,P$4,FALSE)/VLOOKUP($B90,'Model Working'!$C$30:$P$39,P$4)-(VLOOKUP($B90,'Model Working'!$C$16:$P$25,O$4,FALSE)/VLOOKUP($B90,'Model Working'!$C$30:$P$39,O$4)))*VLOOKUP($F90,'Model Working'!$C$42:$P$45,O$4,FALSE)*VLOOKUP($D90,'Model Working'!$C$47:$P$50,O$4,FALSE)*(1+Low_Case)</f>
        <v>207.63795975320048</v>
      </c>
      <c r="P90" s="29">
        <f>(VLOOKUP($B90,'Model Working'!$C$16:$P$25,Q$4,FALSE)/VLOOKUP($B90,'Model Working'!$C$30:$P$39,Q$4)-(VLOOKUP($B90,'Model Working'!$C$16:$P$25,P$4,FALSE)/VLOOKUP($B90,'Model Working'!$C$30:$P$39,P$4)))*VLOOKUP($F90,'Model Working'!$C$42:$P$45,P$4,FALSE)*VLOOKUP($D90,'Model Working'!$C$47:$P$50,P$4,FALSE)*(1+Low_Case)</f>
        <v>212.39190225102698</v>
      </c>
      <c r="Q90" s="29">
        <f>(VLOOKUP($B90,'Model Working'!$C$16:$P$25,R$4,FALSE)/VLOOKUP($B90,'Model Working'!$C$30:$P$39,R$4)-(VLOOKUP($B90,'Model Working'!$C$16:$P$25,Q$4,FALSE)/VLOOKUP($B90,'Model Working'!$C$30:$P$39,Q$4)))*VLOOKUP($F90,'Model Working'!$C$42:$P$45,Q$4,FALSE)*VLOOKUP($D90,'Model Working'!$C$47:$P$50,Q$4,FALSE)*(1+Low_Case)</f>
        <v>217.28142712093739</v>
      </c>
      <c r="R90" s="29">
        <f>(VLOOKUP($B90,'Model Working'!$C$16:$P$25,S$4,FALSE)/VLOOKUP($B90,'Model Working'!$C$30:$P$39,S$4)-(VLOOKUP($B90,'Model Working'!$C$16:$P$25,R$4,FALSE)/VLOOKUP($B90,'Model Working'!$C$30:$P$39,R$4)))*VLOOKUP($F90,'Model Working'!$C$42:$P$45,R$4,FALSE)*VLOOKUP($D90,'Model Working'!$C$47:$P$50,R$4,FALSE)*(1+Low_Case)</f>
        <v>222.31138282429126</v>
      </c>
      <c r="S90" s="29">
        <f>(VLOOKUP($B90,'Model Working'!$C$16:$P$25,T$4,FALSE)/VLOOKUP($B90,'Model Working'!$C$30:$P$39,T$4)-(VLOOKUP($B90,'Model Working'!$C$16:$P$25,S$4,FALSE)/VLOOKUP($B90,'Model Working'!$C$30:$P$39,S$4)))*VLOOKUP($F90,'Model Working'!$C$42:$P$45,S$4,FALSE)*VLOOKUP($D90,'Model Working'!$C$47:$P$50,S$4,FALSE)*(1+Low_Case)</f>
        <v>234.63464215573879</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f>
        <v>227.02285238891221</v>
      </c>
      <c r="K91" s="29">
        <f>(VLOOKUP($B91,'Model Working'!$C$16:$P$25,L$4,FALSE)/VLOOKUP($B91,'Model Working'!$C$30:$P$39,L$4)-(VLOOKUP($B91,'Model Working'!$C$16:$P$25,K$4,FALSE)/VLOOKUP($B91,'Model Working'!$C$30:$P$39,K$4)))*VLOOKUP($F91,'Model Working'!$C$42:$P$45,K$4,FALSE)*VLOOKUP($D91,'Model Working'!$C$47:$P$50,K$4,FALSE)*(1+High_Case)</f>
        <v>232.085275522763</v>
      </c>
      <c r="L91" s="29">
        <f>(VLOOKUP($B91,'Model Working'!$C$16:$P$25,M$4,FALSE)/VLOOKUP($B91,'Model Working'!$C$30:$P$39,M$4)-(VLOOKUP($B91,'Model Working'!$C$16:$P$25,L$4,FALSE)/VLOOKUP($B91,'Model Working'!$C$30:$P$39,L$4)))*VLOOKUP($F91,'Model Working'!$C$42:$P$45,L$4,FALSE)*VLOOKUP($D91,'Model Working'!$C$47:$P$50,L$4,FALSE)*(1+High_Case)</f>
        <v>241.76439052482925</v>
      </c>
      <c r="M91" s="29">
        <f>(VLOOKUP($B91,'Model Working'!$C$16:$P$25,N$4,FALSE)/VLOOKUP($B91,'Model Working'!$C$30:$P$39,N$4)-(VLOOKUP($B91,'Model Working'!$C$16:$P$25,M$4,FALSE)/VLOOKUP($B91,'Model Working'!$C$30:$P$39,M$4)))*VLOOKUP($F91,'Model Working'!$C$42:$P$45,M$4,FALSE)*VLOOKUP($D91,'Model Working'!$C$47:$P$50,M$4,FALSE)*(1+High_Case)</f>
        <v>242.63364224780531</v>
      </c>
      <c r="N91" s="29">
        <f>(VLOOKUP($B91,'Model Working'!$C$16:$P$25,O$4,FALSE)/VLOOKUP($B91,'Model Working'!$C$30:$P$39,O$4)-(VLOOKUP($B91,'Model Working'!$C$16:$P$25,N$4,FALSE)/VLOOKUP($B91,'Model Working'!$C$30:$P$39,N$4)))*VLOOKUP($F91,'Model Working'!$C$42:$P$45,N$4,FALSE)*VLOOKUP($D91,'Model Working'!$C$47:$P$50,N$4,FALSE)*(1+High_Case)</f>
        <v>248.12938882457843</v>
      </c>
      <c r="O91" s="29">
        <f>(VLOOKUP($B91,'Model Working'!$C$16:$P$25,P$4,FALSE)/VLOOKUP($B91,'Model Working'!$C$30:$P$39,P$4)-(VLOOKUP($B91,'Model Working'!$C$16:$P$25,O$4,FALSE)/VLOOKUP($B91,'Model Working'!$C$30:$P$39,O$4)))*VLOOKUP($F91,'Model Working'!$C$42:$P$45,O$4,FALSE)*VLOOKUP($D91,'Model Working'!$C$47:$P$50,O$4,FALSE)*(1+High_Case)</f>
        <v>253.77972858724502</v>
      </c>
      <c r="P91" s="29">
        <f>(VLOOKUP($B91,'Model Working'!$C$16:$P$25,Q$4,FALSE)/VLOOKUP($B91,'Model Working'!$C$30:$P$39,Q$4)-(VLOOKUP($B91,'Model Working'!$C$16:$P$25,P$4,FALSE)/VLOOKUP($B91,'Model Working'!$C$30:$P$39,P$4)))*VLOOKUP($F91,'Model Working'!$C$42:$P$45,P$4,FALSE)*VLOOKUP($D91,'Model Working'!$C$47:$P$50,P$4,FALSE)*(1+High_Case)</f>
        <v>259.59010275125519</v>
      </c>
      <c r="Q91" s="29">
        <f>(VLOOKUP($B91,'Model Working'!$C$16:$P$25,R$4,FALSE)/VLOOKUP($B91,'Model Working'!$C$30:$P$39,R$4)-(VLOOKUP($B91,'Model Working'!$C$16:$P$25,Q$4,FALSE)/VLOOKUP($B91,'Model Working'!$C$30:$P$39,Q$4)))*VLOOKUP($F91,'Model Working'!$C$42:$P$45,Q$4,FALSE)*VLOOKUP($D91,'Model Working'!$C$47:$P$50,Q$4,FALSE)*(1+High_Case)</f>
        <v>265.56618870336791</v>
      </c>
      <c r="R91" s="29">
        <f>(VLOOKUP($B91,'Model Working'!$C$16:$P$25,S$4,FALSE)/VLOOKUP($B91,'Model Working'!$C$30:$P$39,S$4)-(VLOOKUP($B91,'Model Working'!$C$16:$P$25,R$4,FALSE)/VLOOKUP($B91,'Model Working'!$C$30:$P$39,R$4)))*VLOOKUP($F91,'Model Working'!$C$42:$P$45,R$4,FALSE)*VLOOKUP($D91,'Model Working'!$C$47:$P$50,R$4,FALSE)*(1+High_Case)</f>
        <v>271.71391234080045</v>
      </c>
      <c r="S91" s="29">
        <f>(VLOOKUP($B91,'Model Working'!$C$16:$P$25,T$4,FALSE)/VLOOKUP($B91,'Model Working'!$C$30:$P$39,T$4)-(VLOOKUP($B91,'Model Working'!$C$16:$P$25,S$4,FALSE)/VLOOKUP($B91,'Model Working'!$C$30:$P$39,S$4)))*VLOOKUP($F91,'Model Working'!$C$42:$P$45,S$4,FALSE)*VLOOKUP($D91,'Model Working'!$C$47:$P$50,S$4,FALSE)*(1+High_Case)</f>
        <v>286.77567374590296</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2" si="30">I86+I89</f>
        <v>1488.3216370967539</v>
      </c>
      <c r="J92" s="29">
        <f t="shared" si="30"/>
        <v>1474.1743661617675</v>
      </c>
      <c r="K92" s="29">
        <f t="shared" si="30"/>
        <v>1507.0472436543048</v>
      </c>
      <c r="L92" s="29">
        <f t="shared" si="30"/>
        <v>1569.8986397716183</v>
      </c>
      <c r="M92" s="29">
        <f t="shared" si="30"/>
        <v>1575.543131479255</v>
      </c>
      <c r="N92" s="29">
        <f t="shared" si="30"/>
        <v>1611.2297975621973</v>
      </c>
      <c r="O92" s="29">
        <f t="shared" si="30"/>
        <v>1647.9203155015907</v>
      </c>
      <c r="P92" s="29">
        <f t="shared" si="30"/>
        <v>1685.6500178652932</v>
      </c>
      <c r="Q92" s="29">
        <f t="shared" si="30"/>
        <v>1724.4557708010902</v>
      </c>
      <c r="R92" s="29">
        <f t="shared" si="30"/>
        <v>1764.3760541610416</v>
      </c>
      <c r="S92" s="29">
        <f t="shared" si="30"/>
        <v>1862.1796996487205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ref="I93:S93" si="31">I87+I90</f>
        <v>1339.4894733870788</v>
      </c>
      <c r="J93" s="29">
        <f t="shared" si="31"/>
        <v>1326.7569295455908</v>
      </c>
      <c r="K93" s="29">
        <f t="shared" si="31"/>
        <v>1356.3425192888744</v>
      </c>
      <c r="L93" s="29">
        <f t="shared" si="31"/>
        <v>1412.9087757944567</v>
      </c>
      <c r="M93" s="29">
        <f t="shared" si="31"/>
        <v>1417.9888183313294</v>
      </c>
      <c r="N93" s="29">
        <f t="shared" si="31"/>
        <v>1450.1068178059777</v>
      </c>
      <c r="O93" s="29">
        <f t="shared" si="31"/>
        <v>1483.1282839514317</v>
      </c>
      <c r="P93" s="29">
        <f t="shared" si="31"/>
        <v>1517.0850160787638</v>
      </c>
      <c r="Q93" s="29">
        <f t="shared" si="31"/>
        <v>1552.0101937209813</v>
      </c>
      <c r="R93" s="29">
        <f t="shared" si="31"/>
        <v>1587.9384487449374</v>
      </c>
      <c r="S93" s="29">
        <f t="shared" si="31"/>
        <v>1675.9617296838487</v>
      </c>
      <c r="T93" s="88" t="s">
        <v>115</v>
      </c>
    </row>
    <row r="94" spans="1:20" ht="15" thickBot="1">
      <c r="A94" s="85" t="s">
        <v>127</v>
      </c>
      <c r="B94" s="85" t="s">
        <v>135</v>
      </c>
      <c r="C94" s="85" t="s">
        <v>111</v>
      </c>
      <c r="D94" s="85" t="s">
        <v>120</v>
      </c>
      <c r="E94" s="85" t="s">
        <v>58</v>
      </c>
      <c r="F94" s="85" t="s">
        <v>117</v>
      </c>
      <c r="G94" s="85"/>
      <c r="H94" s="218">
        <f>(VLOOKUP($B94,'Model Working'!$C$16:$O$25,H$4,FALSE)/VLOOKUP($B94,'Model Working'!$C$30:$O$39,H$4))</f>
        <v>71976.043200785469</v>
      </c>
      <c r="I94" s="86">
        <f t="shared" ref="I94:S94" si="32">I88+I91</f>
        <v>1637.1538008064294</v>
      </c>
      <c r="J94" s="86">
        <f t="shared" si="32"/>
        <v>1621.5918027779444</v>
      </c>
      <c r="K94" s="86">
        <f t="shared" si="32"/>
        <v>1657.7519680197354</v>
      </c>
      <c r="L94" s="86">
        <f t="shared" si="32"/>
        <v>1726.8885037487803</v>
      </c>
      <c r="M94" s="86">
        <f t="shared" si="32"/>
        <v>1733.0974446271805</v>
      </c>
      <c r="N94" s="86">
        <f t="shared" si="32"/>
        <v>1772.3527773184171</v>
      </c>
      <c r="O94" s="86">
        <f t="shared" si="32"/>
        <v>1812.7123470517502</v>
      </c>
      <c r="P94" s="86">
        <f t="shared" si="32"/>
        <v>1854.2150196518226</v>
      </c>
      <c r="Q94" s="86">
        <f t="shared" si="32"/>
        <v>1896.9013478811994</v>
      </c>
      <c r="R94" s="86">
        <f t="shared" si="32"/>
        <v>1940.8136595771457</v>
      </c>
      <c r="S94" s="86">
        <f t="shared" si="32"/>
        <v>2048.3976696135928</v>
      </c>
      <c r="T94" s="89" t="s">
        <v>115</v>
      </c>
    </row>
    <row r="95" spans="1:20" ht="15.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(VLOOKUP($B86,'Model Working'!$C$16:$P$25,K$4,FALSE)/VLOOKUP($B86,'Model Working'!$C$30:$P$39,K$4)-(VLOOKUP($B86,'Model Working'!$C$16:$P$25,J$4,FALSE)/VLOOKUP($B86,'Model Working'!$C$30:$P$39,J$4)))*VLOOKUP($F86,'Model Working'!$C$42:$P$45,J$4,FALSE)</f>
        <v>1474.1743661617675</v>
      </c>
      <c r="K95" s="86">
        <f>(VLOOKUP($B86,'Model Working'!$C$16:$P$25,L$4,FALSE)/VLOOKUP($B86,'Model Working'!$C$30:$P$39,L$4)-(VLOOKUP($B86,'Model Working'!$C$16:$P$25,K$4,FALSE)/VLOOKUP($B86,'Model Working'!$C$30:$P$39,K$4)))*VLOOKUP($F86,'Model Working'!$C$42:$P$45,K$4,FALSE)</f>
        <v>1507.0472436543048</v>
      </c>
      <c r="L95" s="86">
        <f>(VLOOKUP($B86,'Model Working'!$C$16:$P$25,M$4,FALSE)/VLOOKUP($B86,'Model Working'!$C$30:$P$39,M$4)-(VLOOKUP($B86,'Model Working'!$C$16:$P$25,L$4,FALSE)/VLOOKUP($B86,'Model Working'!$C$30:$P$39,L$4)))*VLOOKUP($F86,'Model Working'!$C$42:$P$45,L$4,FALSE)</f>
        <v>1569.8986397716183</v>
      </c>
      <c r="M95" s="86">
        <f>(VLOOKUP($B86,'Model Working'!$C$16:$P$25,N$4,FALSE)/VLOOKUP($B86,'Model Working'!$C$30:$P$39,N$4)-(VLOOKUP($B86,'Model Working'!$C$16:$P$25,M$4,FALSE)/VLOOKUP($B86,'Model Working'!$C$30:$P$39,M$4)))*VLOOKUP($F86,'Model Working'!$C$42:$P$45,M$4,FALSE)</f>
        <v>1575.543131479255</v>
      </c>
      <c r="N95" s="86">
        <f>(VLOOKUP($B86,'Model Working'!$C$16:$P$25,O$4,FALSE)/VLOOKUP($B86,'Model Working'!$C$30:$P$39,O$4)-(VLOOKUP($B86,'Model Working'!$C$16:$P$25,N$4,FALSE)/VLOOKUP($B86,'Model Working'!$C$30:$P$39,N$4)))*VLOOKUP($F86,'Model Working'!$C$42:$P$45,N$4,FALSE)</f>
        <v>1611.2297975621973</v>
      </c>
      <c r="O95" s="86">
        <f>(VLOOKUP($B86,'Model Working'!$C$16:$P$25,P$4,FALSE)/VLOOKUP($B86,'Model Working'!$C$30:$P$39,P$4)-(VLOOKUP($B86,'Model Working'!$C$16:$P$25,O$4,FALSE)/VLOOKUP($B86,'Model Working'!$C$30:$P$39,O$4)))*VLOOKUP($F86,'Model Working'!$C$42:$P$45,O$4,FALSE)</f>
        <v>1647.9203155015907</v>
      </c>
      <c r="P95" s="86">
        <f>(VLOOKUP($B86,'Model Working'!$C$16:$P$25,Q$4,FALSE)/VLOOKUP($B86,'Model Working'!$C$30:$P$39,Q$4)-(VLOOKUP($B86,'Model Working'!$C$16:$P$25,P$4,FALSE)/VLOOKUP($B86,'Model Working'!$C$30:$P$39,P$4)))*VLOOKUP($F86,'Model Working'!$C$42:$P$45,P$4,FALSE)</f>
        <v>1685.6500178652932</v>
      </c>
      <c r="Q95" s="86">
        <f>(VLOOKUP($B86,'Model Working'!$C$16:$P$25,R$4,FALSE)/VLOOKUP($B86,'Model Working'!$C$30:$P$39,R$4)-(VLOOKUP($B86,'Model Working'!$C$16:$P$25,Q$4,FALSE)/VLOOKUP($B86,'Model Working'!$C$30:$P$39,Q$4)))*VLOOKUP($F86,'Model Working'!$C$42:$P$45,Q$4,FALSE)</f>
        <v>1724.4557708010902</v>
      </c>
      <c r="R95" s="86">
        <f>(VLOOKUP($B86,'Model Working'!$C$16:$P$25,S$4,FALSE)/VLOOKUP($B86,'Model Working'!$C$30:$P$39,S$4)-(VLOOKUP($B86,'Model Working'!$C$16:$P$25,R$4,FALSE)/VLOOKUP($B86,'Model Working'!$C$30:$P$39,R$4)))*VLOOKUP($F86,'Model Working'!$C$42:$P$45,R$4,FALSE)</f>
        <v>1764.3760541610416</v>
      </c>
      <c r="S95" s="86">
        <f>(VLOOKUP($B86,'Model Working'!$C$16:$P$25,T$4,FALSE)/VLOOKUP($B86,'Model Working'!$C$30:$P$39,T$4)-(VLOOKUP($B86,'Model Working'!$C$16:$P$25,S$4,FALSE)/VLOOKUP($B86,'Model Working'!$C$30:$P$39,S$4)))*VLOOKUP($F86,'Model Working'!$C$42:$P$45,S$4,FALSE)</f>
        <v>1862.1796996487205</v>
      </c>
      <c r="T95" s="89" t="s">
        <v>115</v>
      </c>
    </row>
    <row r="96" spans="1:20" ht="1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((((((VLOOKUP($B96,'Model Working'!$C$16:$P$25,K$4,FALSE)/VLOOKUP($B96,'Model Working'!$C$30:$P$39,K$4)-(VLOOKUP($B96,'Model Working'!$C$16:$P$25,J$4,FALSE)/VLOOKUP($B96,'Model Working'!$C$30:$P$39,J$4)))/VLOOKUP($F96,'Model Working'!$C$54:$P$56,J$4,FALSE))*VLOOKUP($D96,'Model Working'!$C$62:$P$65,J$4,FALSE)*(1+Base_Case)))))*'Model Working'!D$57</f>
        <v>379.20422129867728</v>
      </c>
      <c r="K96" s="29">
        <f>((((((VLOOKUP($B96,'Model Working'!$C$16:$P$25,L$4,FALSE)/VLOOKUP($B96,'Model Working'!$C$30:$P$39,L$4)-(VLOOKUP($B96,'Model Working'!$C$16:$P$25,K$4,FALSE)/VLOOKUP($B96,'Model Working'!$C$30:$P$39,K$4)))/VLOOKUP($F96,'Model Working'!$C$54:$P$56,K$4,FALSE))*VLOOKUP($D96,'Model Working'!$C$62:$P$65,K$4,FALSE)*(1+Base_Case)))))*'Model Working'!E$57</f>
        <v>387.66016395887993</v>
      </c>
      <c r="L96" s="29">
        <f>((((((((VLOOKUP($B96,'Model Working'!$C$16:$P$25,M$4,FALSE)/VLOOKUP($B96,'Model Working'!$C$30:$P$39,M$4)-(VLOOKUP($B96,'Model Working'!$C$16:$P$25,L$4,FALSE)/VLOOKUP($B96,'Model Working'!$C$30:$P$39,L$4)))/VLOOKUP($F96,'Model Working'!$C$54:$P$56,L$4,FALSE))*VLOOKUP($D96,'Model Working'!$C$62:$P$65,L$4,FALSE)*(1+Base_Case)))))*'Model Working'!F$57))</f>
        <v>396.34924116640434</v>
      </c>
      <c r="M96" s="29">
        <f>((((((VLOOKUP($B96,'Model Working'!$C$16:$P$25,N$4,FALSE)/VLOOKUP($B96,'Model Working'!$C$30:$P$39,N$4)-(VLOOKUP($B96,'Model Working'!$C$16:$P$25,M$4,FALSE)/VLOOKUP($B96,'Model Working'!$C$30:$P$39,M$4)))/VLOOKUP($F96,'Model Working'!$C$54:$P$56,M$4,FALSE))*VLOOKUP($D96,'Model Working'!$C$62:$P$65,M$4,FALSE)*(1+Base_Case)))))*'Model Working'!G$57</f>
        <v>405.27947033201178</v>
      </c>
      <c r="N96" s="29">
        <f>((((((VLOOKUP($B96,'Model Working'!$C$16:$P$25,O$4,FALSE)/VLOOKUP($B96,'Model Working'!$C$30:$P$39,O$4)-(VLOOKUP($B96,'Model Working'!$C$16:$P$25,N$4,FALSE)/VLOOKUP($B96,'Model Working'!$C$30:$P$39,N$4)))/VLOOKUP($F96,'Model Working'!$C$54:$P$56,N$4,FALSE))*VLOOKUP($D96,'Model Working'!$C$62:$P$65,N$4,FALSE)*(1+Base_Case)))))*'Model Working'!H$57</f>
        <v>414.45920831508505</v>
      </c>
      <c r="O96" s="29">
        <f>((((((VLOOKUP($B96,'Model Working'!$C$16:$P$25,P$4,FALSE)/VLOOKUP($B96,'Model Working'!$C$30:$P$39,P$4)-(VLOOKUP($B96,'Model Working'!$C$16:$P$25,O$4,FALSE)/VLOOKUP($B96,'Model Working'!$C$30:$P$39,O$4)))/VLOOKUP($F96,'Model Working'!$C$54:$P$56,O$4,FALSE))*VLOOKUP($D96,'Model Working'!$C$62:$P$65,O$4,FALSE)*(1+Base_Case)))))*'Model Working'!I$57</f>
        <v>423.89716871082703</v>
      </c>
      <c r="P96" s="29">
        <f>((((((VLOOKUP($B96,'Model Working'!$C$16:$P$25,Q$4,FALSE)/VLOOKUP($B96,'Model Working'!$C$30:$P$39,Q$4)-(VLOOKUP($B96,'Model Working'!$C$16:$P$25,P$4,FALSE)/VLOOKUP($B96,'Model Working'!$C$30:$P$39,P$4)))/VLOOKUP($F96,'Model Working'!$C$54:$P$56,P$4,FALSE))*VLOOKUP($D96,'Model Working'!$C$62:$P$65,P$4,FALSE)*(1+Base_Case)))))*'Model Working'!J$57</f>
        <v>433.60244017197022</v>
      </c>
      <c r="Q96" s="29">
        <f>((((((VLOOKUP($B96,'Model Working'!$C$16:$P$25,R$4,FALSE)/VLOOKUP($B96,'Model Working'!$C$30:$P$39,R$4)-(VLOOKUP($B96,'Model Working'!$C$16:$P$25,Q$4,FALSE)/VLOOKUP($B96,'Model Working'!$C$30:$P$39,Q$4)))/VLOOKUP($F96,'Model Working'!$C$54:$P$56,Q$4,FALSE))*VLOOKUP($D96,'Model Working'!$C$62:$P$65,Q$4,FALSE)*(1+Base_Case)))))*'Model Working'!K$57</f>
        <v>443.58450583645555</v>
      </c>
      <c r="R96" s="29">
        <f>((((((VLOOKUP($B96,'Model Working'!$C$16:$P$25,S$4,FALSE)/VLOOKUP($B96,'Model Working'!$C$30:$P$39,S$4)-(VLOOKUP($B96,'Model Working'!$C$16:$P$25,R$4,FALSE)/VLOOKUP($B96,'Model Working'!$C$30:$P$39,R$4)))/VLOOKUP($F96,'Model Working'!$C$54:$P$56,R$4,FALSE))*VLOOKUP($D96,'Model Working'!$C$62:$P$65,R$4,FALSE)*(1+Base_Case)))))*'Model Working'!L$57</f>
        <v>453.85326393794577</v>
      </c>
      <c r="S96" s="29">
        <f>((((((VLOOKUP($B96,'Model Working'!$C$16:$P$25,T$4,FALSE)/VLOOKUP($B96,'Model Working'!$C$30:$P$39,T$4)-(VLOOKUP($B96,'Model Working'!$C$16:$P$25,S$4,FALSE)/VLOOKUP($B96,'Model Working'!$C$30:$P$39,S$4)))/VLOOKUP($F96,'Model Working'!$C$54:$P$56,S$4,FALSE))*VLOOKUP($D96,'Model Working'!$C$62:$P$65,S$4,FALSE)*(1+Base_Case)))))*'Model Working'!M$57</f>
        <v>479.01145151645477</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((((((VLOOKUP($B97,'Model Working'!$C$16:$P$25,K$4,FALSE)/VLOOKUP($B97,'Model Working'!$C$30:$P$39,K$4)-(VLOOKUP($B97,'Model Working'!$C$16:$P$25,J$4,FALSE)/VLOOKUP($B97,'Model Working'!$C$30:$P$39,J$4)))/VLOOKUP($F97,'Model Working'!$C$54:$P$56,J$4,FALSE))*VLOOKUP($D97,'Model Working'!$C$62:$P$65,J$4,FALSE)*(1+Low_Case))*'Model Working'!D$57)))</f>
        <v>341.28379916880954</v>
      </c>
      <c r="K97" s="29">
        <f>((((((VLOOKUP($B97,'Model Working'!$C$16:$P$25,L$4,FALSE)/VLOOKUP($B97,'Model Working'!$C$30:$P$39,L$4)-(VLOOKUP($B97,'Model Working'!$C$16:$P$25,K$4,FALSE)/VLOOKUP($B97,'Model Working'!$C$30:$P$39,K$4)))/VLOOKUP($F97,'Model Working'!$C$54:$P$56,K$4,FALSE))*VLOOKUP($D97,'Model Working'!$C$62:$P$65,K$4,FALSE)*(1+Low_Case))*'Model Working'!E$57)))</f>
        <v>348.89414756299192</v>
      </c>
      <c r="L97" s="29">
        <f>((((((((VLOOKUP($B97,'Model Working'!$C$16:$P$25,M$4,FALSE)/VLOOKUP($B97,'Model Working'!$C$30:$P$39,M$4)-(VLOOKUP($B97,'Model Working'!$C$16:$P$25,L$4,FALSE)/VLOOKUP($B97,'Model Working'!$C$30:$P$39,L$4)))/VLOOKUP($F97,'Model Working'!$C$54:$P$56,L$4,FALSE))*VLOOKUP($D97,'Model Working'!$C$62:$P$65,L$4,FALSE)*(1+Low_Case))*'Model Working'!F$57)))))</f>
        <v>356.71431704976391</v>
      </c>
      <c r="M97" s="29">
        <f>((((((VLOOKUP($B97,'Model Working'!$C$16:$P$25,N$4,FALSE)/VLOOKUP($B97,'Model Working'!$C$30:$P$39,N$4)-(VLOOKUP($B97,'Model Working'!$C$16:$P$25,M$4,FALSE)/VLOOKUP($B97,'Model Working'!$C$30:$P$39,M$4)))/VLOOKUP($F97,'Model Working'!$C$54:$P$56,M$4,FALSE))*VLOOKUP($D97,'Model Working'!$C$62:$P$65,M$4,FALSE)*(1+Low_Case))*'Model Working'!G$57)))</f>
        <v>364.75152329881064</v>
      </c>
      <c r="N97" s="29">
        <f>((((((VLOOKUP($B97,'Model Working'!$C$16:$P$25,O$4,FALSE)/VLOOKUP($B97,'Model Working'!$C$30:$P$39,O$4)-(VLOOKUP($B97,'Model Working'!$C$16:$P$25,N$4,FALSE)/VLOOKUP($B97,'Model Working'!$C$30:$P$39,N$4)))/VLOOKUP($F97,'Model Working'!$C$54:$P$56,N$4,FALSE))*VLOOKUP($D97,'Model Working'!$C$62:$P$65,N$4,FALSE)*(1+Low_Case))*'Model Working'!H$57)))</f>
        <v>373.01328748357656</v>
      </c>
      <c r="O97" s="29">
        <f>((((((VLOOKUP($B97,'Model Working'!$C$16:$P$25,P$4,FALSE)/VLOOKUP($B97,'Model Working'!$C$30:$P$39,P$4)-(VLOOKUP($B97,'Model Working'!$C$16:$P$25,O$4,FALSE)/VLOOKUP($B97,'Model Working'!$C$30:$P$39,O$4)))/VLOOKUP($F97,'Model Working'!$C$54:$P$56,O$4,FALSE))*VLOOKUP($D97,'Model Working'!$C$62:$P$65,O$4,FALSE)*(1+Low_Case))*'Model Working'!I$57)))</f>
        <v>381.50745183974436</v>
      </c>
      <c r="P97" s="29">
        <f>((((((VLOOKUP($B97,'Model Working'!$C$16:$P$25,Q$4,FALSE)/VLOOKUP($B97,'Model Working'!$C$30:$P$39,Q$4)-(VLOOKUP($B97,'Model Working'!$C$16:$P$25,P$4,FALSE)/VLOOKUP($B97,'Model Working'!$C$30:$P$39,P$4)))/VLOOKUP($F97,'Model Working'!$C$54:$P$56,P$4,FALSE))*VLOOKUP($D97,'Model Working'!$C$62:$P$65,P$4,FALSE)*(1+Low_Case))*'Model Working'!J$57)))</f>
        <v>390.24219615477318</v>
      </c>
      <c r="Q97" s="29">
        <f>((((((VLOOKUP($B97,'Model Working'!$C$16:$P$25,R$4,FALSE)/VLOOKUP($B97,'Model Working'!$C$30:$P$39,R$4)-(VLOOKUP($B97,'Model Working'!$C$16:$P$25,Q$4,FALSE)/VLOOKUP($B97,'Model Working'!$C$30:$P$39,Q$4)))/VLOOKUP($F97,'Model Working'!$C$54:$P$56,Q$4,FALSE))*VLOOKUP($D97,'Model Working'!$C$62:$P$65,Q$4,FALSE)*(1+Low_Case))*'Model Working'!K$57)))</f>
        <v>399.22605525281006</v>
      </c>
      <c r="R97" s="29">
        <f>((((((VLOOKUP($B97,'Model Working'!$C$16:$P$25,S$4,FALSE)/VLOOKUP($B97,'Model Working'!$C$30:$P$39,S$4)-(VLOOKUP($B97,'Model Working'!$C$16:$P$25,R$4,FALSE)/VLOOKUP($B97,'Model Working'!$C$30:$P$39,R$4)))/VLOOKUP($F97,'Model Working'!$C$54:$P$56,R$4,FALSE))*VLOOKUP($D97,'Model Working'!$C$62:$P$65,R$4,FALSE)*(1+Low_Case))*'Model Working'!L$57)))</f>
        <v>408.4679375441512</v>
      </c>
      <c r="S97" s="29">
        <f>((((((VLOOKUP($B97,'Model Working'!$C$16:$P$25,T$4,FALSE)/VLOOKUP($B97,'Model Working'!$C$30:$P$39,T$4)-(VLOOKUP($B97,'Model Working'!$C$16:$P$25,S$4,FALSE)/VLOOKUP($B97,'Model Working'!$C$30:$P$39,S$4)))/VLOOKUP($F97,'Model Working'!$C$54:$P$56,S$4,FALSE))*VLOOKUP($D97,'Model Working'!$C$62:$P$65,S$4,FALSE)*(1+Low_Case))*'Model Working'!M$57)))</f>
        <v>431.11030636480928</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((((((VLOOKUP($B98,'Model Working'!$C$16:$P$25,K$4,FALSE)/VLOOKUP($B98,'Model Working'!$C$30:$P$39,K$4)-(VLOOKUP($B98,'Model Working'!$C$16:$P$25,J$4,FALSE)/VLOOKUP($B98,'Model Working'!$C$30:$P$39,J$4)))/VLOOKUP($F98,'Model Working'!$C$54:$P$56,J$4,FALSE))*VLOOKUP($D98,'Model Working'!$C$62:$P$65,J$4,FALSE)*(1+High_Case))*'Model Working'!D$57)))</f>
        <v>417.12464342854497</v>
      </c>
      <c r="K98" s="29">
        <f>((((((VLOOKUP($B98,'Model Working'!$C$16:$P$25,L$4,FALSE)/VLOOKUP($B98,'Model Working'!$C$30:$P$39,L$4)-(VLOOKUP($B98,'Model Working'!$C$16:$P$25,K$4,FALSE)/VLOOKUP($B98,'Model Working'!$C$30:$P$39,K$4)))/VLOOKUP($F98,'Model Working'!$C$54:$P$56,K$4,FALSE))*VLOOKUP($D98,'Model Working'!$C$62:$P$65,K$4,FALSE)*(1+High_Case))*'Model Working'!E$57)))</f>
        <v>426.42618035476795</v>
      </c>
      <c r="L98" s="29">
        <f>((((((((VLOOKUP($B98,'Model Working'!$C$16:$P$25,M$4,FALSE)/VLOOKUP($B98,'Model Working'!$C$30:$P$39,M$4)-(VLOOKUP($B98,'Model Working'!$C$16:$P$25,L$4,FALSE)/VLOOKUP($B98,'Model Working'!$C$30:$P$39,L$4)))/VLOOKUP($F98,'Model Working'!$C$54:$P$56,L$4,FALSE))*VLOOKUP($D98,'Model Working'!$C$62:$P$65,L$4,FALSE)*(1+High_Case))*'Model Working'!F$57)))))</f>
        <v>435.98416528304483</v>
      </c>
      <c r="M98" s="29">
        <f>((((((VLOOKUP($B98,'Model Working'!$C$16:$P$25,N$4,FALSE)/VLOOKUP($B98,'Model Working'!$C$30:$P$39,N$4)-(VLOOKUP($B98,'Model Working'!$C$16:$P$25,M$4,FALSE)/VLOOKUP($B98,'Model Working'!$C$30:$P$39,M$4)))/VLOOKUP($F98,'Model Working'!$C$54:$P$56,M$4,FALSE))*VLOOKUP($D98,'Model Working'!$C$62:$P$65,M$4,FALSE)*(1+High_Case))*'Model Working'!G$57)))</f>
        <v>445.80741736521298</v>
      </c>
      <c r="N98" s="29">
        <f>((((((VLOOKUP($B98,'Model Working'!$C$16:$P$25,O$4,FALSE)/VLOOKUP($B98,'Model Working'!$C$30:$P$39,O$4)-(VLOOKUP($B98,'Model Working'!$C$16:$P$25,N$4,FALSE)/VLOOKUP($B98,'Model Working'!$C$30:$P$39,N$4)))/VLOOKUP($F98,'Model Working'!$C$54:$P$56,N$4,FALSE))*VLOOKUP($D98,'Model Working'!$C$62:$P$65,N$4,FALSE)*(1+High_Case))*'Model Working'!H$57)))</f>
        <v>455.90512914659359</v>
      </c>
      <c r="O98" s="29">
        <f>((((((VLOOKUP($B98,'Model Working'!$C$16:$P$25,P$4,FALSE)/VLOOKUP($B98,'Model Working'!$C$30:$P$39,P$4)-(VLOOKUP($B98,'Model Working'!$C$16:$P$25,O$4,FALSE)/VLOOKUP($B98,'Model Working'!$C$30:$P$39,O$4)))/VLOOKUP($F98,'Model Working'!$C$54:$P$56,O$4,FALSE))*VLOOKUP($D98,'Model Working'!$C$62:$P$65,O$4,FALSE)*(1+High_Case))*'Model Working'!I$57)))</f>
        <v>466.28688558190976</v>
      </c>
      <c r="P98" s="29">
        <f>((((((VLOOKUP($B98,'Model Working'!$C$16:$P$25,Q$4,FALSE)/VLOOKUP($B98,'Model Working'!$C$30:$P$39,Q$4)-(VLOOKUP($B98,'Model Working'!$C$16:$P$25,P$4,FALSE)/VLOOKUP($B98,'Model Working'!$C$30:$P$39,P$4)))/VLOOKUP($F98,'Model Working'!$C$54:$P$56,P$4,FALSE))*VLOOKUP($D98,'Model Working'!$C$62:$P$65,P$4,FALSE)*(1+High_Case))*'Model Working'!J$57)))</f>
        <v>476.96268418916731</v>
      </c>
      <c r="Q98" s="29">
        <f>((((((VLOOKUP($B98,'Model Working'!$C$16:$P$25,R$4,FALSE)/VLOOKUP($B98,'Model Working'!$C$30:$P$39,R$4)-(VLOOKUP($B98,'Model Working'!$C$16:$P$25,Q$4,FALSE)/VLOOKUP($B98,'Model Working'!$C$30:$P$39,Q$4)))/VLOOKUP($F98,'Model Working'!$C$54:$P$56,Q$4,FALSE))*VLOOKUP($D98,'Model Working'!$C$62:$P$65,Q$4,FALSE)*(1+High_Case))*'Model Working'!K$57)))</f>
        <v>487.94295642010115</v>
      </c>
      <c r="R98" s="29">
        <f>((((((VLOOKUP($B98,'Model Working'!$C$16:$P$25,S$4,FALSE)/VLOOKUP($B98,'Model Working'!$C$30:$P$39,S$4)-(VLOOKUP($B98,'Model Working'!$C$16:$P$25,R$4,FALSE)/VLOOKUP($B98,'Model Working'!$C$30:$P$39,R$4)))/VLOOKUP($F98,'Model Working'!$C$54:$P$56,R$4,FALSE))*VLOOKUP($D98,'Model Working'!$C$62:$P$65,R$4,FALSE)*(1+High_Case))*'Model Working'!L$57)))</f>
        <v>499.23859033174045</v>
      </c>
      <c r="S98" s="29">
        <f>((((((VLOOKUP($B98,'Model Working'!$C$16:$P$25,T$4,FALSE)/VLOOKUP($B98,'Model Working'!$C$30:$P$39,T$4)-(VLOOKUP($B98,'Model Working'!$C$16:$P$25,S$4,FALSE)/VLOOKUP($B98,'Model Working'!$C$30:$P$39,S$4)))/VLOOKUP($F98,'Model Working'!$C$54:$P$56,S$4,FALSE))*VLOOKUP($D98,'Model Working'!$C$62:$P$65,S$4,FALSE)*(1+High_Case))*'Model Working'!M$57)))</f>
        <v>526.91259666810026</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((((((VLOOKUP($B99,'Model Working'!$C$16:$P$25,K$4,FALSE)/VLOOKUP($B99,'Model Working'!$C$30:$P$39,K$4)-(VLOOKUP($B99,'Model Working'!$C$16:$P$25,J$4,FALSE)/VLOOKUP($B99,'Model Working'!$C$30:$P$39,J$4)))/VLOOKUP($F99,'Model Working'!$C$54:$P$56,J$4,FALSE))*VLOOKUP($D99,'Model Working'!$C$62:$P$65,J$4,FALSE)*(1+Base_Case))*'Model Working'!D$57)))</f>
        <v>140.19858825934492</v>
      </c>
      <c r="K99" s="29">
        <f>((((((VLOOKUP($B99,'Model Working'!$C$16:$P$25,L$4,FALSE)/VLOOKUP($B99,'Model Working'!$C$30:$P$39,L$4)-(VLOOKUP($B99,'Model Working'!$C$16:$P$25,K$4,FALSE)/VLOOKUP($B99,'Model Working'!$C$30:$P$39,K$4)))/VLOOKUP($F99,'Model Working'!$C$54:$P$56,K$4,FALSE))*VLOOKUP($D99,'Model Working'!$C$62:$P$65,K$4,FALSE)*(1+Base_Case))*'Model Working'!E$57)))</f>
        <v>143.32490161973502</v>
      </c>
      <c r="L99" s="29">
        <f>((((((((VLOOKUP($B99,'Model Working'!$C$16:$P$25,M$4,FALSE)/VLOOKUP($B99,'Model Working'!$C$30:$P$39,M$4)-(VLOOKUP($B99,'Model Working'!$C$16:$P$25,L$4,FALSE)/VLOOKUP($B99,'Model Working'!$C$30:$P$39,L$4)))/VLOOKUP($F99,'Model Working'!$C$54:$P$56,L$4,FALSE))*VLOOKUP($D99,'Model Working'!$C$62:$P$65,L$4,FALSE)*(1+Base_Case))*'Model Working'!F$57)))))</f>
        <v>146.53740899531053</v>
      </c>
      <c r="M99" s="29">
        <f>((((((VLOOKUP($B99,'Model Working'!$C$16:$P$25,N$4,FALSE)/VLOOKUP($B99,'Model Working'!$C$30:$P$39,N$4)-(VLOOKUP($B99,'Model Working'!$C$16:$P$25,M$4,FALSE)/VLOOKUP($B99,'Model Working'!$C$30:$P$39,M$4)))/VLOOKUP($F99,'Model Working'!$C$54:$P$56,M$4,FALSE))*VLOOKUP($D99,'Model Working'!$C$62:$P$65,M$4,FALSE)*(1+Base_Case))*'Model Working'!G$57)))</f>
        <v>149.83907456633926</v>
      </c>
      <c r="N99" s="29">
        <f>((((((VLOOKUP($B99,'Model Working'!$C$16:$P$25,O$4,FALSE)/VLOOKUP($B99,'Model Working'!$C$30:$P$39,O$4)-(VLOOKUP($B99,'Model Working'!$C$16:$P$25,N$4,FALSE)/VLOOKUP($B99,'Model Working'!$C$30:$P$39,N$4)))/VLOOKUP($F99,'Model Working'!$C$54:$P$56,N$4,FALSE))*VLOOKUP($D99,'Model Working'!$C$62:$P$65,N$4,FALSE)*(1+Base_Case))*'Model Working'!H$57)))</f>
        <v>153.23298801332029</v>
      </c>
      <c r="O99" s="29">
        <f>((((((VLOOKUP($B99,'Model Working'!$C$16:$P$25,P$4,FALSE)/VLOOKUP($B99,'Model Working'!$C$30:$P$39,P$4)-(VLOOKUP($B99,'Model Working'!$C$16:$P$25,O$4,FALSE)/VLOOKUP($B99,'Model Working'!$C$30:$P$39,O$4)))/VLOOKUP($F99,'Model Working'!$C$54:$P$56,O$4,FALSE))*VLOOKUP($D99,'Model Working'!$C$62:$P$65,O$4,FALSE)*(1+Base_Case))*'Model Working'!I$57)))</f>
        <v>156.72237090837103</v>
      </c>
      <c r="P99" s="29">
        <f>((((((VLOOKUP($B99,'Model Working'!$C$16:$P$25,Q$4,FALSE)/VLOOKUP($B99,'Model Working'!$C$30:$P$39,Q$4)-(VLOOKUP($B99,'Model Working'!$C$16:$P$25,P$4,FALSE)/VLOOKUP($B99,'Model Working'!$C$30:$P$39,P$4)))/VLOOKUP($F99,'Model Working'!$C$54:$P$56,P$4,FALSE))*VLOOKUP($D99,'Model Working'!$C$62:$P$65,P$4,FALSE)*(1+Base_Case))*'Model Working'!J$57)))</f>
        <v>160.31058348909087</v>
      </c>
      <c r="Q99" s="29">
        <f>((((((VLOOKUP($B99,'Model Working'!$C$16:$P$25,R$4,FALSE)/VLOOKUP($B99,'Model Working'!$C$30:$P$39,R$4)-(VLOOKUP($B99,'Model Working'!$C$16:$P$25,Q$4,FALSE)/VLOOKUP($B99,'Model Working'!$C$30:$P$39,Q$4)))/VLOOKUP($F99,'Model Working'!$C$54:$P$56,Q$4,FALSE))*VLOOKUP($D99,'Model Working'!$C$62:$P$65,Q$4,FALSE)*(1+Base_Case))*'Model Working'!K$57)))</f>
        <v>164.00113184132201</v>
      </c>
      <c r="R99" s="29">
        <f>((((((VLOOKUP($B99,'Model Working'!$C$16:$P$25,S$4,FALSE)/VLOOKUP($B99,'Model Working'!$C$30:$P$39,S$4)-(VLOOKUP($B99,'Model Working'!$C$16:$P$25,R$4,FALSE)/VLOOKUP($B99,'Model Working'!$C$30:$P$39,R$4)))/VLOOKUP($F99,'Model Working'!$C$54:$P$56,R$4,FALSE))*VLOOKUP($D99,'Model Working'!$C$62:$P$65,R$4,FALSE)*(1+Base_Case))*'Model Working'!L$57)))</f>
        <v>167.79767551922507</v>
      </c>
      <c r="S99" s="29">
        <f>((((((VLOOKUP($B99,'Model Working'!$C$16:$P$25,T$4,FALSE)/VLOOKUP($B99,'Model Working'!$C$30:$P$39,T$4)-(VLOOKUP($B99,'Model Working'!$C$16:$P$25,S$4,FALSE)/VLOOKUP($B99,'Model Working'!$C$30:$P$39,S$4)))/VLOOKUP($F99,'Model Working'!$C$54:$P$56,S$4,FALSE))*VLOOKUP($D99,'Model Working'!$C$62:$P$65,S$4,FALSE)*(1+Base_Case))*'Model Working'!M$57)))</f>
        <v>177.09910779123717</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((((((VLOOKUP($B100,'Model Working'!$C$16:$P$25,K$4,FALSE)/VLOOKUP($B100,'Model Working'!$C$30:$P$39,K$4)-(VLOOKUP($B100,'Model Working'!$C$16:$P$25,J$4,FALSE)/VLOOKUP($B100,'Model Working'!$C$30:$P$39,J$4)))/VLOOKUP($F100,'Model Working'!$C$54:$P$56,J$4,FALSE))*VLOOKUP($D100,'Model Working'!$C$62:$P$65,J$4,FALSE)*(1+Low_Case))*'Model Working'!D$57)))</f>
        <v>126.17872943341042</v>
      </c>
      <c r="K100" s="29">
        <f>((((((VLOOKUP($B100,'Model Working'!$C$16:$P$25,L$4,FALSE)/VLOOKUP($B100,'Model Working'!$C$30:$P$39,L$4)-(VLOOKUP($B100,'Model Working'!$C$16:$P$25,K$4,FALSE)/VLOOKUP($B100,'Model Working'!$C$30:$P$39,K$4)))/VLOOKUP($F100,'Model Working'!$C$54:$P$56,K$4,FALSE))*VLOOKUP($D100,'Model Working'!$C$62:$P$65,K$4,FALSE)*(1+Low_Case))*'Model Working'!E$57)))</f>
        <v>128.99241145776153</v>
      </c>
      <c r="L100" s="29">
        <f>((((((((VLOOKUP($B100,'Model Working'!$C$16:$P$25,M$4,FALSE)/VLOOKUP($B100,'Model Working'!$C$30:$P$39,M$4)-(VLOOKUP($B100,'Model Working'!$C$16:$P$25,L$4,FALSE)/VLOOKUP($B100,'Model Working'!$C$30:$P$39,L$4)))/VLOOKUP($F100,'Model Working'!$C$54:$P$56,L$4,FALSE))*VLOOKUP($D100,'Model Working'!$C$62:$P$65,L$4,FALSE)*(1+Low_Case))*'Model Working'!F$57)))))</f>
        <v>131.88366809577948</v>
      </c>
      <c r="M100" s="29">
        <f>((((((VLOOKUP($B100,'Model Working'!$C$16:$P$25,N$4,FALSE)/VLOOKUP($B100,'Model Working'!$C$30:$P$39,N$4)-(VLOOKUP($B100,'Model Working'!$C$16:$P$25,M$4,FALSE)/VLOOKUP($B100,'Model Working'!$C$30:$P$39,M$4)))/VLOOKUP($F100,'Model Working'!$C$54:$P$56,M$4,FALSE))*VLOOKUP($D100,'Model Working'!$C$62:$P$65,M$4,FALSE)*(1+Low_Case))*'Model Working'!G$57)))</f>
        <v>134.85516710970535</v>
      </c>
      <c r="N100" s="29">
        <f>((((((VLOOKUP($B100,'Model Working'!$C$16:$P$25,O$4,FALSE)/VLOOKUP($B100,'Model Working'!$C$30:$P$39,O$4)-(VLOOKUP($B100,'Model Working'!$C$16:$P$25,N$4,FALSE)/VLOOKUP($B100,'Model Working'!$C$30:$P$39,N$4)))/VLOOKUP($F100,'Model Working'!$C$54:$P$56,N$4,FALSE))*VLOOKUP($D100,'Model Working'!$C$62:$P$65,N$4,FALSE)*(1+Low_Case))*'Model Working'!H$57)))</f>
        <v>137.90968921198828</v>
      </c>
      <c r="O100" s="29">
        <f>((((((VLOOKUP($B100,'Model Working'!$C$16:$P$25,P$4,FALSE)/VLOOKUP($B100,'Model Working'!$C$30:$P$39,P$4)-(VLOOKUP($B100,'Model Working'!$C$16:$P$25,O$4,FALSE)/VLOOKUP($B100,'Model Working'!$C$30:$P$39,O$4)))/VLOOKUP($F100,'Model Working'!$C$54:$P$56,O$4,FALSE))*VLOOKUP($D100,'Model Working'!$C$62:$P$65,O$4,FALSE)*(1+Low_Case))*'Model Working'!I$57)))</f>
        <v>141.05013381753392</v>
      </c>
      <c r="P100" s="29">
        <f>((((((VLOOKUP($B100,'Model Working'!$C$16:$P$25,Q$4,FALSE)/VLOOKUP($B100,'Model Working'!$C$30:$P$39,Q$4)-(VLOOKUP($B100,'Model Working'!$C$16:$P$25,P$4,FALSE)/VLOOKUP($B100,'Model Working'!$C$30:$P$39,P$4)))/VLOOKUP($F100,'Model Working'!$C$54:$P$56,P$4,FALSE))*VLOOKUP($D100,'Model Working'!$C$62:$P$65,P$4,FALSE)*(1+Low_Case))*'Model Working'!J$57)))</f>
        <v>144.27952514018179</v>
      </c>
      <c r="Q100" s="29">
        <f>((((((VLOOKUP($B100,'Model Working'!$C$16:$P$25,R$4,FALSE)/VLOOKUP($B100,'Model Working'!$C$30:$P$39,R$4)-(VLOOKUP($B100,'Model Working'!$C$16:$P$25,Q$4,FALSE)/VLOOKUP($B100,'Model Working'!$C$30:$P$39,Q$4)))/VLOOKUP($F100,'Model Working'!$C$54:$P$56,Q$4,FALSE))*VLOOKUP($D100,'Model Working'!$C$62:$P$65,Q$4,FALSE)*(1+Low_Case))*'Model Working'!K$57)))</f>
        <v>147.6010186571898</v>
      </c>
      <c r="R100" s="29">
        <f>((((((VLOOKUP($B100,'Model Working'!$C$16:$P$25,S$4,FALSE)/VLOOKUP($B100,'Model Working'!$C$30:$P$39,S$4)-(VLOOKUP($B100,'Model Working'!$C$16:$P$25,R$4,FALSE)/VLOOKUP($B100,'Model Working'!$C$30:$P$39,R$4)))/VLOOKUP($F100,'Model Working'!$C$54:$P$56,R$4,FALSE))*VLOOKUP($D100,'Model Working'!$C$62:$P$65,R$4,FALSE)*(1+Low_Case))*'Model Working'!L$57)))</f>
        <v>151.01790796730253</v>
      </c>
      <c r="S100" s="29">
        <f>((((((VLOOKUP($B100,'Model Working'!$C$16:$P$25,T$4,FALSE)/VLOOKUP($B100,'Model Working'!$C$30:$P$39,T$4)-(VLOOKUP($B100,'Model Working'!$C$16:$P$25,S$4,FALSE)/VLOOKUP($B100,'Model Working'!$C$30:$P$39,S$4)))/VLOOKUP($F100,'Model Working'!$C$54:$P$56,S$4,FALSE))*VLOOKUP($D100,'Model Working'!$C$62:$P$65,S$4,FALSE)*(1+Low_Case))*'Model Working'!M$57)))</f>
        <v>159.38919701211344</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((((((VLOOKUP($B101,'Model Working'!$C$16:$P$25,K$4,FALSE)/VLOOKUP($B101,'Model Working'!$C$30:$P$39,K$4)-(VLOOKUP($B101,'Model Working'!$C$16:$P$25,J$4,FALSE)/VLOOKUP($B101,'Model Working'!$C$30:$P$39,J$4)))/VLOOKUP($F101,'Model Working'!$C$54:$P$56,J$4,FALSE))*VLOOKUP($D101,'Model Working'!$C$62:$P$65,J$4,FALSE)*(1+High_Case))*'Model Working'!D$57)))</f>
        <v>154.21844708527942</v>
      </c>
      <c r="K101" s="29">
        <f>((((((VLOOKUP($B101,'Model Working'!$C$16:$P$25,L$4,FALSE)/VLOOKUP($B101,'Model Working'!$C$30:$P$39,L$4)-(VLOOKUP($B101,'Model Working'!$C$16:$P$25,K$4,FALSE)/VLOOKUP($B101,'Model Working'!$C$30:$P$39,K$4)))/VLOOKUP($F101,'Model Working'!$C$54:$P$56,K$4,FALSE))*VLOOKUP($D101,'Model Working'!$C$62:$P$65,K$4,FALSE)*(1+High_Case))*'Model Working'!E$57)))</f>
        <v>157.65739178170853</v>
      </c>
      <c r="L101" s="29">
        <f>((((((((VLOOKUP($B101,'Model Working'!$C$16:$P$25,M$4,FALSE)/VLOOKUP($B101,'Model Working'!$C$30:$P$39,M$4)-(VLOOKUP($B101,'Model Working'!$C$16:$P$25,L$4,FALSE)/VLOOKUP($B101,'Model Working'!$C$30:$P$39,L$4)))/VLOOKUP($F101,'Model Working'!$C$54:$P$56,L$4,FALSE))*VLOOKUP($D101,'Model Working'!$C$62:$P$65,L$4,FALSE)*(1+High_Case))*'Model Working'!F$57)))))</f>
        <v>161.1911498948416</v>
      </c>
      <c r="M101" s="29">
        <f>((((((VLOOKUP($B101,'Model Working'!$C$16:$P$25,N$4,FALSE)/VLOOKUP($B101,'Model Working'!$C$30:$P$39,N$4)-(VLOOKUP($B101,'Model Working'!$C$16:$P$25,M$4,FALSE)/VLOOKUP($B101,'Model Working'!$C$30:$P$39,M$4)))/VLOOKUP($F101,'Model Working'!$C$54:$P$56,M$4,FALSE))*VLOOKUP($D101,'Model Working'!$C$62:$P$65,M$4,FALSE)*(1+High_Case))*'Model Working'!G$57)))</f>
        <v>164.82298202297321</v>
      </c>
      <c r="N101" s="29">
        <f>((((((VLOOKUP($B101,'Model Working'!$C$16:$P$25,O$4,FALSE)/VLOOKUP($B101,'Model Working'!$C$30:$P$39,O$4)-(VLOOKUP($B101,'Model Working'!$C$16:$P$25,N$4,FALSE)/VLOOKUP($B101,'Model Working'!$C$30:$P$39,N$4)))/VLOOKUP($F101,'Model Working'!$C$54:$P$56,N$4,FALSE))*VLOOKUP($D101,'Model Working'!$C$62:$P$65,N$4,FALSE)*(1+High_Case))*'Model Working'!H$57)))</f>
        <v>168.55628681465234</v>
      </c>
      <c r="O101" s="29">
        <f>((((((VLOOKUP($B101,'Model Working'!$C$16:$P$25,P$4,FALSE)/VLOOKUP($B101,'Model Working'!$C$30:$P$39,P$4)-(VLOOKUP($B101,'Model Working'!$C$16:$P$25,O$4,FALSE)/VLOOKUP($B101,'Model Working'!$C$30:$P$39,O$4)))/VLOOKUP($F101,'Model Working'!$C$54:$P$56,O$4,FALSE))*VLOOKUP($D101,'Model Working'!$C$62:$P$65,O$4,FALSE)*(1+High_Case))*'Model Working'!I$57)))</f>
        <v>172.39460799920815</v>
      </c>
      <c r="P101" s="29">
        <f>((((((VLOOKUP($B101,'Model Working'!$C$16:$P$25,Q$4,FALSE)/VLOOKUP($B101,'Model Working'!$C$30:$P$39,Q$4)-(VLOOKUP($B101,'Model Working'!$C$16:$P$25,P$4,FALSE)/VLOOKUP($B101,'Model Working'!$C$30:$P$39,P$4)))/VLOOKUP($F101,'Model Working'!$C$54:$P$56,P$4,FALSE))*VLOOKUP($D101,'Model Working'!$C$62:$P$65,P$4,FALSE)*(1+High_Case))*'Model Working'!J$57)))</f>
        <v>176.34164183799999</v>
      </c>
      <c r="Q101" s="29">
        <f>((((((VLOOKUP($B101,'Model Working'!$C$16:$P$25,R$4,FALSE)/VLOOKUP($B101,'Model Working'!$C$30:$P$39,R$4)-(VLOOKUP($B101,'Model Working'!$C$16:$P$25,Q$4,FALSE)/VLOOKUP($B101,'Model Working'!$C$30:$P$39,Q$4)))/VLOOKUP($F101,'Model Working'!$C$54:$P$56,Q$4,FALSE))*VLOOKUP($D101,'Model Working'!$C$62:$P$65,Q$4,FALSE)*(1+High_Case))*'Model Working'!K$57)))</f>
        <v>180.40124502545422</v>
      </c>
      <c r="R101" s="29">
        <f>((((((VLOOKUP($B101,'Model Working'!$C$16:$P$25,S$4,FALSE)/VLOOKUP($B101,'Model Working'!$C$30:$P$39,S$4)-(VLOOKUP($B101,'Model Working'!$C$16:$P$25,R$4,FALSE)/VLOOKUP($B101,'Model Working'!$C$30:$P$39,R$4)))/VLOOKUP($F101,'Model Working'!$C$54:$P$56,R$4,FALSE))*VLOOKUP($D101,'Model Working'!$C$62:$P$65,R$4,FALSE)*(1+High_Case))*'Model Working'!L$57)))</f>
        <v>184.57744307114757</v>
      </c>
      <c r="S101" s="29">
        <f>((((((VLOOKUP($B101,'Model Working'!$C$16:$P$25,T$4,FALSE)/VLOOKUP($B101,'Model Working'!$C$30:$P$39,T$4)-(VLOOKUP($B101,'Model Working'!$C$16:$P$25,S$4,FALSE)/VLOOKUP($B101,'Model Working'!$C$30:$P$39,S$4)))/VLOOKUP($F101,'Model Working'!$C$54:$P$56,S$4,FALSE))*VLOOKUP($D101,'Model Working'!$C$62:$P$65,S$4,FALSE)*(1+High_Case))*'Model Working'!M$57)))</f>
        <v>194.80901857036088</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2" si="33">I96+I99</f>
        <v>93.108555446221004</v>
      </c>
      <c r="J102" s="29">
        <f t="shared" si="33"/>
        <v>519.40280955802223</v>
      </c>
      <c r="K102" s="29">
        <f t="shared" si="33"/>
        <v>530.98506557861492</v>
      </c>
      <c r="L102" s="29">
        <f t="shared" si="33"/>
        <v>542.8866501617149</v>
      </c>
      <c r="M102" s="29">
        <f t="shared" si="33"/>
        <v>555.11854489835105</v>
      </c>
      <c r="N102" s="29">
        <f t="shared" si="33"/>
        <v>567.69219632840532</v>
      </c>
      <c r="O102" s="29">
        <f t="shared" si="33"/>
        <v>580.61953961919812</v>
      </c>
      <c r="P102" s="29">
        <f t="shared" si="33"/>
        <v>593.91302366106106</v>
      </c>
      <c r="Q102" s="29">
        <f t="shared" si="33"/>
        <v>607.58563767777753</v>
      </c>
      <c r="R102" s="29">
        <f t="shared" si="33"/>
        <v>621.65093945717081</v>
      </c>
      <c r="S102" s="29">
        <f t="shared" si="33"/>
        <v>656.11055930769191</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ref="I103:S103" si="34">I97+I100</f>
        <v>83.797699901598918</v>
      </c>
      <c r="J103" s="29">
        <f t="shared" si="34"/>
        <v>467.46252860221995</v>
      </c>
      <c r="K103" s="29">
        <f t="shared" si="34"/>
        <v>477.88655902075345</v>
      </c>
      <c r="L103" s="29">
        <f t="shared" si="34"/>
        <v>488.59798514554336</v>
      </c>
      <c r="M103" s="29">
        <f t="shared" si="34"/>
        <v>499.60669040851599</v>
      </c>
      <c r="N103" s="29">
        <f t="shared" si="34"/>
        <v>510.92297669556484</v>
      </c>
      <c r="O103" s="29">
        <f t="shared" si="34"/>
        <v>522.55758565727831</v>
      </c>
      <c r="P103" s="29">
        <f t="shared" si="34"/>
        <v>534.521721294955</v>
      </c>
      <c r="Q103" s="29">
        <f t="shared" si="34"/>
        <v>546.82707390999985</v>
      </c>
      <c r="R103" s="29">
        <f t="shared" si="34"/>
        <v>559.4858455114537</v>
      </c>
      <c r="S103" s="29">
        <f t="shared" si="34"/>
        <v>590.49950337692269</v>
      </c>
      <c r="T103" s="88" t="s">
        <v>115</v>
      </c>
    </row>
    <row r="104" spans="1:20" ht="1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ref="I104:S104" si="35">I98+I101</f>
        <v>102.41941099084312</v>
      </c>
      <c r="J104" s="86">
        <f t="shared" si="35"/>
        <v>571.34309051382434</v>
      </c>
      <c r="K104" s="86">
        <f t="shared" si="35"/>
        <v>584.0835721364765</v>
      </c>
      <c r="L104" s="86">
        <f t="shared" si="35"/>
        <v>597.17531517788643</v>
      </c>
      <c r="M104" s="86">
        <f t="shared" si="35"/>
        <v>610.63039938818622</v>
      </c>
      <c r="N104" s="86">
        <f t="shared" si="35"/>
        <v>624.46141596124596</v>
      </c>
      <c r="O104" s="86">
        <f t="shared" si="35"/>
        <v>638.68149358111793</v>
      </c>
      <c r="P104" s="86">
        <f t="shared" si="35"/>
        <v>653.30432602716724</v>
      </c>
      <c r="Q104" s="86">
        <f t="shared" si="35"/>
        <v>668.34420144555543</v>
      </c>
      <c r="R104" s="86">
        <f t="shared" si="35"/>
        <v>683.81603340288802</v>
      </c>
      <c r="S104" s="86">
        <f t="shared" si="35"/>
        <v>721.72161523846114</v>
      </c>
      <c r="T104" s="89" t="s">
        <v>115</v>
      </c>
    </row>
    <row r="105" spans="1:20" ht="15.5" thickTop="1" thickBot="1">
      <c r="A105" s="91"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J96+J99</f>
        <v>519.40280955802223</v>
      </c>
      <c r="K105" s="92">
        <f t="shared" ref="K105:S105" si="36">K96+K99</f>
        <v>530.98506557861492</v>
      </c>
      <c r="L105" s="92">
        <f t="shared" si="36"/>
        <v>542.8866501617149</v>
      </c>
      <c r="M105" s="92">
        <f t="shared" si="36"/>
        <v>555.11854489835105</v>
      </c>
      <c r="N105" s="92">
        <f t="shared" si="36"/>
        <v>567.69219632840532</v>
      </c>
      <c r="O105" s="92">
        <f t="shared" si="36"/>
        <v>580.61953961919812</v>
      </c>
      <c r="P105" s="92">
        <f t="shared" si="36"/>
        <v>593.91302366106106</v>
      </c>
      <c r="Q105" s="92">
        <f t="shared" si="36"/>
        <v>607.58563767777753</v>
      </c>
      <c r="R105" s="92">
        <f t="shared" si="36"/>
        <v>621.65093945717081</v>
      </c>
      <c r="S105" s="92">
        <f t="shared" si="36"/>
        <v>656.11055930769191</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f>
        <v>53.446465337144836</v>
      </c>
      <c r="K106" s="29">
        <f>(VLOOKUP($B106,'Model Working'!$C$16:$P$25,L$4,FALSE)/VLOOKUP($B106,'Model Working'!$C$30:$P$39,L$4)-(VLOOKUP($B106,'Model Working'!$C$16:$P$25,K$4,FALSE)/VLOOKUP($B106,'Model Working'!$C$30:$P$39,K$4)))*VLOOKUP($F106,'Model Working'!$C$42:$P$45,K$4,FALSE)*VLOOKUP($D106,'Model Working'!$C$47:$P$50,K$4,FALSE)*(1+Base_Case)</f>
        <v>53.977714763265119</v>
      </c>
      <c r="L106" s="29">
        <f>(VLOOKUP($B106,'Model Working'!$C$16:$P$25,M$4,FALSE)/VLOOKUP($B106,'Model Working'!$C$30:$P$39,M$4)-(VLOOKUP($B106,'Model Working'!$C$16:$P$25,L$4,FALSE)/VLOOKUP($B106,'Model Working'!$C$30:$P$39,L$4)))*VLOOKUP($F106,'Model Working'!$C$42:$P$45,L$4,FALSE)*VLOOKUP($D106,'Model Working'!$C$47:$P$50,L$4,FALSE)*(1+Base_Case)</f>
        <v>55.543542337753216</v>
      </c>
      <c r="M106" s="29">
        <f>(VLOOKUP($B106,'Model Working'!$C$16:$P$25,N$4,FALSE)/VLOOKUP($B106,'Model Working'!$C$30:$P$39,N$4)-(VLOOKUP($B106,'Model Working'!$C$16:$P$25,M$4,FALSE)/VLOOKUP($B106,'Model Working'!$C$30:$P$39,M$4)))*VLOOKUP($F106,'Model Working'!$C$42:$P$45,M$4,FALSE)*VLOOKUP($D106,'Model Working'!$C$47:$P$50,M$4,FALSE)*(1+Base_Case)</f>
        <v>55.058290197433465</v>
      </c>
      <c r="N106" s="29">
        <f>(VLOOKUP($B106,'Model Working'!$C$16:$P$25,O$4,FALSE)/VLOOKUP($B106,'Model Working'!$C$30:$P$39,O$4)-(VLOOKUP($B106,'Model Working'!$C$16:$P$25,N$4,FALSE)/VLOOKUP($B106,'Model Working'!$C$30:$P$39,N$4)))*VLOOKUP($F106,'Model Working'!$C$42:$P$45,N$4,FALSE)*VLOOKUP($D106,'Model Working'!$C$47:$P$50,N$4,FALSE)*(1+Base_Case)</f>
        <v>55.607807042415494</v>
      </c>
      <c r="O106" s="29">
        <f>(VLOOKUP($B106,'Model Working'!$C$16:$P$25,P$4,FALSE)/VLOOKUP($B106,'Model Working'!$C$30:$P$39,P$4)-(VLOOKUP($B106,'Model Working'!$C$16:$P$25,O$4,FALSE)/VLOOKUP($B106,'Model Working'!$C$30:$P$39,O$4)))*VLOOKUP($F106,'Model Working'!$C$42:$P$45,O$4,FALSE)*VLOOKUP($D106,'Model Working'!$C$47:$P$50,O$4,FALSE)*(1+Base_Case)</f>
        <v>56.163607006520884</v>
      </c>
      <c r="P106" s="29">
        <f>(VLOOKUP($B106,'Model Working'!$C$16:$P$25,Q$4,FALSE)/VLOOKUP($B106,'Model Working'!$C$30:$P$39,Q$4)-(VLOOKUP($B106,'Model Working'!$C$16:$P$25,P$4,FALSE)/VLOOKUP($B106,'Model Working'!$C$30:$P$39,P$4)))*VLOOKUP($F106,'Model Working'!$C$42:$P$45,P$4,FALSE)*VLOOKUP($D106,'Model Working'!$C$47:$P$50,P$4,FALSE)*(1+Base_Case)</f>
        <v>56.725790289427231</v>
      </c>
      <c r="Q106" s="29">
        <f>(VLOOKUP($B106,'Model Working'!$C$16:$P$25,R$4,FALSE)/VLOOKUP($B106,'Model Working'!$C$30:$P$39,R$4)-(VLOOKUP($B106,'Model Working'!$C$16:$P$25,Q$4,FALSE)/VLOOKUP($B106,'Model Working'!$C$30:$P$39,Q$4)))*VLOOKUP($F106,'Model Working'!$C$42:$P$45,Q$4,FALSE)*VLOOKUP($D106,'Model Working'!$C$47:$P$50,Q$4,FALSE)*(1+Base_Case)</f>
        <v>57.294459085894132</v>
      </c>
      <c r="R106" s="29">
        <f>(VLOOKUP($B106,'Model Working'!$C$16:$P$25,S$4,FALSE)/VLOOKUP($B106,'Model Working'!$C$30:$P$39,S$4)-(VLOOKUP($B106,'Model Working'!$C$16:$P$25,R$4,FALSE)/VLOOKUP($B106,'Model Working'!$C$30:$P$39,R$4)))*VLOOKUP($F106,'Model Working'!$C$42:$P$45,R$4,FALSE)*VLOOKUP($D106,'Model Working'!$C$47:$P$50,R$4,FALSE)*(1+Base_Case)</f>
        <v>57.869717633615323</v>
      </c>
      <c r="S106" s="29">
        <f>(VLOOKUP($B106,'Model Working'!$C$16:$P$25,T$4,FALSE)/VLOOKUP($B106,'Model Working'!$C$30:$P$39,T$4)-(VLOOKUP($B106,'Model Working'!$C$16:$P$25,S$4,FALSE)/VLOOKUP($B106,'Model Working'!$C$30:$P$39,S$4)))*VLOOKUP($F106,'Model Working'!$C$42:$P$45,S$4,FALSE)*VLOOKUP($D106,'Model Working'!$C$47:$P$50,S$4,FALSE)*(1+Base_Case)</f>
        <v>87.677508393726882</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f>
        <v>48.101818803430355</v>
      </c>
      <c r="K107" s="29">
        <f>(VLOOKUP($B107,'Model Working'!$C$16:$P$25,L$4,FALSE)/VLOOKUP($B107,'Model Working'!$C$30:$P$39,L$4)-(VLOOKUP($B107,'Model Working'!$C$16:$P$25,K$4,FALSE)/VLOOKUP($B107,'Model Working'!$C$30:$P$39,K$4)))*VLOOKUP($F107,'Model Working'!$C$42:$P$45,K$4,FALSE)*VLOOKUP($D107,'Model Working'!$C$47:$P$50,K$4,FALSE)*(1+Low_Case)</f>
        <v>48.579943286938608</v>
      </c>
      <c r="L107" s="29">
        <f>(VLOOKUP($B107,'Model Working'!$C$16:$P$25,M$4,FALSE)/VLOOKUP($B107,'Model Working'!$C$30:$P$39,M$4)-(VLOOKUP($B107,'Model Working'!$C$16:$P$25,L$4,FALSE)/VLOOKUP($B107,'Model Working'!$C$30:$P$39,L$4)))*VLOOKUP($F107,'Model Working'!$C$42:$P$45,L$4,FALSE)*VLOOKUP($D107,'Model Working'!$C$47:$P$50,L$4,FALSE)*(1+Low_Case)</f>
        <v>49.989188103977895</v>
      </c>
      <c r="M107" s="29">
        <f>(VLOOKUP($B107,'Model Working'!$C$16:$P$25,N$4,FALSE)/VLOOKUP($B107,'Model Working'!$C$30:$P$39,N$4)-(VLOOKUP($B107,'Model Working'!$C$16:$P$25,M$4,FALSE)/VLOOKUP($B107,'Model Working'!$C$30:$P$39,M$4)))*VLOOKUP($F107,'Model Working'!$C$42:$P$45,M$4,FALSE)*VLOOKUP($D107,'Model Working'!$C$47:$P$50,M$4,FALSE)*(1+Low_Case)</f>
        <v>49.55246117769012</v>
      </c>
      <c r="N107" s="29">
        <f>(VLOOKUP($B107,'Model Working'!$C$16:$P$25,O$4,FALSE)/VLOOKUP($B107,'Model Working'!$C$30:$P$39,O$4)-(VLOOKUP($B107,'Model Working'!$C$16:$P$25,N$4,FALSE)/VLOOKUP($B107,'Model Working'!$C$30:$P$39,N$4)))*VLOOKUP($F107,'Model Working'!$C$42:$P$45,N$4,FALSE)*VLOOKUP($D107,'Model Working'!$C$47:$P$50,N$4,FALSE)*(1+Low_Case)</f>
        <v>50.047026338173943</v>
      </c>
      <c r="O107" s="29">
        <f>(VLOOKUP($B107,'Model Working'!$C$16:$P$25,P$4,FALSE)/VLOOKUP($B107,'Model Working'!$C$30:$P$39,P$4)-(VLOOKUP($B107,'Model Working'!$C$16:$P$25,O$4,FALSE)/VLOOKUP($B107,'Model Working'!$C$30:$P$39,O$4)))*VLOOKUP($F107,'Model Working'!$C$42:$P$45,O$4,FALSE)*VLOOKUP($D107,'Model Working'!$C$47:$P$50,O$4,FALSE)*(1+Low_Case)</f>
        <v>50.547246305868796</v>
      </c>
      <c r="P107" s="29">
        <f>(VLOOKUP($B107,'Model Working'!$C$16:$P$25,Q$4,FALSE)/VLOOKUP($B107,'Model Working'!$C$30:$P$39,Q$4)-(VLOOKUP($B107,'Model Working'!$C$16:$P$25,P$4,FALSE)/VLOOKUP($B107,'Model Working'!$C$30:$P$39,P$4)))*VLOOKUP($F107,'Model Working'!$C$42:$P$45,P$4,FALSE)*VLOOKUP($D107,'Model Working'!$C$47:$P$50,P$4,FALSE)*(1+Low_Case)</f>
        <v>51.05321126048451</v>
      </c>
      <c r="Q107" s="29">
        <f>(VLOOKUP($B107,'Model Working'!$C$16:$P$25,R$4,FALSE)/VLOOKUP($B107,'Model Working'!$C$30:$P$39,R$4)-(VLOOKUP($B107,'Model Working'!$C$16:$P$25,Q$4,FALSE)/VLOOKUP($B107,'Model Working'!$C$30:$P$39,Q$4)))*VLOOKUP($F107,'Model Working'!$C$42:$P$45,Q$4,FALSE)*VLOOKUP($D107,'Model Working'!$C$47:$P$50,Q$4,FALSE)*(1+Low_Case)</f>
        <v>51.565013177304721</v>
      </c>
      <c r="R107" s="29">
        <f>(VLOOKUP($B107,'Model Working'!$C$16:$P$25,S$4,FALSE)/VLOOKUP($B107,'Model Working'!$C$30:$P$39,S$4)-(VLOOKUP($B107,'Model Working'!$C$16:$P$25,R$4,FALSE)/VLOOKUP($B107,'Model Working'!$C$30:$P$39,R$4)))*VLOOKUP($F107,'Model Working'!$C$42:$P$45,R$4,FALSE)*VLOOKUP($D107,'Model Working'!$C$47:$P$50,R$4,FALSE)*(1+Low_Case)</f>
        <v>52.082745870253795</v>
      </c>
      <c r="S107" s="29">
        <f>(VLOOKUP($B107,'Model Working'!$C$16:$P$25,T$4,FALSE)/VLOOKUP($B107,'Model Working'!$C$30:$P$39,T$4)-(VLOOKUP($B107,'Model Working'!$C$16:$P$25,S$4,FALSE)/VLOOKUP($B107,'Model Working'!$C$30:$P$39,S$4)))*VLOOKUP($F107,'Model Working'!$C$42:$P$45,S$4,FALSE)*VLOOKUP($D107,'Model Working'!$C$47:$P$50,S$4,FALSE)*(1+Low_Case)</f>
        <v>78.909757554354201</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f>
        <v>58.791111870859325</v>
      </c>
      <c r="K108" s="29">
        <f>(VLOOKUP($B108,'Model Working'!$C$16:$P$25,L$4,FALSE)/VLOOKUP($B108,'Model Working'!$C$30:$P$39,L$4)-(VLOOKUP($B108,'Model Working'!$C$16:$P$25,K$4,FALSE)/VLOOKUP($B108,'Model Working'!$C$30:$P$39,K$4)))*VLOOKUP($F108,'Model Working'!$C$42:$P$45,K$4,FALSE)*VLOOKUP($D108,'Model Working'!$C$47:$P$50,K$4,FALSE)*(1+High_Case)</f>
        <v>59.375486239591638</v>
      </c>
      <c r="L108" s="29">
        <f>(VLOOKUP($B108,'Model Working'!$C$16:$P$25,M$4,FALSE)/VLOOKUP($B108,'Model Working'!$C$30:$P$39,M$4)-(VLOOKUP($B108,'Model Working'!$C$16:$P$25,L$4,FALSE)/VLOOKUP($B108,'Model Working'!$C$30:$P$39,L$4)))*VLOOKUP($F108,'Model Working'!$C$42:$P$45,L$4,FALSE)*VLOOKUP($D108,'Model Working'!$C$47:$P$50,L$4,FALSE)*(1+High_Case)</f>
        <v>61.097896571528544</v>
      </c>
      <c r="M108" s="29">
        <f>(VLOOKUP($B108,'Model Working'!$C$16:$P$25,N$4,FALSE)/VLOOKUP($B108,'Model Working'!$C$30:$P$39,N$4)-(VLOOKUP($B108,'Model Working'!$C$16:$P$25,M$4,FALSE)/VLOOKUP($B108,'Model Working'!$C$30:$P$39,M$4)))*VLOOKUP($F108,'Model Working'!$C$42:$P$45,M$4,FALSE)*VLOOKUP($D108,'Model Working'!$C$47:$P$50,M$4,FALSE)*(1+High_Case)</f>
        <v>60.564119217176817</v>
      </c>
      <c r="N108" s="29">
        <f>(VLOOKUP($B108,'Model Working'!$C$16:$P$25,O$4,FALSE)/VLOOKUP($B108,'Model Working'!$C$30:$P$39,O$4)-(VLOOKUP($B108,'Model Working'!$C$16:$P$25,N$4,FALSE)/VLOOKUP($B108,'Model Working'!$C$30:$P$39,N$4)))*VLOOKUP($F108,'Model Working'!$C$42:$P$45,N$4,FALSE)*VLOOKUP($D108,'Model Working'!$C$47:$P$50,N$4,FALSE)*(1+High_Case)</f>
        <v>61.168587746657046</v>
      </c>
      <c r="O108" s="29">
        <f>(VLOOKUP($B108,'Model Working'!$C$16:$P$25,P$4,FALSE)/VLOOKUP($B108,'Model Working'!$C$30:$P$39,P$4)-(VLOOKUP($B108,'Model Working'!$C$16:$P$25,O$4,FALSE)/VLOOKUP($B108,'Model Working'!$C$30:$P$39,O$4)))*VLOOKUP($F108,'Model Working'!$C$42:$P$45,O$4,FALSE)*VLOOKUP($D108,'Model Working'!$C$47:$P$50,O$4,FALSE)*(1+High_Case)</f>
        <v>61.779967707172979</v>
      </c>
      <c r="P108" s="29">
        <f>(VLOOKUP($B108,'Model Working'!$C$16:$P$25,Q$4,FALSE)/VLOOKUP($B108,'Model Working'!$C$30:$P$39,Q$4)-(VLOOKUP($B108,'Model Working'!$C$16:$P$25,P$4,FALSE)/VLOOKUP($B108,'Model Working'!$C$30:$P$39,P$4)))*VLOOKUP($F108,'Model Working'!$C$42:$P$45,P$4,FALSE)*VLOOKUP($D108,'Model Working'!$C$47:$P$50,P$4,FALSE)*(1+High_Case)</f>
        <v>62.398369318369959</v>
      </c>
      <c r="Q108" s="29">
        <f>(VLOOKUP($B108,'Model Working'!$C$16:$P$25,R$4,FALSE)/VLOOKUP($B108,'Model Working'!$C$30:$P$39,R$4)-(VLOOKUP($B108,'Model Working'!$C$16:$P$25,Q$4,FALSE)/VLOOKUP($B108,'Model Working'!$C$30:$P$39,Q$4)))*VLOOKUP($F108,'Model Working'!$C$42:$P$45,Q$4,FALSE)*VLOOKUP($D108,'Model Working'!$C$47:$P$50,Q$4,FALSE)*(1+High_Case)</f>
        <v>63.023904994483551</v>
      </c>
      <c r="R108" s="29">
        <f>(VLOOKUP($B108,'Model Working'!$C$16:$P$25,S$4,FALSE)/VLOOKUP($B108,'Model Working'!$C$30:$P$39,S$4)-(VLOOKUP($B108,'Model Working'!$C$16:$P$25,R$4,FALSE)/VLOOKUP($B108,'Model Working'!$C$30:$P$39,R$4)))*VLOOKUP($F108,'Model Working'!$C$42:$P$45,R$4,FALSE)*VLOOKUP($D108,'Model Working'!$C$47:$P$50,R$4,FALSE)*(1+High_Case)</f>
        <v>63.656689396976859</v>
      </c>
      <c r="S108" s="29">
        <f>(VLOOKUP($B108,'Model Working'!$C$16:$P$25,T$4,FALSE)/VLOOKUP($B108,'Model Working'!$C$30:$P$39,T$4)-(VLOOKUP($B108,'Model Working'!$C$16:$P$25,S$4,FALSE)/VLOOKUP($B108,'Model Working'!$C$30:$P$39,S$4)))*VLOOKUP($F108,'Model Working'!$C$42:$P$45,S$4,FALSE)*VLOOKUP($D108,'Model Working'!$C$47:$P$50,S$4,FALSE)*(1+High_Case)</f>
        <v>96.445259233099577</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f>
        <v>8.7005873804654392</v>
      </c>
      <c r="K109" s="29">
        <f>(VLOOKUP($B109,'Model Working'!$C$16:$P$25,L$4,FALSE)/VLOOKUP($B109,'Model Working'!$C$30:$P$39,L$4)-(VLOOKUP($B109,'Model Working'!$C$16:$P$25,K$4,FALSE)/VLOOKUP($B109,'Model Working'!$C$30:$P$39,K$4)))*VLOOKUP($F109,'Model Working'!$C$42:$P$45,K$4,FALSE)*VLOOKUP($D109,'Model Working'!$C$47:$P$50,K$4,FALSE)*(1+Base_Case)</f>
        <v>8.7870698451826943</v>
      </c>
      <c r="L109" s="29">
        <f>(VLOOKUP($B109,'Model Working'!$C$16:$P$25,M$4,FALSE)/VLOOKUP($B109,'Model Working'!$C$30:$P$39,M$4)-(VLOOKUP($B109,'Model Working'!$C$16:$P$25,L$4,FALSE)/VLOOKUP($B109,'Model Working'!$C$30:$P$39,L$4)))*VLOOKUP($F109,'Model Working'!$C$42:$P$45,L$4,FALSE)*VLOOKUP($D109,'Model Working'!$C$47:$P$50,L$4,FALSE)*(1+Base_Case)</f>
        <v>9.0419720084714541</v>
      </c>
      <c r="M109" s="29">
        <f>(VLOOKUP($B109,'Model Working'!$C$16:$P$25,N$4,FALSE)/VLOOKUP($B109,'Model Working'!$C$30:$P$39,N$4)-(VLOOKUP($B109,'Model Working'!$C$16:$P$25,M$4,FALSE)/VLOOKUP($B109,'Model Working'!$C$30:$P$39,M$4)))*VLOOKUP($F109,'Model Working'!$C$42:$P$45,M$4,FALSE)*VLOOKUP($D109,'Model Working'!$C$47:$P$50,M$4,FALSE)*(1+Base_Case)</f>
        <v>8.9629774740007964</v>
      </c>
      <c r="N109" s="29">
        <f>(VLOOKUP($B109,'Model Working'!$C$16:$P$25,O$4,FALSE)/VLOOKUP($B109,'Model Working'!$C$30:$P$39,O$4)-(VLOOKUP($B109,'Model Working'!$C$16:$P$25,N$4,FALSE)/VLOOKUP($B109,'Model Working'!$C$30:$P$39,N$4)))*VLOOKUP($F109,'Model Working'!$C$42:$P$45,N$4,FALSE)*VLOOKUP($D109,'Model Working'!$C$47:$P$50,N$4,FALSE)*(1+Base_Case)</f>
        <v>9.0524337045792667</v>
      </c>
      <c r="O109" s="29">
        <f>(VLOOKUP($B109,'Model Working'!$C$16:$P$25,P$4,FALSE)/VLOOKUP($B109,'Model Working'!$C$30:$P$39,P$4)-(VLOOKUP($B109,'Model Working'!$C$16:$P$25,O$4,FALSE)/VLOOKUP($B109,'Model Working'!$C$30:$P$39,O$4)))*VLOOKUP($F109,'Model Working'!$C$42:$P$45,O$4,FALSE)*VLOOKUP($D109,'Model Working'!$C$47:$P$50,O$4,FALSE)*(1+Base_Case)</f>
        <v>9.1429127685034004</v>
      </c>
      <c r="P109" s="29">
        <f>(VLOOKUP($B109,'Model Working'!$C$16:$P$25,Q$4,FALSE)/VLOOKUP($B109,'Model Working'!$C$30:$P$39,Q$4)-(VLOOKUP($B109,'Model Working'!$C$16:$P$25,P$4,FALSE)/VLOOKUP($B109,'Model Working'!$C$30:$P$39,P$4)))*VLOOKUP($F109,'Model Working'!$C$42:$P$45,P$4,FALSE)*VLOOKUP($D109,'Model Working'!$C$47:$P$50,P$4,FALSE)*(1+Base_Case)</f>
        <v>9.2344309773486195</v>
      </c>
      <c r="Q109" s="29">
        <f>(VLOOKUP($B109,'Model Working'!$C$16:$P$25,R$4,FALSE)/VLOOKUP($B109,'Model Working'!$C$30:$P$39,R$4)-(VLOOKUP($B109,'Model Working'!$C$16:$P$25,Q$4,FALSE)/VLOOKUP($B109,'Model Working'!$C$30:$P$39,Q$4)))*VLOOKUP($F109,'Model Working'!$C$42:$P$45,Q$4,FALSE)*VLOOKUP($D109,'Model Working'!$C$47:$P$50,Q$4,FALSE)*(1+Base_Case)</f>
        <v>9.3270049674711384</v>
      </c>
      <c r="R109" s="29">
        <f>(VLOOKUP($B109,'Model Working'!$C$16:$P$25,S$4,FALSE)/VLOOKUP($B109,'Model Working'!$C$30:$P$39,S$4)-(VLOOKUP($B109,'Model Working'!$C$16:$P$25,R$4,FALSE)/VLOOKUP($B109,'Model Working'!$C$30:$P$39,R$4)))*VLOOKUP($F109,'Model Working'!$C$42:$P$45,R$4,FALSE)*VLOOKUP($D109,'Model Working'!$C$47:$P$50,R$4,FALSE)*(1+Base_Case)</f>
        <v>9.4206517077978447</v>
      </c>
      <c r="S109" s="29">
        <f>(VLOOKUP($B109,'Model Working'!$C$16:$P$25,T$4,FALSE)/VLOOKUP($B109,'Model Working'!$C$30:$P$39,T$4)-(VLOOKUP($B109,'Model Working'!$C$16:$P$25,S$4,FALSE)/VLOOKUP($B109,'Model Working'!$C$30:$P$39,S$4)))*VLOOKUP($F109,'Model Working'!$C$42:$P$45,S$4,FALSE)*VLOOKUP($D109,'Model Working'!$C$47:$P$50,S$4,FALSE)*(1+Base_Case)</f>
        <v>14.273082761769492</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f>
        <v>7.8305286424188951</v>
      </c>
      <c r="K110" s="29">
        <f>(VLOOKUP($B110,'Model Working'!$C$16:$P$25,L$4,FALSE)/VLOOKUP($B110,'Model Working'!$C$30:$P$39,L$4)-(VLOOKUP($B110,'Model Working'!$C$16:$P$25,K$4,FALSE)/VLOOKUP($B110,'Model Working'!$C$30:$P$39,K$4)))*VLOOKUP($F110,'Model Working'!$C$42:$P$45,K$4,FALSE)*VLOOKUP($D110,'Model Working'!$C$47:$P$50,K$4,FALSE)*(1+Low_Case)</f>
        <v>7.9083628606644254</v>
      </c>
      <c r="L110" s="29">
        <f>(VLOOKUP($B110,'Model Working'!$C$16:$P$25,M$4,FALSE)/VLOOKUP($B110,'Model Working'!$C$30:$P$39,M$4)-(VLOOKUP($B110,'Model Working'!$C$16:$P$25,L$4,FALSE)/VLOOKUP($B110,'Model Working'!$C$30:$P$39,L$4)))*VLOOKUP($F110,'Model Working'!$C$42:$P$45,L$4,FALSE)*VLOOKUP($D110,'Model Working'!$C$47:$P$50,L$4,FALSE)*(1+Low_Case)</f>
        <v>8.137774807624309</v>
      </c>
      <c r="M110" s="29">
        <f>(VLOOKUP($B110,'Model Working'!$C$16:$P$25,N$4,FALSE)/VLOOKUP($B110,'Model Working'!$C$30:$P$39,N$4)-(VLOOKUP($B110,'Model Working'!$C$16:$P$25,M$4,FALSE)/VLOOKUP($B110,'Model Working'!$C$30:$P$39,M$4)))*VLOOKUP($F110,'Model Working'!$C$42:$P$45,M$4,FALSE)*VLOOKUP($D110,'Model Working'!$C$47:$P$50,M$4,FALSE)*(1+Low_Case)</f>
        <v>8.0666797266007162</v>
      </c>
      <c r="N110" s="29">
        <f>(VLOOKUP($B110,'Model Working'!$C$16:$P$25,O$4,FALSE)/VLOOKUP($B110,'Model Working'!$C$30:$P$39,O$4)-(VLOOKUP($B110,'Model Working'!$C$16:$P$25,N$4,FALSE)/VLOOKUP($B110,'Model Working'!$C$30:$P$39,N$4)))*VLOOKUP($F110,'Model Working'!$C$42:$P$45,N$4,FALSE)*VLOOKUP($D110,'Model Working'!$C$47:$P$50,N$4,FALSE)*(1+Low_Case)</f>
        <v>8.1471903341213405</v>
      </c>
      <c r="O110" s="29">
        <f>(VLOOKUP($B110,'Model Working'!$C$16:$P$25,P$4,FALSE)/VLOOKUP($B110,'Model Working'!$C$30:$P$39,P$4)-(VLOOKUP($B110,'Model Working'!$C$16:$P$25,O$4,FALSE)/VLOOKUP($B110,'Model Working'!$C$30:$P$39,O$4)))*VLOOKUP($F110,'Model Working'!$C$42:$P$45,O$4,FALSE)*VLOOKUP($D110,'Model Working'!$C$47:$P$50,O$4,FALSE)*(1+Low_Case)</f>
        <v>8.22862149165306</v>
      </c>
      <c r="P110" s="29">
        <f>(VLOOKUP($B110,'Model Working'!$C$16:$P$25,Q$4,FALSE)/VLOOKUP($B110,'Model Working'!$C$30:$P$39,Q$4)-(VLOOKUP($B110,'Model Working'!$C$16:$P$25,P$4,FALSE)/VLOOKUP($B110,'Model Working'!$C$30:$P$39,P$4)))*VLOOKUP($F110,'Model Working'!$C$42:$P$45,P$4,FALSE)*VLOOKUP($D110,'Model Working'!$C$47:$P$50,P$4,FALSE)*(1+Low_Case)</f>
        <v>8.3109878796137586</v>
      </c>
      <c r="Q110" s="29">
        <f>(VLOOKUP($B110,'Model Working'!$C$16:$P$25,R$4,FALSE)/VLOOKUP($B110,'Model Working'!$C$30:$P$39,R$4)-(VLOOKUP($B110,'Model Working'!$C$16:$P$25,Q$4,FALSE)/VLOOKUP($B110,'Model Working'!$C$30:$P$39,Q$4)))*VLOOKUP($F110,'Model Working'!$C$42:$P$45,Q$4,FALSE)*VLOOKUP($D110,'Model Working'!$C$47:$P$50,Q$4,FALSE)*(1+Low_Case)</f>
        <v>8.3943044707240251</v>
      </c>
      <c r="R110" s="29">
        <f>(VLOOKUP($B110,'Model Working'!$C$16:$P$25,S$4,FALSE)/VLOOKUP($B110,'Model Working'!$C$30:$P$39,S$4)-(VLOOKUP($B110,'Model Working'!$C$16:$P$25,R$4,FALSE)/VLOOKUP($B110,'Model Working'!$C$30:$P$39,R$4)))*VLOOKUP($F110,'Model Working'!$C$42:$P$45,R$4,FALSE)*VLOOKUP($D110,'Model Working'!$C$47:$P$50,R$4,FALSE)*(1+Low_Case)</f>
        <v>8.4785865370180602</v>
      </c>
      <c r="S110" s="29">
        <f>(VLOOKUP($B110,'Model Working'!$C$16:$P$25,T$4,FALSE)/VLOOKUP($B110,'Model Working'!$C$30:$P$39,T$4)-(VLOOKUP($B110,'Model Working'!$C$16:$P$25,S$4,FALSE)/VLOOKUP($B110,'Model Working'!$C$30:$P$39,S$4)))*VLOOKUP($F110,'Model Working'!$C$42:$P$45,S$4,FALSE)*VLOOKUP($D110,'Model Working'!$C$47:$P$50,S$4,FALSE)*(1+Low_Case)</f>
        <v>12.845774485592543</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f>
        <v>9.5706461185119842</v>
      </c>
      <c r="K111" s="29">
        <f>(VLOOKUP($B111,'Model Working'!$C$16:$P$25,L$4,FALSE)/VLOOKUP($B111,'Model Working'!$C$30:$P$39,L$4)-(VLOOKUP($B111,'Model Working'!$C$16:$P$25,K$4,FALSE)/VLOOKUP($B111,'Model Working'!$C$30:$P$39,K$4)))*VLOOKUP($F111,'Model Working'!$C$42:$P$45,K$4,FALSE)*VLOOKUP($D111,'Model Working'!$C$47:$P$50,K$4,FALSE)*(1+High_Case)</f>
        <v>9.665776829700965</v>
      </c>
      <c r="L111" s="29">
        <f>(VLOOKUP($B111,'Model Working'!$C$16:$P$25,M$4,FALSE)/VLOOKUP($B111,'Model Working'!$C$30:$P$39,M$4)-(VLOOKUP($B111,'Model Working'!$C$16:$P$25,L$4,FALSE)/VLOOKUP($B111,'Model Working'!$C$30:$P$39,L$4)))*VLOOKUP($F111,'Model Working'!$C$42:$P$45,L$4,FALSE)*VLOOKUP($D111,'Model Working'!$C$47:$P$50,L$4,FALSE)*(1+High_Case)</f>
        <v>9.9461692093186009</v>
      </c>
      <c r="M111" s="29">
        <f>(VLOOKUP($B111,'Model Working'!$C$16:$P$25,N$4,FALSE)/VLOOKUP($B111,'Model Working'!$C$30:$P$39,N$4)-(VLOOKUP($B111,'Model Working'!$C$16:$P$25,M$4,FALSE)/VLOOKUP($B111,'Model Working'!$C$30:$P$39,M$4)))*VLOOKUP($F111,'Model Working'!$C$42:$P$45,M$4,FALSE)*VLOOKUP($D111,'Model Working'!$C$47:$P$50,M$4,FALSE)*(1+High_Case)</f>
        <v>9.8592752214008765</v>
      </c>
      <c r="N111" s="29">
        <f>(VLOOKUP($B111,'Model Working'!$C$16:$P$25,O$4,FALSE)/VLOOKUP($B111,'Model Working'!$C$30:$P$39,O$4)-(VLOOKUP($B111,'Model Working'!$C$16:$P$25,N$4,FALSE)/VLOOKUP($B111,'Model Working'!$C$30:$P$39,N$4)))*VLOOKUP($F111,'Model Working'!$C$42:$P$45,N$4,FALSE)*VLOOKUP($D111,'Model Working'!$C$47:$P$50,N$4,FALSE)*(1+High_Case)</f>
        <v>9.9576770750371946</v>
      </c>
      <c r="O111" s="29">
        <f>(VLOOKUP($B111,'Model Working'!$C$16:$P$25,P$4,FALSE)/VLOOKUP($B111,'Model Working'!$C$30:$P$39,P$4)-(VLOOKUP($B111,'Model Working'!$C$16:$P$25,O$4,FALSE)/VLOOKUP($B111,'Model Working'!$C$30:$P$39,O$4)))*VLOOKUP($F111,'Model Working'!$C$42:$P$45,O$4,FALSE)*VLOOKUP($D111,'Model Working'!$C$47:$P$50,O$4,FALSE)*(1+High_Case)</f>
        <v>10.057204045353741</v>
      </c>
      <c r="P111" s="29">
        <f>(VLOOKUP($B111,'Model Working'!$C$16:$P$25,Q$4,FALSE)/VLOOKUP($B111,'Model Working'!$C$30:$P$39,Q$4)-(VLOOKUP($B111,'Model Working'!$C$16:$P$25,P$4,FALSE)/VLOOKUP($B111,'Model Working'!$C$30:$P$39,P$4)))*VLOOKUP($F111,'Model Working'!$C$42:$P$45,P$4,FALSE)*VLOOKUP($D111,'Model Working'!$C$47:$P$50,P$4,FALSE)*(1+High_Case)</f>
        <v>10.157874075083482</v>
      </c>
      <c r="Q111" s="29">
        <f>(VLOOKUP($B111,'Model Working'!$C$16:$P$25,R$4,FALSE)/VLOOKUP($B111,'Model Working'!$C$30:$P$39,R$4)-(VLOOKUP($B111,'Model Working'!$C$16:$P$25,Q$4,FALSE)/VLOOKUP($B111,'Model Working'!$C$30:$P$39,Q$4)))*VLOOKUP($F111,'Model Working'!$C$42:$P$45,Q$4,FALSE)*VLOOKUP($D111,'Model Working'!$C$47:$P$50,Q$4,FALSE)*(1+High_Case)</f>
        <v>10.259705464218253</v>
      </c>
      <c r="R111" s="29">
        <f>(VLOOKUP($B111,'Model Working'!$C$16:$P$25,S$4,FALSE)/VLOOKUP($B111,'Model Working'!$C$30:$P$39,S$4)-(VLOOKUP($B111,'Model Working'!$C$16:$P$25,R$4,FALSE)/VLOOKUP($B111,'Model Working'!$C$30:$P$39,R$4)))*VLOOKUP($F111,'Model Working'!$C$42:$P$45,R$4,FALSE)*VLOOKUP($D111,'Model Working'!$C$47:$P$50,R$4,FALSE)*(1+High_Case)</f>
        <v>10.362716878577629</v>
      </c>
      <c r="S111" s="29">
        <f>(VLOOKUP($B111,'Model Working'!$C$16:$P$25,T$4,FALSE)/VLOOKUP($B111,'Model Working'!$C$30:$P$39,T$4)-(VLOOKUP($B111,'Model Working'!$C$16:$P$25,S$4,FALSE)/VLOOKUP($B111,'Model Working'!$C$30:$P$39,S$4)))*VLOOKUP($F111,'Model Working'!$C$42:$P$45,S$4,FALSE)*VLOOKUP($D111,'Model Working'!$C$47:$P$50,S$4,FALSE)*(1+High_Case)</f>
        <v>15.700391037946442</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2" si="37">I106+I109</f>
        <v>94.773318681323943</v>
      </c>
      <c r="J112" s="29">
        <f t="shared" si="37"/>
        <v>62.147052717610279</v>
      </c>
      <c r="K112" s="29">
        <f t="shared" si="37"/>
        <v>62.764784608447812</v>
      </c>
      <c r="L112" s="29">
        <f t="shared" si="37"/>
        <v>64.58551434622467</v>
      </c>
      <c r="M112" s="29">
        <f t="shared" si="37"/>
        <v>64.021267671434259</v>
      </c>
      <c r="N112" s="29">
        <f t="shared" si="37"/>
        <v>64.660240746994759</v>
      </c>
      <c r="O112" s="29">
        <f t="shared" si="37"/>
        <v>65.306519775024285</v>
      </c>
      <c r="P112" s="29">
        <f t="shared" si="37"/>
        <v>65.960221266775847</v>
      </c>
      <c r="Q112" s="29">
        <f t="shared" si="37"/>
        <v>66.621464053365273</v>
      </c>
      <c r="R112" s="29">
        <f t="shared" si="37"/>
        <v>67.290369341413168</v>
      </c>
      <c r="S112" s="29">
        <f t="shared" si="37"/>
        <v>101.95059115549637</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ref="I113:S113" si="38">I107+I110</f>
        <v>85.295986813191561</v>
      </c>
      <c r="J113" s="29">
        <f t="shared" si="38"/>
        <v>55.932347445849253</v>
      </c>
      <c r="K113" s="29">
        <f t="shared" si="38"/>
        <v>56.488306147603033</v>
      </c>
      <c r="L113" s="29">
        <f t="shared" si="38"/>
        <v>58.126962911602206</v>
      </c>
      <c r="M113" s="29">
        <f t="shared" si="38"/>
        <v>57.619140904290838</v>
      </c>
      <c r="N113" s="29">
        <f t="shared" si="38"/>
        <v>58.194216672295283</v>
      </c>
      <c r="O113" s="29">
        <f t="shared" si="38"/>
        <v>58.775867797521855</v>
      </c>
      <c r="P113" s="29">
        <f t="shared" si="38"/>
        <v>59.364199140098265</v>
      </c>
      <c r="Q113" s="29">
        <f t="shared" si="38"/>
        <v>59.959317648028744</v>
      </c>
      <c r="R113" s="29">
        <f t="shared" si="38"/>
        <v>60.561332407271856</v>
      </c>
      <c r="S113" s="29">
        <f t="shared" si="38"/>
        <v>91.755532039946743</v>
      </c>
      <c r="T113" s="88" t="s">
        <v>115</v>
      </c>
    </row>
    <row r="114" spans="1:20" ht="1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ref="I114:S114" si="39">I108+I111</f>
        <v>104.25065054945635</v>
      </c>
      <c r="J114" s="86">
        <f t="shared" si="39"/>
        <v>68.361757989371313</v>
      </c>
      <c r="K114" s="86">
        <f t="shared" si="39"/>
        <v>69.041263069292597</v>
      </c>
      <c r="L114" s="86">
        <f t="shared" si="39"/>
        <v>71.044065780847149</v>
      </c>
      <c r="M114" s="86">
        <f t="shared" si="39"/>
        <v>70.423394438577688</v>
      </c>
      <c r="N114" s="86">
        <f t="shared" si="39"/>
        <v>71.126264821694235</v>
      </c>
      <c r="O114" s="86">
        <f t="shared" si="39"/>
        <v>71.837171752526714</v>
      </c>
      <c r="P114" s="86">
        <f t="shared" si="39"/>
        <v>72.556243393453443</v>
      </c>
      <c r="Q114" s="86">
        <f t="shared" si="39"/>
        <v>73.283610458701801</v>
      </c>
      <c r="R114" s="86">
        <f t="shared" si="39"/>
        <v>74.019406275554488</v>
      </c>
      <c r="S114" s="86">
        <f t="shared" si="39"/>
        <v>112.14565027104602</v>
      </c>
      <c r="T114" s="89" t="s">
        <v>115</v>
      </c>
    </row>
    <row r="115" spans="1:20" ht="15.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(VLOOKUP($B106,'Model Working'!$C$16:$P$25,K$4,FALSE)/VLOOKUP($B106,'Model Working'!$C$30:$P$39,K$4)-(VLOOKUP($B106,'Model Working'!$C$16:$P$25,J$4,FALSE)/VLOOKUP($B106,'Model Working'!$C$30:$P$39,J$4)))*VLOOKUP($F106,'Model Working'!$C$42:$P$45,J$4,FALSE)</f>
        <v>62.147052717610279</v>
      </c>
      <c r="K115" s="86">
        <f>(VLOOKUP($B106,'Model Working'!$C$16:$P$25,L$4,FALSE)/VLOOKUP($B106,'Model Working'!$C$30:$P$39,L$4)-(VLOOKUP($B106,'Model Working'!$C$16:$P$25,K$4,FALSE)/VLOOKUP($B106,'Model Working'!$C$30:$P$39,K$4)))*VLOOKUP($F106,'Model Working'!$C$42:$P$45,K$4,FALSE)</f>
        <v>62.764784608447812</v>
      </c>
      <c r="L115" s="86">
        <f>(VLOOKUP($B106,'Model Working'!$C$16:$P$25,M$4,FALSE)/VLOOKUP($B106,'Model Working'!$C$30:$P$39,M$4)-(VLOOKUP($B106,'Model Working'!$C$16:$P$25,L$4,FALSE)/VLOOKUP($B106,'Model Working'!$C$30:$P$39,L$4)))*VLOOKUP($F106,'Model Working'!$C$42:$P$45,L$4,FALSE)</f>
        <v>64.58551434622467</v>
      </c>
      <c r="M115" s="86">
        <f>(VLOOKUP($B106,'Model Working'!$C$16:$P$25,N$4,FALSE)/VLOOKUP($B106,'Model Working'!$C$30:$P$39,N$4)-(VLOOKUP($B106,'Model Working'!$C$16:$P$25,M$4,FALSE)/VLOOKUP($B106,'Model Working'!$C$30:$P$39,M$4)))*VLOOKUP($F106,'Model Working'!$C$42:$P$45,M$4,FALSE)</f>
        <v>64.021267671434259</v>
      </c>
      <c r="N115" s="86">
        <f>(VLOOKUP($B106,'Model Working'!$C$16:$P$25,O$4,FALSE)/VLOOKUP($B106,'Model Working'!$C$30:$P$39,O$4)-(VLOOKUP($B106,'Model Working'!$C$16:$P$25,N$4,FALSE)/VLOOKUP($B106,'Model Working'!$C$30:$P$39,N$4)))*VLOOKUP($F106,'Model Working'!$C$42:$P$45,N$4,FALSE)</f>
        <v>64.660240746994759</v>
      </c>
      <c r="O115" s="86">
        <f>(VLOOKUP($B106,'Model Working'!$C$16:$P$25,P$4,FALSE)/VLOOKUP($B106,'Model Working'!$C$30:$P$39,P$4)-(VLOOKUP($B106,'Model Working'!$C$16:$P$25,O$4,FALSE)/VLOOKUP($B106,'Model Working'!$C$30:$P$39,O$4)))*VLOOKUP($F106,'Model Working'!$C$42:$P$45,O$4,FALSE)</f>
        <v>65.306519775024285</v>
      </c>
      <c r="P115" s="86">
        <f>(VLOOKUP($B106,'Model Working'!$C$16:$P$25,Q$4,FALSE)/VLOOKUP($B106,'Model Working'!$C$30:$P$39,Q$4)-(VLOOKUP($B106,'Model Working'!$C$16:$P$25,P$4,FALSE)/VLOOKUP($B106,'Model Working'!$C$30:$P$39,P$4)))*VLOOKUP($F106,'Model Working'!$C$42:$P$45,P$4,FALSE)</f>
        <v>65.960221266775847</v>
      </c>
      <c r="Q115" s="86">
        <f>(VLOOKUP($B106,'Model Working'!$C$16:$P$25,R$4,FALSE)/VLOOKUP($B106,'Model Working'!$C$30:$P$39,R$4)-(VLOOKUP($B106,'Model Working'!$C$16:$P$25,Q$4,FALSE)/VLOOKUP($B106,'Model Working'!$C$30:$P$39,Q$4)))*VLOOKUP($F106,'Model Working'!$C$42:$P$45,Q$4,FALSE)</f>
        <v>66.621464053365273</v>
      </c>
      <c r="R115" s="86">
        <f>(VLOOKUP($B106,'Model Working'!$C$16:$P$25,S$4,FALSE)/VLOOKUP($B106,'Model Working'!$C$30:$P$39,S$4)-(VLOOKUP($B106,'Model Working'!$C$16:$P$25,R$4,FALSE)/VLOOKUP($B106,'Model Working'!$C$30:$P$39,R$4)))*VLOOKUP($F106,'Model Working'!$C$42:$P$45,R$4,FALSE)</f>
        <v>67.290369341413168</v>
      </c>
      <c r="S115" s="86">
        <f>(VLOOKUP($B106,'Model Working'!$C$16:$P$25,T$4,FALSE)/VLOOKUP($B106,'Model Working'!$C$30:$P$39,T$4)-(VLOOKUP($B106,'Model Working'!$C$16:$P$25,S$4,FALSE)/VLOOKUP($B106,'Model Working'!$C$30:$P$39,S$4)))*VLOOKUP($F106,'Model Working'!$C$42:$P$45,S$4,FALSE)</f>
        <v>101.95059115549637</v>
      </c>
      <c r="T115" s="89" t="s">
        <v>115</v>
      </c>
    </row>
    <row r="116" spans="1:20" ht="1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((((((VLOOKUP($B116,'Model Working'!$C$16:$P$25,K$4,FALSE)/VLOOKUP($B116,'Model Working'!$C$30:$P$39,K$4)-(VLOOKUP($B116,'Model Working'!$C$16:$P$25,J$4,FALSE)/VLOOKUP($B116,'Model Working'!$C$30:$P$39,J$4)))/VLOOKUP($F116,'Model Working'!$C$54:$P$56,J$4,FALSE))*VLOOKUP($D116,'Model Working'!$C$62:$P$65,J$4,FALSE)*(1+Base_Case)))))*'Model Working'!D$57</f>
        <v>15.986185401627861</v>
      </c>
      <c r="K116" s="29">
        <f>((((((VLOOKUP($B116,'Model Working'!$C$16:$P$25,L$4,FALSE)/VLOOKUP($B116,'Model Working'!$C$30:$P$39,L$4)-(VLOOKUP($B116,'Model Working'!$C$16:$P$25,K$4,FALSE)/VLOOKUP($B116,'Model Working'!$C$30:$P$39,K$4)))/VLOOKUP($F116,'Model Working'!$C$54:$P$56,K$4,FALSE))*VLOOKUP($D116,'Model Working'!$C$62:$P$65,K$4,FALSE)*(1+Base_Case)))))*'Model Working'!E$57</f>
        <v>16.145085560261268</v>
      </c>
      <c r="L116" s="29">
        <f>((((((((VLOOKUP($B116,'Model Working'!$C$16:$P$25,M$4,FALSE)/VLOOKUP($B116,'Model Working'!$C$30:$P$39,M$4)-(VLOOKUP($B116,'Model Working'!$C$16:$P$25,L$4,FALSE)/VLOOKUP($B116,'Model Working'!$C$30:$P$39,L$4)))/VLOOKUP($F116,'Model Working'!$C$54:$P$56,L$4,FALSE))*VLOOKUP($D116,'Model Working'!$C$62:$P$65,L$4,FALSE)*(1+Base_Case)))))*'Model Working'!F$57))</f>
        <v>16.305778572552942</v>
      </c>
      <c r="M116" s="29">
        <f>((((((VLOOKUP($B116,'Model Working'!$C$16:$P$25,N$4,FALSE)/VLOOKUP($B116,'Model Working'!$C$30:$P$39,N$4)-(VLOOKUP($B116,'Model Working'!$C$16:$P$25,M$4,FALSE)/VLOOKUP($B116,'Model Working'!$C$30:$P$39,M$4)))/VLOOKUP($F116,'Model Working'!$C$54:$P$56,M$4,FALSE))*VLOOKUP($D116,'Model Working'!$C$62:$P$65,M$4,FALSE)*(1+Base_Case)))))*'Model Working'!G$57</f>
        <v>16.468292700753945</v>
      </c>
      <c r="N116" s="29">
        <f>((((((VLOOKUP($B116,'Model Working'!$C$16:$P$25,O$4,FALSE)/VLOOKUP($B116,'Model Working'!$C$30:$P$39,O$4)-(VLOOKUP($B116,'Model Working'!$C$16:$P$25,N$4,FALSE)/VLOOKUP($B116,'Model Working'!$C$30:$P$39,N$4)))/VLOOKUP($F116,'Model Working'!$C$54:$P$56,N$4,FALSE))*VLOOKUP($D116,'Model Working'!$C$62:$P$65,N$4,FALSE)*(1+Base_Case)))))*'Model Working'!H$57</f>
        <v>16.632656763181384</v>
      </c>
      <c r="O116" s="29">
        <f>((((((VLOOKUP($B116,'Model Working'!$C$16:$P$25,P$4,FALSE)/VLOOKUP($B116,'Model Working'!$C$30:$P$39,P$4)-(VLOOKUP($B116,'Model Working'!$C$16:$P$25,O$4,FALSE)/VLOOKUP($B116,'Model Working'!$C$30:$P$39,O$4)))/VLOOKUP($F116,'Model Working'!$C$54:$P$56,O$4,FALSE))*VLOOKUP($D116,'Model Working'!$C$62:$P$65,O$4,FALSE)*(1+Base_Case)))))*'Model Working'!I$57</f>
        <v>16.798900147404435</v>
      </c>
      <c r="P116" s="29">
        <f>((((((VLOOKUP($B116,'Model Working'!$C$16:$P$25,Q$4,FALSE)/VLOOKUP($B116,'Model Working'!$C$30:$P$39,Q$4)-(VLOOKUP($B116,'Model Working'!$C$16:$P$25,P$4,FALSE)/VLOOKUP($B116,'Model Working'!$C$30:$P$39,P$4)))/VLOOKUP($F116,'Model Working'!$C$54:$P$56,P$4,FALSE))*VLOOKUP($D116,'Model Working'!$C$62:$P$65,P$4,FALSE)*(1+Base_Case)))))*'Model Working'!J$57</f>
        <v>16.967052823798369</v>
      </c>
      <c r="Q116" s="29">
        <f>((((((VLOOKUP($B116,'Model Working'!$C$16:$P$25,R$4,FALSE)/VLOOKUP($B116,'Model Working'!$C$30:$P$39,R$4)-(VLOOKUP($B116,'Model Working'!$C$16:$P$25,Q$4,FALSE)/VLOOKUP($B116,'Model Working'!$C$30:$P$39,Q$4)))/VLOOKUP($F116,'Model Working'!$C$54:$P$56,Q$4,FALSE))*VLOOKUP($D116,'Model Working'!$C$62:$P$65,Q$4,FALSE)*(1+Base_Case)))))*'Model Working'!K$57</f>
        <v>17.137145359480474</v>
      </c>
      <c r="R116" s="29">
        <f>((((((VLOOKUP($B116,'Model Working'!$C$16:$P$25,S$4,FALSE)/VLOOKUP($B116,'Model Working'!$C$30:$P$39,S$4)-(VLOOKUP($B116,'Model Working'!$C$16:$P$25,R$4,FALSE)/VLOOKUP($B116,'Model Working'!$C$30:$P$39,R$4)))/VLOOKUP($F116,'Model Working'!$C$54:$P$56,R$4,FALSE))*VLOOKUP($D116,'Model Working'!$C$62:$P$65,R$4,FALSE)*(1+Base_Case)))))*'Model Working'!L$57</f>
        <v>17.309208932622902</v>
      </c>
      <c r="S116" s="29">
        <f>((((((VLOOKUP($B116,'Model Working'!$C$16:$P$25,T$4,FALSE)/VLOOKUP($B116,'Model Working'!$C$30:$P$39,T$4)-(VLOOKUP($B116,'Model Working'!$C$16:$P$25,S$4,FALSE)/VLOOKUP($B116,'Model Working'!$C$30:$P$39,S$4)))/VLOOKUP($F116,'Model Working'!$C$54:$P$56,S$4,FALSE))*VLOOKUP($D116,'Model Working'!$C$62:$P$65,S$4,FALSE)*(1+Base_Case)))))*'Model Working'!M$57</f>
        <v>26.224913020782697</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((((((VLOOKUP($B117,'Model Working'!$C$16:$P$25,K$4,FALSE)/VLOOKUP($B117,'Model Working'!$C$30:$P$39,K$4)-(VLOOKUP($B117,'Model Working'!$C$16:$P$25,J$4,FALSE)/VLOOKUP($B117,'Model Working'!$C$30:$P$39,J$4)))/VLOOKUP($F117,'Model Working'!$C$54:$P$56,J$4,FALSE))*VLOOKUP($D117,'Model Working'!$C$62:$P$65,J$4,FALSE)*(1+Low_Case))*'Model Working'!D$57)))</f>
        <v>14.387566861465075</v>
      </c>
      <c r="K117" s="29">
        <f>((((((VLOOKUP($B117,'Model Working'!$C$16:$P$25,L$4,FALSE)/VLOOKUP($B117,'Model Working'!$C$30:$P$39,L$4)-(VLOOKUP($B117,'Model Working'!$C$16:$P$25,K$4,FALSE)/VLOOKUP($B117,'Model Working'!$C$30:$P$39,K$4)))/VLOOKUP($F117,'Model Working'!$C$54:$P$56,K$4,FALSE))*VLOOKUP($D117,'Model Working'!$C$62:$P$65,K$4,FALSE)*(1+Low_Case))*'Model Working'!E$57)))</f>
        <v>14.530577004235141</v>
      </c>
      <c r="L117" s="29">
        <f>((((((((VLOOKUP($B117,'Model Working'!$C$16:$P$25,M$4,FALSE)/VLOOKUP($B117,'Model Working'!$C$30:$P$39,M$4)-(VLOOKUP($B117,'Model Working'!$C$16:$P$25,L$4,FALSE)/VLOOKUP($B117,'Model Working'!$C$30:$P$39,L$4)))/VLOOKUP($F117,'Model Working'!$C$54:$P$56,L$4,FALSE))*VLOOKUP($D117,'Model Working'!$C$62:$P$65,L$4,FALSE)*(1+Low_Case))*'Model Working'!F$57)))))</f>
        <v>14.675200715297649</v>
      </c>
      <c r="M117" s="29">
        <f>((((((VLOOKUP($B117,'Model Working'!$C$16:$P$25,N$4,FALSE)/VLOOKUP($B117,'Model Working'!$C$30:$P$39,N$4)-(VLOOKUP($B117,'Model Working'!$C$16:$P$25,M$4,FALSE)/VLOOKUP($B117,'Model Working'!$C$30:$P$39,M$4)))/VLOOKUP($F117,'Model Working'!$C$54:$P$56,M$4,FALSE))*VLOOKUP($D117,'Model Working'!$C$62:$P$65,M$4,FALSE)*(1+Low_Case))*'Model Working'!G$57)))</f>
        <v>14.821463430678552</v>
      </c>
      <c r="N117" s="29">
        <f>((((((VLOOKUP($B117,'Model Working'!$C$16:$P$25,O$4,FALSE)/VLOOKUP($B117,'Model Working'!$C$30:$P$39,O$4)-(VLOOKUP($B117,'Model Working'!$C$16:$P$25,N$4,FALSE)/VLOOKUP($B117,'Model Working'!$C$30:$P$39,N$4)))/VLOOKUP($F117,'Model Working'!$C$54:$P$56,N$4,FALSE))*VLOOKUP($D117,'Model Working'!$C$62:$P$65,N$4,FALSE)*(1+Low_Case))*'Model Working'!H$57)))</f>
        <v>14.969391086863245</v>
      </c>
      <c r="O117" s="29">
        <f>((((((VLOOKUP($B117,'Model Working'!$C$16:$P$25,P$4,FALSE)/VLOOKUP($B117,'Model Working'!$C$30:$P$39,P$4)-(VLOOKUP($B117,'Model Working'!$C$16:$P$25,O$4,FALSE)/VLOOKUP($B117,'Model Working'!$C$30:$P$39,O$4)))/VLOOKUP($F117,'Model Working'!$C$54:$P$56,O$4,FALSE))*VLOOKUP($D117,'Model Working'!$C$62:$P$65,O$4,FALSE)*(1+Low_Case))*'Model Working'!I$57)))</f>
        <v>15.119010132663991</v>
      </c>
      <c r="P117" s="29">
        <f>((((((VLOOKUP($B117,'Model Working'!$C$16:$P$25,Q$4,FALSE)/VLOOKUP($B117,'Model Working'!$C$30:$P$39,Q$4)-(VLOOKUP($B117,'Model Working'!$C$16:$P$25,P$4,FALSE)/VLOOKUP($B117,'Model Working'!$C$30:$P$39,P$4)))/VLOOKUP($F117,'Model Working'!$C$54:$P$56,P$4,FALSE))*VLOOKUP($D117,'Model Working'!$C$62:$P$65,P$4,FALSE)*(1+Low_Case))*'Model Working'!J$57)))</f>
        <v>15.270347541418534</v>
      </c>
      <c r="Q117" s="29">
        <f>((((((VLOOKUP($B117,'Model Working'!$C$16:$P$25,R$4,FALSE)/VLOOKUP($B117,'Model Working'!$C$30:$P$39,R$4)-(VLOOKUP($B117,'Model Working'!$C$16:$P$25,Q$4,FALSE)/VLOOKUP($B117,'Model Working'!$C$30:$P$39,Q$4)))/VLOOKUP($F117,'Model Working'!$C$54:$P$56,Q$4,FALSE))*VLOOKUP($D117,'Model Working'!$C$62:$P$65,Q$4,FALSE)*(1+Low_Case))*'Model Working'!K$57)))</f>
        <v>15.423430823532428</v>
      </c>
      <c r="R117" s="29">
        <f>((((((VLOOKUP($B117,'Model Working'!$C$16:$P$25,S$4,FALSE)/VLOOKUP($B117,'Model Working'!$C$30:$P$39,S$4)-(VLOOKUP($B117,'Model Working'!$C$16:$P$25,R$4,FALSE)/VLOOKUP($B117,'Model Working'!$C$30:$P$39,R$4)))/VLOOKUP($F117,'Model Working'!$C$54:$P$56,R$4,FALSE))*VLOOKUP($D117,'Model Working'!$C$62:$P$65,R$4,FALSE)*(1+Low_Case))*'Model Working'!L$57)))</f>
        <v>15.578288039360613</v>
      </c>
      <c r="S117" s="29">
        <f>((((((VLOOKUP($B117,'Model Working'!$C$16:$P$25,T$4,FALSE)/VLOOKUP($B117,'Model Working'!$C$30:$P$39,T$4)-(VLOOKUP($B117,'Model Working'!$C$16:$P$25,S$4,FALSE)/VLOOKUP($B117,'Model Working'!$C$30:$P$39,S$4)))/VLOOKUP($F117,'Model Working'!$C$54:$P$56,S$4,FALSE))*VLOOKUP($D117,'Model Working'!$C$62:$P$65,S$4,FALSE)*(1+Low_Case))*'Model Working'!M$57)))</f>
        <v>23.602421718704427</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((((((VLOOKUP($B118,'Model Working'!$C$16:$P$25,K$4,FALSE)/VLOOKUP($B118,'Model Working'!$C$30:$P$39,K$4)-(VLOOKUP($B118,'Model Working'!$C$16:$P$25,J$4,FALSE)/VLOOKUP($B118,'Model Working'!$C$30:$P$39,J$4)))/VLOOKUP($F118,'Model Working'!$C$54:$P$56,J$4,FALSE))*VLOOKUP($D118,'Model Working'!$C$62:$P$65,J$4,FALSE)*(1+High_Case))*'Model Working'!D$57)))</f>
        <v>17.58480394179065</v>
      </c>
      <c r="K118" s="29">
        <f>((((((VLOOKUP($B118,'Model Working'!$C$16:$P$25,L$4,FALSE)/VLOOKUP($B118,'Model Working'!$C$30:$P$39,L$4)-(VLOOKUP($B118,'Model Working'!$C$16:$P$25,K$4,FALSE)/VLOOKUP($B118,'Model Working'!$C$30:$P$39,K$4)))/VLOOKUP($F118,'Model Working'!$C$54:$P$56,K$4,FALSE))*VLOOKUP($D118,'Model Working'!$C$62:$P$65,K$4,FALSE)*(1+High_Case))*'Model Working'!E$57)))</f>
        <v>17.759594116287396</v>
      </c>
      <c r="L118" s="29">
        <f>((((((((VLOOKUP($B118,'Model Working'!$C$16:$P$25,M$4,FALSE)/VLOOKUP($B118,'Model Working'!$C$30:$P$39,M$4)-(VLOOKUP($B118,'Model Working'!$C$16:$P$25,L$4,FALSE)/VLOOKUP($B118,'Model Working'!$C$30:$P$39,L$4)))/VLOOKUP($F118,'Model Working'!$C$54:$P$56,L$4,FALSE))*VLOOKUP($D118,'Model Working'!$C$62:$P$65,L$4,FALSE)*(1+High_Case))*'Model Working'!F$57)))))</f>
        <v>17.936356429808239</v>
      </c>
      <c r="M118" s="29">
        <f>((((((VLOOKUP($B118,'Model Working'!$C$16:$P$25,N$4,FALSE)/VLOOKUP($B118,'Model Working'!$C$30:$P$39,N$4)-(VLOOKUP($B118,'Model Working'!$C$16:$P$25,M$4,FALSE)/VLOOKUP($B118,'Model Working'!$C$30:$P$39,M$4)))/VLOOKUP($F118,'Model Working'!$C$54:$P$56,M$4,FALSE))*VLOOKUP($D118,'Model Working'!$C$62:$P$65,M$4,FALSE)*(1+High_Case))*'Model Working'!G$57)))</f>
        <v>18.115121970829343</v>
      </c>
      <c r="N118" s="29">
        <f>((((((VLOOKUP($B118,'Model Working'!$C$16:$P$25,O$4,FALSE)/VLOOKUP($B118,'Model Working'!$C$30:$P$39,O$4)-(VLOOKUP($B118,'Model Working'!$C$16:$P$25,N$4,FALSE)/VLOOKUP($B118,'Model Working'!$C$30:$P$39,N$4)))/VLOOKUP($F118,'Model Working'!$C$54:$P$56,N$4,FALSE))*VLOOKUP($D118,'Model Working'!$C$62:$P$65,N$4,FALSE)*(1+High_Case))*'Model Working'!H$57)))</f>
        <v>18.295922439499524</v>
      </c>
      <c r="O118" s="29">
        <f>((((((VLOOKUP($B118,'Model Working'!$C$16:$P$25,P$4,FALSE)/VLOOKUP($B118,'Model Working'!$C$30:$P$39,P$4)-(VLOOKUP($B118,'Model Working'!$C$16:$P$25,O$4,FALSE)/VLOOKUP($B118,'Model Working'!$C$30:$P$39,O$4)))/VLOOKUP($F118,'Model Working'!$C$54:$P$56,O$4,FALSE))*VLOOKUP($D118,'Model Working'!$C$62:$P$65,O$4,FALSE)*(1+High_Case))*'Model Working'!I$57)))</f>
        <v>18.478790162144879</v>
      </c>
      <c r="P118" s="29">
        <f>((((((VLOOKUP($B118,'Model Working'!$C$16:$P$25,Q$4,FALSE)/VLOOKUP($B118,'Model Working'!$C$30:$P$39,Q$4)-(VLOOKUP($B118,'Model Working'!$C$16:$P$25,P$4,FALSE)/VLOOKUP($B118,'Model Working'!$C$30:$P$39,P$4)))/VLOOKUP($F118,'Model Working'!$C$54:$P$56,P$4,FALSE))*VLOOKUP($D118,'Model Working'!$C$62:$P$65,P$4,FALSE)*(1+High_Case))*'Model Working'!J$57)))</f>
        <v>18.663758106178207</v>
      </c>
      <c r="Q118" s="29">
        <f>((((((VLOOKUP($B118,'Model Working'!$C$16:$P$25,R$4,FALSE)/VLOOKUP($B118,'Model Working'!$C$30:$P$39,R$4)-(VLOOKUP($B118,'Model Working'!$C$16:$P$25,Q$4,FALSE)/VLOOKUP($B118,'Model Working'!$C$30:$P$39,Q$4)))/VLOOKUP($F118,'Model Working'!$C$54:$P$56,Q$4,FALSE))*VLOOKUP($D118,'Model Working'!$C$62:$P$65,Q$4,FALSE)*(1+High_Case))*'Model Working'!K$57)))</f>
        <v>18.85085989542852</v>
      </c>
      <c r="R118" s="29">
        <f>((((((VLOOKUP($B118,'Model Working'!$C$16:$P$25,S$4,FALSE)/VLOOKUP($B118,'Model Working'!$C$30:$P$39,S$4)-(VLOOKUP($B118,'Model Working'!$C$16:$P$25,R$4,FALSE)/VLOOKUP($B118,'Model Working'!$C$30:$P$39,R$4)))/VLOOKUP($F118,'Model Working'!$C$54:$P$56,R$4,FALSE))*VLOOKUP($D118,'Model Working'!$C$62:$P$65,R$4,FALSE)*(1+High_Case))*'Model Working'!L$57)))</f>
        <v>19.040129825885195</v>
      </c>
      <c r="S118" s="29">
        <f>((((((VLOOKUP($B118,'Model Working'!$C$16:$P$25,T$4,FALSE)/VLOOKUP($B118,'Model Working'!$C$30:$P$39,T$4)-(VLOOKUP($B118,'Model Working'!$C$16:$P$25,S$4,FALSE)/VLOOKUP($B118,'Model Working'!$C$30:$P$39,S$4)))/VLOOKUP($F118,'Model Working'!$C$54:$P$56,S$4,FALSE))*VLOOKUP($D118,'Model Working'!$C$62:$P$65,S$4,FALSE)*(1+High_Case))*'Model Working'!M$57)))</f>
        <v>28.847404322860971</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((((((VLOOKUP($B119,'Model Working'!$C$16:$P$25,K$4,FALSE)/VLOOKUP($B119,'Model Working'!$C$30:$P$39,K$4)-(VLOOKUP($B119,'Model Working'!$C$16:$P$25,J$4,FALSE)/VLOOKUP($B119,'Model Working'!$C$30:$P$39,J$4)))/VLOOKUP($F119,'Model Working'!$C$54:$P$56,J$4,FALSE))*VLOOKUP($D119,'Model Working'!$C$62:$P$65,J$4,FALSE)*(1+Base_Case))*'Model Working'!D$57)))</f>
        <v>5.9103788910489978</v>
      </c>
      <c r="K119" s="29">
        <f>((((((VLOOKUP($B119,'Model Working'!$C$16:$P$25,L$4,FALSE)/VLOOKUP($B119,'Model Working'!$C$30:$P$39,L$4)-(VLOOKUP($B119,'Model Working'!$C$16:$P$25,K$4,FALSE)/VLOOKUP($B119,'Model Working'!$C$30:$P$39,K$4)))/VLOOKUP($F119,'Model Working'!$C$54:$P$56,K$4,FALSE))*VLOOKUP($D119,'Model Working'!$C$62:$P$65,K$4,FALSE)*(1+Base_Case))*'Model Working'!E$57)))</f>
        <v>5.9691271239623722</v>
      </c>
      <c r="L119" s="29">
        <f>((((((((VLOOKUP($B119,'Model Working'!$C$16:$P$25,M$4,FALSE)/VLOOKUP($B119,'Model Working'!$C$30:$P$39,M$4)-(VLOOKUP($B119,'Model Working'!$C$16:$P$25,L$4,FALSE)/VLOOKUP($B119,'Model Working'!$C$30:$P$39,L$4)))/VLOOKUP($F119,'Model Working'!$C$54:$P$56,L$4,FALSE))*VLOOKUP($D119,'Model Working'!$C$62:$P$65,L$4,FALSE)*(1+Base_Case))*'Model Working'!F$57)))))</f>
        <v>6.0285382069647682</v>
      </c>
      <c r="M119" s="29">
        <f>((((((VLOOKUP($B119,'Model Working'!$C$16:$P$25,N$4,FALSE)/VLOOKUP($B119,'Model Working'!$C$30:$P$39,N$4)-(VLOOKUP($B119,'Model Working'!$C$16:$P$25,M$4,FALSE)/VLOOKUP($B119,'Model Working'!$C$30:$P$39,M$4)))/VLOOKUP($F119,'Model Working'!$C$54:$P$56,M$4,FALSE))*VLOOKUP($D119,'Model Working'!$C$62:$P$65,M$4,FALSE)*(1+Base_Case))*'Model Working'!G$57)))</f>
        <v>6.0886225891162864</v>
      </c>
      <c r="N119" s="29">
        <f>((((((VLOOKUP($B119,'Model Working'!$C$16:$P$25,O$4,FALSE)/VLOOKUP($B119,'Model Working'!$C$30:$P$39,O$4)-(VLOOKUP($B119,'Model Working'!$C$16:$P$25,N$4,FALSE)/VLOOKUP($B119,'Model Working'!$C$30:$P$39,N$4)))/VLOOKUP($F119,'Model Working'!$C$54:$P$56,N$4,FALSE))*VLOOKUP($D119,'Model Working'!$C$62:$P$65,N$4,FALSE)*(1+Base_Case))*'Model Working'!H$57)))</f>
        <v>6.1493909250646022</v>
      </c>
      <c r="O119" s="29">
        <f>((((((VLOOKUP($B119,'Model Working'!$C$16:$P$25,P$4,FALSE)/VLOOKUP($B119,'Model Working'!$C$30:$P$39,P$4)-(VLOOKUP($B119,'Model Working'!$C$16:$P$25,O$4,FALSE)/VLOOKUP($B119,'Model Working'!$C$30:$P$39,O$4)))/VLOOKUP($F119,'Model Working'!$C$54:$P$56,O$4,FALSE))*VLOOKUP($D119,'Model Working'!$C$62:$P$65,O$4,FALSE)*(1+Base_Case))*'Model Working'!I$57)))</f>
        <v>6.21085407992007</v>
      </c>
      <c r="P119" s="29">
        <f>((((((VLOOKUP($B119,'Model Working'!$C$16:$P$25,Q$4,FALSE)/VLOOKUP($B119,'Model Working'!$C$30:$P$39,Q$4)-(VLOOKUP($B119,'Model Working'!$C$16:$P$25,P$4,FALSE)/VLOOKUP($B119,'Model Working'!$C$30:$P$39,P$4)))/VLOOKUP($F119,'Model Working'!$C$54:$P$56,P$4,FALSE))*VLOOKUP($D119,'Model Working'!$C$62:$P$65,P$4,FALSE)*(1+Base_Case))*'Model Working'!J$57)))</f>
        <v>6.2730231342668885</v>
      </c>
      <c r="Q119" s="29">
        <f>((((((VLOOKUP($B119,'Model Working'!$C$16:$P$25,R$4,FALSE)/VLOOKUP($B119,'Model Working'!$C$30:$P$39,R$4)-(VLOOKUP($B119,'Model Working'!$C$16:$P$25,Q$4,FALSE)/VLOOKUP($B119,'Model Working'!$C$30:$P$39,Q$4)))/VLOOKUP($F119,'Model Working'!$C$54:$P$56,Q$4,FALSE))*VLOOKUP($D119,'Model Working'!$C$62:$P$65,Q$4,FALSE)*(1+Base_Case))*'Model Working'!K$57)))</f>
        <v>6.335909389315459</v>
      </c>
      <c r="R119" s="29">
        <f>((((((VLOOKUP($B119,'Model Working'!$C$16:$P$25,S$4,FALSE)/VLOOKUP($B119,'Model Working'!$C$30:$P$39,S$4)-(VLOOKUP($B119,'Model Working'!$C$16:$P$25,R$4,FALSE)/VLOOKUP($B119,'Model Working'!$C$30:$P$39,R$4)))/VLOOKUP($F119,'Model Working'!$C$54:$P$56,R$4,FALSE))*VLOOKUP($D119,'Model Working'!$C$62:$P$65,R$4,FALSE)*(1+Base_Case))*'Model Working'!L$57)))</f>
        <v>6.399524372194108</v>
      </c>
      <c r="S119" s="29">
        <f>((((((VLOOKUP($B119,'Model Working'!$C$16:$P$25,T$4,FALSE)/VLOOKUP($B119,'Model Working'!$C$30:$P$39,T$4)-(VLOOKUP($B119,'Model Working'!$C$16:$P$25,S$4,FALSE)/VLOOKUP($B119,'Model Working'!$C$30:$P$39,S$4)))/VLOOKUP($F119,'Model Working'!$C$54:$P$56,S$4,FALSE))*VLOOKUP($D119,'Model Working'!$C$62:$P$65,S$4,FALSE)*(1+Base_Case))*'Model Working'!M$57)))</f>
        <v>9.6958197620957538</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((((((VLOOKUP($B120,'Model Working'!$C$16:$P$25,K$4,FALSE)/VLOOKUP($B120,'Model Working'!$C$30:$P$39,K$4)-(VLOOKUP($B120,'Model Working'!$C$16:$P$25,J$4,FALSE)/VLOOKUP($B120,'Model Working'!$C$30:$P$39,J$4)))/VLOOKUP($F120,'Model Working'!$C$54:$P$56,J$4,FALSE))*VLOOKUP($D120,'Model Working'!$C$62:$P$65,J$4,FALSE)*(1+Low_Case))*'Model Working'!D$57)))</f>
        <v>5.3193410019440979</v>
      </c>
      <c r="K120" s="29">
        <f>((((((VLOOKUP($B120,'Model Working'!$C$16:$P$25,L$4,FALSE)/VLOOKUP($B120,'Model Working'!$C$30:$P$39,L$4)-(VLOOKUP($B120,'Model Working'!$C$16:$P$25,K$4,FALSE)/VLOOKUP($B120,'Model Working'!$C$30:$P$39,K$4)))/VLOOKUP($F120,'Model Working'!$C$54:$P$56,K$4,FALSE))*VLOOKUP($D120,'Model Working'!$C$62:$P$65,K$4,FALSE)*(1+Low_Case))*'Model Working'!E$57)))</f>
        <v>5.3722144115661354</v>
      </c>
      <c r="L120" s="29">
        <f>((((((((VLOOKUP($B120,'Model Working'!$C$16:$P$25,M$4,FALSE)/VLOOKUP($B120,'Model Working'!$C$30:$P$39,M$4)-(VLOOKUP($B120,'Model Working'!$C$16:$P$25,L$4,FALSE)/VLOOKUP($B120,'Model Working'!$C$30:$P$39,L$4)))/VLOOKUP($F120,'Model Working'!$C$54:$P$56,L$4,FALSE))*VLOOKUP($D120,'Model Working'!$C$62:$P$65,L$4,FALSE)*(1+Low_Case))*'Model Working'!F$57)))))</f>
        <v>5.4256843862682915</v>
      </c>
      <c r="M120" s="29">
        <f>((((((VLOOKUP($B120,'Model Working'!$C$16:$P$25,N$4,FALSE)/VLOOKUP($B120,'Model Working'!$C$30:$P$39,N$4)-(VLOOKUP($B120,'Model Working'!$C$16:$P$25,M$4,FALSE)/VLOOKUP($B120,'Model Working'!$C$30:$P$39,M$4)))/VLOOKUP($F120,'Model Working'!$C$54:$P$56,M$4,FALSE))*VLOOKUP($D120,'Model Working'!$C$62:$P$65,M$4,FALSE)*(1+Low_Case))*'Model Working'!G$57)))</f>
        <v>5.479760330204658</v>
      </c>
      <c r="N120" s="29">
        <f>((((((VLOOKUP($B120,'Model Working'!$C$16:$P$25,O$4,FALSE)/VLOOKUP($B120,'Model Working'!$C$30:$P$39,O$4)-(VLOOKUP($B120,'Model Working'!$C$16:$P$25,N$4,FALSE)/VLOOKUP($B120,'Model Working'!$C$30:$P$39,N$4)))/VLOOKUP($F120,'Model Working'!$C$54:$P$56,N$4,FALSE))*VLOOKUP($D120,'Model Working'!$C$62:$P$65,N$4,FALSE)*(1+Low_Case))*'Model Working'!H$57)))</f>
        <v>5.5344518325581422</v>
      </c>
      <c r="O120" s="29">
        <f>((((((VLOOKUP($B120,'Model Working'!$C$16:$P$25,P$4,FALSE)/VLOOKUP($B120,'Model Working'!$C$30:$P$39,P$4)-(VLOOKUP($B120,'Model Working'!$C$16:$P$25,O$4,FALSE)/VLOOKUP($B120,'Model Working'!$C$30:$P$39,O$4)))/VLOOKUP($F120,'Model Working'!$C$54:$P$56,O$4,FALSE))*VLOOKUP($D120,'Model Working'!$C$62:$P$65,O$4,FALSE)*(1+Low_Case))*'Model Working'!I$57)))</f>
        <v>5.5897686719280637</v>
      </c>
      <c r="P120" s="29">
        <f>((((((VLOOKUP($B120,'Model Working'!$C$16:$P$25,Q$4,FALSE)/VLOOKUP($B120,'Model Working'!$C$30:$P$39,Q$4)-(VLOOKUP($B120,'Model Working'!$C$16:$P$25,P$4,FALSE)/VLOOKUP($B120,'Model Working'!$C$30:$P$39,P$4)))/VLOOKUP($F120,'Model Working'!$C$54:$P$56,P$4,FALSE))*VLOOKUP($D120,'Model Working'!$C$62:$P$65,P$4,FALSE)*(1+Low_Case))*'Model Working'!J$57)))</f>
        <v>5.6457208208401992</v>
      </c>
      <c r="Q120" s="29">
        <f>((((((VLOOKUP($B120,'Model Working'!$C$16:$P$25,R$4,FALSE)/VLOOKUP($B120,'Model Working'!$C$30:$P$39,R$4)-(VLOOKUP($B120,'Model Working'!$C$16:$P$25,Q$4,FALSE)/VLOOKUP($B120,'Model Working'!$C$30:$P$39,Q$4)))/VLOOKUP($F120,'Model Working'!$C$54:$P$56,Q$4,FALSE))*VLOOKUP($D120,'Model Working'!$C$62:$P$65,Q$4,FALSE)*(1+Low_Case))*'Model Working'!K$57)))</f>
        <v>5.7023184503839124</v>
      </c>
      <c r="R120" s="29">
        <f>((((((VLOOKUP($B120,'Model Working'!$C$16:$P$25,S$4,FALSE)/VLOOKUP($B120,'Model Working'!$C$30:$P$39,S$4)-(VLOOKUP($B120,'Model Working'!$C$16:$P$25,R$4,FALSE)/VLOOKUP($B120,'Model Working'!$C$30:$P$39,R$4)))/VLOOKUP($F120,'Model Working'!$C$54:$P$56,R$4,FALSE))*VLOOKUP($D120,'Model Working'!$C$62:$P$65,R$4,FALSE)*(1+Low_Case))*'Model Working'!L$57)))</f>
        <v>5.759571934974697</v>
      </c>
      <c r="S120" s="29">
        <f>((((((VLOOKUP($B120,'Model Working'!$C$16:$P$25,T$4,FALSE)/VLOOKUP($B120,'Model Working'!$C$30:$P$39,T$4)-(VLOOKUP($B120,'Model Working'!$C$16:$P$25,S$4,FALSE)/VLOOKUP($B120,'Model Working'!$C$30:$P$39,S$4)))/VLOOKUP($F120,'Model Working'!$C$54:$P$56,S$4,FALSE))*VLOOKUP($D120,'Model Working'!$C$62:$P$65,S$4,FALSE)*(1+Low_Case))*'Model Working'!M$57)))</f>
        <v>8.7262377858861786</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((((((VLOOKUP($B121,'Model Working'!$C$16:$P$25,K$4,FALSE)/VLOOKUP($B121,'Model Working'!$C$30:$P$39,K$4)-(VLOOKUP($B121,'Model Working'!$C$16:$P$25,J$4,FALSE)/VLOOKUP($B121,'Model Working'!$C$30:$P$39,J$4)))/VLOOKUP($F121,'Model Working'!$C$54:$P$56,J$4,FALSE))*VLOOKUP($D121,'Model Working'!$C$62:$P$65,J$4,FALSE)*(1+High_Case))*'Model Working'!D$57)))</f>
        <v>6.5014167801538978</v>
      </c>
      <c r="K121" s="29">
        <f>((((((VLOOKUP($B121,'Model Working'!$C$16:$P$25,L$4,FALSE)/VLOOKUP($B121,'Model Working'!$C$30:$P$39,L$4)-(VLOOKUP($B121,'Model Working'!$C$16:$P$25,K$4,FALSE)/VLOOKUP($B121,'Model Working'!$C$30:$P$39,K$4)))/VLOOKUP($F121,'Model Working'!$C$54:$P$56,K$4,FALSE))*VLOOKUP($D121,'Model Working'!$C$62:$P$65,K$4,FALSE)*(1+High_Case))*'Model Working'!E$57)))</f>
        <v>6.5660398363586108</v>
      </c>
      <c r="L121" s="29">
        <f>((((((((VLOOKUP($B121,'Model Working'!$C$16:$P$25,M$4,FALSE)/VLOOKUP($B121,'Model Working'!$C$30:$P$39,M$4)-(VLOOKUP($B121,'Model Working'!$C$16:$P$25,L$4,FALSE)/VLOOKUP($B121,'Model Working'!$C$30:$P$39,L$4)))/VLOOKUP($F121,'Model Working'!$C$54:$P$56,L$4,FALSE))*VLOOKUP($D121,'Model Working'!$C$62:$P$65,L$4,FALSE)*(1+High_Case))*'Model Working'!F$57)))))</f>
        <v>6.6313920276612448</v>
      </c>
      <c r="M121" s="29">
        <f>((((((VLOOKUP($B121,'Model Working'!$C$16:$P$25,N$4,FALSE)/VLOOKUP($B121,'Model Working'!$C$30:$P$39,N$4)-(VLOOKUP($B121,'Model Working'!$C$16:$P$25,M$4,FALSE)/VLOOKUP($B121,'Model Working'!$C$30:$P$39,M$4)))/VLOOKUP($F121,'Model Working'!$C$54:$P$56,M$4,FALSE))*VLOOKUP($D121,'Model Working'!$C$62:$P$65,M$4,FALSE)*(1+High_Case))*'Model Working'!G$57)))</f>
        <v>6.6974848480279157</v>
      </c>
      <c r="N121" s="29">
        <f>((((((VLOOKUP($B121,'Model Working'!$C$16:$P$25,O$4,FALSE)/VLOOKUP($B121,'Model Working'!$C$30:$P$39,O$4)-(VLOOKUP($B121,'Model Working'!$C$16:$P$25,N$4,FALSE)/VLOOKUP($B121,'Model Working'!$C$30:$P$39,N$4)))/VLOOKUP($F121,'Model Working'!$C$54:$P$56,N$4,FALSE))*VLOOKUP($D121,'Model Working'!$C$62:$P$65,N$4,FALSE)*(1+High_Case))*'Model Working'!H$57)))</f>
        <v>6.764330017571063</v>
      </c>
      <c r="O121" s="29">
        <f>((((((VLOOKUP($B121,'Model Working'!$C$16:$P$25,P$4,FALSE)/VLOOKUP($B121,'Model Working'!$C$30:$P$39,P$4)-(VLOOKUP($B121,'Model Working'!$C$16:$P$25,O$4,FALSE)/VLOOKUP($B121,'Model Working'!$C$30:$P$39,O$4)))/VLOOKUP($F121,'Model Working'!$C$54:$P$56,O$4,FALSE))*VLOOKUP($D121,'Model Working'!$C$62:$P$65,O$4,FALSE)*(1+High_Case))*'Model Working'!I$57)))</f>
        <v>6.8319394879120772</v>
      </c>
      <c r="P121" s="29">
        <f>((((((VLOOKUP($B121,'Model Working'!$C$16:$P$25,Q$4,FALSE)/VLOOKUP($B121,'Model Working'!$C$30:$P$39,Q$4)-(VLOOKUP($B121,'Model Working'!$C$16:$P$25,P$4,FALSE)/VLOOKUP($B121,'Model Working'!$C$30:$P$39,P$4)))/VLOOKUP($F121,'Model Working'!$C$54:$P$56,P$4,FALSE))*VLOOKUP($D121,'Model Working'!$C$62:$P$65,P$4,FALSE)*(1+High_Case))*'Model Working'!J$57)))</f>
        <v>6.9003254476935778</v>
      </c>
      <c r="Q121" s="29">
        <f>((((((VLOOKUP($B121,'Model Working'!$C$16:$P$25,R$4,FALSE)/VLOOKUP($B121,'Model Working'!$C$30:$P$39,R$4)-(VLOOKUP($B121,'Model Working'!$C$16:$P$25,Q$4,FALSE)/VLOOKUP($B121,'Model Working'!$C$30:$P$39,Q$4)))/VLOOKUP($F121,'Model Working'!$C$54:$P$56,Q$4,FALSE))*VLOOKUP($D121,'Model Working'!$C$62:$P$65,Q$4,FALSE)*(1+High_Case))*'Model Working'!K$57)))</f>
        <v>6.9695003282470047</v>
      </c>
      <c r="R121" s="29">
        <f>((((((VLOOKUP($B121,'Model Working'!$C$16:$P$25,S$4,FALSE)/VLOOKUP($B121,'Model Working'!$C$30:$P$39,S$4)-(VLOOKUP($B121,'Model Working'!$C$16:$P$25,R$4,FALSE)/VLOOKUP($B121,'Model Working'!$C$30:$P$39,R$4)))/VLOOKUP($F121,'Model Working'!$C$54:$P$56,R$4,FALSE))*VLOOKUP($D121,'Model Working'!$C$62:$P$65,R$4,FALSE)*(1+High_Case))*'Model Working'!L$57)))</f>
        <v>7.0394768094135189</v>
      </c>
      <c r="S121" s="29">
        <f>((((((VLOOKUP($B121,'Model Working'!$C$16:$P$25,T$4,FALSE)/VLOOKUP($B121,'Model Working'!$C$30:$P$39,T$4)-(VLOOKUP($B121,'Model Working'!$C$16:$P$25,S$4,FALSE)/VLOOKUP($B121,'Model Working'!$C$30:$P$39,S$4)))/VLOOKUP($F121,'Model Working'!$C$54:$P$56,S$4,FALSE))*VLOOKUP($D121,'Model Working'!$C$62:$P$65,S$4,FALSE)*(1+High_Case))*'Model Working'!M$57)))</f>
        <v>10.665401738305329</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2" si="40">I116+I119</f>
        <v>5.9289649342703035</v>
      </c>
      <c r="J122" s="29">
        <f t="shared" si="40"/>
        <v>21.896564292676857</v>
      </c>
      <c r="K122" s="29">
        <f t="shared" si="40"/>
        <v>22.114212684223642</v>
      </c>
      <c r="L122" s="29">
        <f t="shared" si="40"/>
        <v>22.33431677951771</v>
      </c>
      <c r="M122" s="29">
        <f t="shared" si="40"/>
        <v>22.556915289870233</v>
      </c>
      <c r="N122" s="29">
        <f t="shared" si="40"/>
        <v>22.782047688245985</v>
      </c>
      <c r="O122" s="29">
        <f t="shared" si="40"/>
        <v>23.009754227324507</v>
      </c>
      <c r="P122" s="29">
        <f t="shared" si="40"/>
        <v>23.240075958065258</v>
      </c>
      <c r="Q122" s="29">
        <f t="shared" si="40"/>
        <v>23.473054748795931</v>
      </c>
      <c r="R122" s="29">
        <f t="shared" si="40"/>
        <v>23.708733304817009</v>
      </c>
      <c r="S122" s="29">
        <f t="shared" si="40"/>
        <v>35.920732782878453</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ref="I123:S123" si="41">I117+I120</f>
        <v>5.336068440843273</v>
      </c>
      <c r="J123" s="29">
        <f t="shared" si="41"/>
        <v>19.706907863409171</v>
      </c>
      <c r="K123" s="29">
        <f t="shared" si="41"/>
        <v>19.902791415801275</v>
      </c>
      <c r="L123" s="29">
        <f t="shared" si="41"/>
        <v>20.10088510156594</v>
      </c>
      <c r="M123" s="29">
        <f t="shared" si="41"/>
        <v>20.301223760883211</v>
      </c>
      <c r="N123" s="29">
        <f t="shared" si="41"/>
        <v>20.503842919421388</v>
      </c>
      <c r="O123" s="29">
        <f t="shared" si="41"/>
        <v>20.708778804592054</v>
      </c>
      <c r="P123" s="29">
        <f t="shared" si="41"/>
        <v>20.916068362258734</v>
      </c>
      <c r="Q123" s="29">
        <f t="shared" si="41"/>
        <v>21.125749273916341</v>
      </c>
      <c r="R123" s="29">
        <f t="shared" si="41"/>
        <v>21.337859974335309</v>
      </c>
      <c r="S123" s="29">
        <f t="shared" si="41"/>
        <v>32.328659504590604</v>
      </c>
      <c r="T123" s="88" t="s">
        <v>115</v>
      </c>
    </row>
    <row r="124" spans="1:20" ht="1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ref="I124:S124" si="42">I118+I121</f>
        <v>6.5218614276973339</v>
      </c>
      <c r="J124" s="86">
        <f t="shared" si="42"/>
        <v>24.086220721944549</v>
      </c>
      <c r="K124" s="86">
        <f t="shared" si="42"/>
        <v>24.325633952646008</v>
      </c>
      <c r="L124" s="86">
        <f t="shared" si="42"/>
        <v>24.567748457469484</v>
      </c>
      <c r="M124" s="86">
        <f t="shared" si="42"/>
        <v>24.812606818857258</v>
      </c>
      <c r="N124" s="86">
        <f t="shared" si="42"/>
        <v>25.060252457070586</v>
      </c>
      <c r="O124" s="86">
        <f t="shared" si="42"/>
        <v>25.310729650056956</v>
      </c>
      <c r="P124" s="86">
        <f t="shared" si="42"/>
        <v>25.564083553871786</v>
      </c>
      <c r="Q124" s="86">
        <f t="shared" si="42"/>
        <v>25.820360223675525</v>
      </c>
      <c r="R124" s="86">
        <f t="shared" si="42"/>
        <v>26.079606635298713</v>
      </c>
      <c r="S124" s="86">
        <f t="shared" si="42"/>
        <v>39.512806061166302</v>
      </c>
      <c r="T124" s="89" t="s">
        <v>115</v>
      </c>
    </row>
    <row r="125" spans="1:20" ht="15.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J116+J119</f>
        <v>21.896564292676857</v>
      </c>
      <c r="K125" s="92">
        <f t="shared" ref="K125:S125" si="43">K116+K119</f>
        <v>22.114212684223642</v>
      </c>
      <c r="L125" s="92">
        <f t="shared" si="43"/>
        <v>22.33431677951771</v>
      </c>
      <c r="M125" s="92">
        <f t="shared" si="43"/>
        <v>22.556915289870233</v>
      </c>
      <c r="N125" s="92">
        <f t="shared" si="43"/>
        <v>22.782047688245985</v>
      </c>
      <c r="O125" s="92">
        <f t="shared" si="43"/>
        <v>23.009754227324507</v>
      </c>
      <c r="P125" s="92">
        <f t="shared" si="43"/>
        <v>23.240075958065258</v>
      </c>
      <c r="Q125" s="92">
        <f t="shared" si="43"/>
        <v>23.473054748795931</v>
      </c>
      <c r="R125" s="92">
        <f t="shared" si="43"/>
        <v>23.708733304817009</v>
      </c>
      <c r="S125" s="92">
        <f t="shared" si="43"/>
        <v>35.920732782878453</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Working'!$C$47:$P$50,J$4,FALSE)*(1+Base_Case))*1.17</f>
        <v>995.42187660591799</v>
      </c>
      <c r="K126" s="29">
        <f>((VLOOKUP($B126,'Model Working'!$C$16:$P$25,L$4,FALSE)/VLOOKUP($B126,'Model Working'!$C$30:$P$39,L$4)-(VLOOKUP($B126,'Model Working'!$C$16:$P$25,K$4,FALSE)/VLOOKUP($B126,'Model Working'!$C$30:$P$39,K$4)))*VLOOKUP($F126,'Model Working'!$C$42:$P$45,K$4,FALSE)*VLOOKUP($D126,'Model Working'!$C$47:$P$50,K$4,FALSE)*(1+Base_Case))*1.17</f>
        <v>1005.0774688090069</v>
      </c>
      <c r="L126" s="29">
        <f>((VLOOKUP($B126,'Model Working'!$C$16:$P$25,M$4,FALSE)/VLOOKUP($B126,'Model Working'!$C$30:$P$39,M$4)-(VLOOKUP($B126,'Model Working'!$C$16:$P$25,L$4,FALSE)/VLOOKUP($B126,'Model Working'!$C$30:$P$39,L$4)))*VLOOKUP($F126,'Model Working'!$C$42:$P$45,L$4,FALSE)*VLOOKUP($D126,'Model Working'!$C$47:$P$50,L$4,FALSE)*(1+Base_Case))*1.17</f>
        <v>1033.9743942235416</v>
      </c>
      <c r="M126" s="29">
        <f>((VLOOKUP($B126,'Model Working'!$C$16:$P$25,N$4,FALSE)/VLOOKUP($B126,'Model Working'!$C$30:$P$39,N$4)-(VLOOKUP($B126,'Model Working'!$C$16:$P$25,M$4,FALSE)/VLOOKUP($B126,'Model Working'!$C$30:$P$39,M$4)))*VLOOKUP($F126,'Model Working'!$C$42:$P$45,M$4,FALSE)*VLOOKUP($D126,'Model Working'!$C$47:$P$50,M$4,FALSE)*(1+Base_Case))*1.17</f>
        <v>1024.6705394429403</v>
      </c>
      <c r="N126" s="29">
        <f>((VLOOKUP($B126,'Model Working'!$C$16:$P$25,O$4,FALSE)/VLOOKUP($B126,'Model Working'!$C$30:$P$39,O$4)-(VLOOKUP($B126,'Model Working'!$C$16:$P$25,N$4,FALSE)/VLOOKUP($B126,'Model Working'!$C$30:$P$39,N$4)))*VLOOKUP($F126,'Model Working'!$C$42:$P$45,N$4,FALSE)*VLOOKUP($D126,'Model Working'!$C$47:$P$50,N$4,FALSE)*(1+Base_Case))*1.17</f>
        <v>1034.6098436755451</v>
      </c>
      <c r="O126" s="29">
        <f>((VLOOKUP($B126,'Model Working'!$C$16:$P$25,P$4,FALSE)/VLOOKUP($B126,'Model Working'!$C$30:$P$39,P$4)-(VLOOKUP($B126,'Model Working'!$C$16:$P$25,O$4,FALSE)/VLOOKUP($B126,'Model Working'!$C$30:$P$39,O$4)))*VLOOKUP($F126,'Model Working'!$C$42:$P$45,O$4,FALSE)*VLOOKUP($D126,'Model Working'!$C$47:$P$50,O$4,FALSE)*(1+Base_Case))*1.17</f>
        <v>1044.6455591591757</v>
      </c>
      <c r="P126" s="29">
        <f>((VLOOKUP($B126,'Model Working'!$C$16:$P$25,Q$4,FALSE)/VLOOKUP($B126,'Model Working'!$C$30:$P$39,Q$4)-(VLOOKUP($B126,'Model Working'!$C$16:$P$25,P$4,FALSE)/VLOOKUP($B126,'Model Working'!$C$30:$P$39,P$4)))*VLOOKUP($F126,'Model Working'!$C$42:$P$45,P$4,FALSE)*VLOOKUP($D126,'Model Working'!$C$47:$P$50,P$4,FALSE)*(1+Base_Case))*1.17</f>
        <v>1054.7786210830322</v>
      </c>
      <c r="Q126" s="29">
        <f>((VLOOKUP($B126,'Model Working'!$C$16:$P$25,R$4,FALSE)/VLOOKUP($B126,'Model Working'!$C$30:$P$39,R$4)-(VLOOKUP($B126,'Model Working'!$C$16:$P$25,Q$4,FALSE)/VLOOKUP($B126,'Model Working'!$C$30:$P$39,Q$4)))*VLOOKUP($F126,'Model Working'!$C$42:$P$45,Q$4,FALSE)*VLOOKUP($D126,'Model Working'!$C$47:$P$50,Q$4,FALSE)*(1+Base_Case))*1.17</f>
        <v>1065.0099737075375</v>
      </c>
      <c r="R126" s="29">
        <f>((VLOOKUP($B126,'Model Working'!$C$16:$P$25,S$4,FALSE)/VLOOKUP($B126,'Model Working'!$C$30:$P$39,S$4)-(VLOOKUP($B126,'Model Working'!$C$16:$P$25,R$4,FALSE)/VLOOKUP($B126,'Model Working'!$C$30:$P$39,R$4)))*VLOOKUP($F126,'Model Working'!$C$42:$P$45,R$4,FALSE)*VLOOKUP($D126,'Model Working'!$C$47:$P$50,R$4,FALSE)*(1+Base_Case))*1.17</f>
        <v>1075.3405704525112</v>
      </c>
      <c r="S126" s="29">
        <f>((VLOOKUP($B126,'Model Working'!$C$16:$P$25,T$4,FALSE)/VLOOKUP($B126,'Model Working'!$C$30:$P$39,T$4)-(VLOOKUP($B126,'Model Working'!$C$16:$P$25,S$4,FALSE)/VLOOKUP($B126,'Model Working'!$C$30:$P$39,S$4)))*VLOOKUP($F126,'Model Working'!$C$42:$P$45,S$4,FALSE)*VLOOKUP($D126,'Model Working'!$C$47:$P$50,S$4,FALSE)*(1+Base_Case))*1.17</f>
        <v>1455.1575115274577</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Working'!$C$47:$P$50,J$4,FALSE)*(1+Low_Case))*1.17</f>
        <v>895.87968894532617</v>
      </c>
      <c r="K127" s="29">
        <f>((VLOOKUP($B127,'Model Working'!$C$16:$P$25,L$4,FALSE)/VLOOKUP($B127,'Model Working'!$C$30:$P$39,L$4)-(VLOOKUP($B127,'Model Working'!$C$16:$P$25,K$4,FALSE)/VLOOKUP($B127,'Model Working'!$C$30:$P$39,K$4)))*VLOOKUP($F127,'Model Working'!$C$42:$P$45,K$4,FALSE)*VLOOKUP($D127,'Model Working'!$C$47:$P$50,K$4,FALSE)*(1+Low_Case))*1.17</f>
        <v>904.56972192810622</v>
      </c>
      <c r="L127" s="29">
        <f>((VLOOKUP($B127,'Model Working'!$C$16:$P$25,M$4,FALSE)/VLOOKUP($B127,'Model Working'!$C$30:$P$39,M$4)-(VLOOKUP($B127,'Model Working'!$C$16:$P$25,L$4,FALSE)/VLOOKUP($B127,'Model Working'!$C$30:$P$39,L$4)))*VLOOKUP($F127,'Model Working'!$C$42:$P$45,L$4,FALSE)*VLOOKUP($D127,'Model Working'!$C$47:$P$50,L$4,FALSE)*(1+Low_Case))*1.17</f>
        <v>930.57695480118753</v>
      </c>
      <c r="M127" s="29">
        <f>((VLOOKUP($B127,'Model Working'!$C$16:$P$25,N$4,FALSE)/VLOOKUP($B127,'Model Working'!$C$30:$P$39,N$4)-(VLOOKUP($B127,'Model Working'!$C$16:$P$25,M$4,FALSE)/VLOOKUP($B127,'Model Working'!$C$30:$P$39,M$4)))*VLOOKUP($F127,'Model Working'!$C$42:$P$45,M$4,FALSE)*VLOOKUP($D127,'Model Working'!$C$47:$P$50,M$4,FALSE)*(1+Low_Case))*1.17</f>
        <v>922.20348549864639</v>
      </c>
      <c r="N127" s="29">
        <f>((VLOOKUP($B127,'Model Working'!$C$16:$P$25,O$4,FALSE)/VLOOKUP($B127,'Model Working'!$C$30:$P$39,O$4)-(VLOOKUP($B127,'Model Working'!$C$16:$P$25,N$4,FALSE)/VLOOKUP($B127,'Model Working'!$C$30:$P$39,N$4)))*VLOOKUP($F127,'Model Working'!$C$42:$P$45,N$4,FALSE)*VLOOKUP($D127,'Model Working'!$C$47:$P$50,N$4,FALSE)*(1+Low_Case))*1.17</f>
        <v>931.14885930799073</v>
      </c>
      <c r="O127" s="29">
        <f>((VLOOKUP($B127,'Model Working'!$C$16:$P$25,P$4,FALSE)/VLOOKUP($B127,'Model Working'!$C$30:$P$39,P$4)-(VLOOKUP($B127,'Model Working'!$C$16:$P$25,O$4,FALSE)/VLOOKUP($B127,'Model Working'!$C$30:$P$39,O$4)))*VLOOKUP($F127,'Model Working'!$C$42:$P$45,O$4,FALSE)*VLOOKUP($D127,'Model Working'!$C$47:$P$50,O$4,FALSE)*(1+Low_Case))*1.17</f>
        <v>940.18100324325826</v>
      </c>
      <c r="P127" s="29">
        <f>((VLOOKUP($B127,'Model Working'!$C$16:$P$25,Q$4,FALSE)/VLOOKUP($B127,'Model Working'!$C$30:$P$39,Q$4)-(VLOOKUP($B127,'Model Working'!$C$16:$P$25,P$4,FALSE)/VLOOKUP($B127,'Model Working'!$C$30:$P$39,P$4)))*VLOOKUP($F127,'Model Working'!$C$42:$P$45,P$4,FALSE)*VLOOKUP($D127,'Model Working'!$C$47:$P$50,P$4,FALSE)*(1+Low_Case))*1.17</f>
        <v>949.30075897472909</v>
      </c>
      <c r="Q127" s="29">
        <f>((VLOOKUP($B127,'Model Working'!$C$16:$P$25,R$4,FALSE)/VLOOKUP($B127,'Model Working'!$C$30:$P$39,R$4)-(VLOOKUP($B127,'Model Working'!$C$16:$P$25,Q$4,FALSE)/VLOOKUP($B127,'Model Working'!$C$30:$P$39,Q$4)))*VLOOKUP($F127,'Model Working'!$C$42:$P$45,Q$4,FALSE)*VLOOKUP($D127,'Model Working'!$C$47:$P$50,Q$4,FALSE)*(1+Low_Case))*1.17</f>
        <v>958.50897633678369</v>
      </c>
      <c r="R127" s="29">
        <f>((VLOOKUP($B127,'Model Working'!$C$16:$P$25,S$4,FALSE)/VLOOKUP($B127,'Model Working'!$C$30:$P$39,S$4)-(VLOOKUP($B127,'Model Working'!$C$16:$P$25,R$4,FALSE)/VLOOKUP($B127,'Model Working'!$C$30:$P$39,R$4)))*VLOOKUP($F127,'Model Working'!$C$42:$P$45,R$4,FALSE)*VLOOKUP($D127,'Model Working'!$C$47:$P$50,R$4,FALSE)*(1+Low_Case))*1.17</f>
        <v>967.80651340726024</v>
      </c>
      <c r="S127" s="29">
        <f>((VLOOKUP($B127,'Model Working'!$C$16:$P$25,T$4,FALSE)/VLOOKUP($B127,'Model Working'!$C$30:$P$39,T$4)-(VLOOKUP($B127,'Model Working'!$C$16:$P$25,S$4,FALSE)/VLOOKUP($B127,'Model Working'!$C$30:$P$39,S$4)))*VLOOKUP($F127,'Model Working'!$C$42:$P$45,S$4,FALSE)*VLOOKUP($D127,'Model Working'!$C$47:$P$50,S$4,FALSE)*(1+Low_Case))*1.17</f>
        <v>1309.641760374712</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Working'!$C$47:$P$50,J$4,FALSE)*(1+High_Case))*1.17</f>
        <v>1094.9640642665097</v>
      </c>
      <c r="K128" s="29">
        <f>((VLOOKUP($B128,'Model Working'!$C$16:$P$25,L$4,FALSE)/VLOOKUP($B128,'Model Working'!$C$30:$P$39,L$4)-(VLOOKUP($B128,'Model Working'!$C$16:$P$25,K$4,FALSE)/VLOOKUP($B128,'Model Working'!$C$30:$P$39,K$4)))*VLOOKUP($F128,'Model Working'!$C$42:$P$45,K$4,FALSE)*VLOOKUP($D128,'Model Working'!$C$47:$P$50,K$4,FALSE)*(1+High_Case))*1.17</f>
        <v>1105.5852156899077</v>
      </c>
      <c r="L128" s="29">
        <f>((VLOOKUP($B128,'Model Working'!$C$16:$P$25,M$4,FALSE)/VLOOKUP($B128,'Model Working'!$C$30:$P$39,M$4)-(VLOOKUP($B128,'Model Working'!$C$16:$P$25,L$4,FALSE)/VLOOKUP($B128,'Model Working'!$C$30:$P$39,L$4)))*VLOOKUP($F128,'Model Working'!$C$42:$P$45,L$4,FALSE)*VLOOKUP($D128,'Model Working'!$C$47:$P$50,L$4,FALSE)*(1+High_Case))*1.17</f>
        <v>1137.3718336458958</v>
      </c>
      <c r="M128" s="29">
        <f>((VLOOKUP($B128,'Model Working'!$C$16:$P$25,N$4,FALSE)/VLOOKUP($B128,'Model Working'!$C$30:$P$39,N$4)-(VLOOKUP($B128,'Model Working'!$C$16:$P$25,M$4,FALSE)/VLOOKUP($B128,'Model Working'!$C$30:$P$39,M$4)))*VLOOKUP($F128,'Model Working'!$C$42:$P$45,M$4,FALSE)*VLOOKUP($D128,'Model Working'!$C$47:$P$50,M$4,FALSE)*(1+High_Case))*1.17</f>
        <v>1127.1375933872346</v>
      </c>
      <c r="N128" s="29">
        <f>((VLOOKUP($B128,'Model Working'!$C$16:$P$25,O$4,FALSE)/VLOOKUP($B128,'Model Working'!$C$30:$P$39,O$4)-(VLOOKUP($B128,'Model Working'!$C$16:$P$25,N$4,FALSE)/VLOOKUP($B128,'Model Working'!$C$30:$P$39,N$4)))*VLOOKUP($F128,'Model Working'!$C$42:$P$45,N$4,FALSE)*VLOOKUP($D128,'Model Working'!$C$47:$P$50,N$4,FALSE)*(1+High_Case))*1.17</f>
        <v>1138.0708280430997</v>
      </c>
      <c r="O128" s="29">
        <f>((VLOOKUP($B128,'Model Working'!$C$16:$P$25,P$4,FALSE)/VLOOKUP($B128,'Model Working'!$C$30:$P$39,P$4)-(VLOOKUP($B128,'Model Working'!$C$16:$P$25,O$4,FALSE)/VLOOKUP($B128,'Model Working'!$C$30:$P$39,O$4)))*VLOOKUP($F128,'Model Working'!$C$42:$P$45,O$4,FALSE)*VLOOKUP($D128,'Model Working'!$C$47:$P$50,O$4,FALSE)*(1+High_Case))*1.17</f>
        <v>1149.1101150750935</v>
      </c>
      <c r="P128" s="29">
        <f>((VLOOKUP($B128,'Model Working'!$C$16:$P$25,Q$4,FALSE)/VLOOKUP($B128,'Model Working'!$C$30:$P$39,Q$4)-(VLOOKUP($B128,'Model Working'!$C$16:$P$25,P$4,FALSE)/VLOOKUP($B128,'Model Working'!$C$30:$P$39,P$4)))*VLOOKUP($F128,'Model Working'!$C$42:$P$45,P$4,FALSE)*VLOOKUP($D128,'Model Working'!$C$47:$P$50,P$4,FALSE)*(1+High_Case))*1.17</f>
        <v>1160.2564831913355</v>
      </c>
      <c r="Q128" s="29">
        <f>((VLOOKUP($B128,'Model Working'!$C$16:$P$25,R$4,FALSE)/VLOOKUP($B128,'Model Working'!$C$30:$P$39,R$4)-(VLOOKUP($B128,'Model Working'!$C$16:$P$25,Q$4,FALSE)/VLOOKUP($B128,'Model Working'!$C$30:$P$39,Q$4)))*VLOOKUP($F128,'Model Working'!$C$42:$P$45,Q$4,FALSE)*VLOOKUP($D128,'Model Working'!$C$47:$P$50,Q$4,FALSE)*(1+High_Case))*1.17</f>
        <v>1171.5109710782913</v>
      </c>
      <c r="R128" s="29">
        <f>((VLOOKUP($B128,'Model Working'!$C$16:$P$25,S$4,FALSE)/VLOOKUP($B128,'Model Working'!$C$30:$P$39,S$4)-(VLOOKUP($B128,'Model Working'!$C$16:$P$25,R$4,FALSE)/VLOOKUP($B128,'Model Working'!$C$30:$P$39,R$4)))*VLOOKUP($F128,'Model Working'!$C$42:$P$45,R$4,FALSE)*VLOOKUP($D128,'Model Working'!$C$47:$P$50,R$4,FALSE)*(1+High_Case))*1.17</f>
        <v>1182.8746274977625</v>
      </c>
      <c r="S128" s="29">
        <f>((VLOOKUP($B128,'Model Working'!$C$16:$P$25,T$4,FALSE)/VLOOKUP($B128,'Model Working'!$C$30:$P$39,T$4)-(VLOOKUP($B128,'Model Working'!$C$16:$P$25,S$4,FALSE)/VLOOKUP($B128,'Model Working'!$C$30:$P$39,S$4)))*VLOOKUP($F128,'Model Working'!$C$42:$P$45,S$4,FALSE)*VLOOKUP($D128,'Model Working'!$C$47:$P$50,S$4,FALSE)*(1+High_Case))*1.17</f>
        <v>1600.6732626802036</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Working'!$C$47:$P$50,J$4,FALSE)*(1+Base_Case))*1.17</f>
        <v>162.04542177305643</v>
      </c>
      <c r="K129" s="29">
        <f>((VLOOKUP($B129,'Model Working'!$C$16:$P$25,L$4,FALSE)/VLOOKUP($B129,'Model Working'!$C$30:$P$39,L$4)-(VLOOKUP($B129,'Model Working'!$C$16:$P$25,K$4,FALSE)/VLOOKUP($B129,'Model Working'!$C$30:$P$39,K$4)))*VLOOKUP($F129,'Model Working'!$C$42:$P$45,K$4,FALSE)*VLOOKUP($D129,'Model Working'!$C$47:$P$50,K$4,FALSE)*(1+Base_Case))*1.17</f>
        <v>163.61726236425693</v>
      </c>
      <c r="L129" s="29">
        <f>((VLOOKUP($B129,'Model Working'!$C$16:$P$25,M$4,FALSE)/VLOOKUP($B129,'Model Working'!$C$30:$P$39,M$4)-(VLOOKUP($B129,'Model Working'!$C$16:$P$25,L$4,FALSE)/VLOOKUP($B129,'Model Working'!$C$30:$P$39,L$4)))*VLOOKUP($F129,'Model Working'!$C$42:$P$45,L$4,FALSE)*VLOOKUP($D129,'Model Working'!$C$47:$P$50,L$4,FALSE)*(1+Base_Case))*1.17</f>
        <v>168.3214130131347</v>
      </c>
      <c r="M129" s="29">
        <f>((VLOOKUP($B129,'Model Working'!$C$16:$P$25,N$4,FALSE)/VLOOKUP($B129,'Model Working'!$C$30:$P$39,N$4)-(VLOOKUP($B129,'Model Working'!$C$16:$P$25,M$4,FALSE)/VLOOKUP($B129,'Model Working'!$C$30:$P$39,M$4)))*VLOOKUP($F129,'Model Working'!$C$42:$P$45,M$4,FALSE)*VLOOKUP($D129,'Model Working'!$C$47:$P$50,M$4,FALSE)*(1+Base_Case))*1.17</f>
        <v>166.80683200233915</v>
      </c>
      <c r="N129" s="29">
        <f>((VLOOKUP($B129,'Model Working'!$C$16:$P$25,O$4,FALSE)/VLOOKUP($B129,'Model Working'!$C$30:$P$39,O$4)-(VLOOKUP($B129,'Model Working'!$C$16:$P$25,N$4,FALSE)/VLOOKUP($B129,'Model Working'!$C$30:$P$39,N$4)))*VLOOKUP($F129,'Model Working'!$C$42:$P$45,N$4,FALSE)*VLOOKUP($D129,'Model Working'!$C$47:$P$50,N$4,FALSE)*(1+Base_Case))*1.17</f>
        <v>168.42485827276317</v>
      </c>
      <c r="O129" s="29">
        <f>((VLOOKUP($B129,'Model Working'!$C$16:$P$25,P$4,FALSE)/VLOOKUP($B129,'Model Working'!$C$30:$P$39,P$4)-(VLOOKUP($B129,'Model Working'!$C$16:$P$25,O$4,FALSE)/VLOOKUP($B129,'Model Working'!$C$30:$P$39,O$4)))*VLOOKUP($F129,'Model Working'!$C$42:$P$45,O$4,FALSE)*VLOOKUP($D129,'Model Working'!$C$47:$P$50,O$4,FALSE)*(1+Base_Case))*1.17</f>
        <v>170.05857939800541</v>
      </c>
      <c r="P129" s="29">
        <f>((VLOOKUP($B129,'Model Working'!$C$16:$P$25,Q$4,FALSE)/VLOOKUP($B129,'Model Working'!$C$30:$P$39,Q$4)-(VLOOKUP($B129,'Model Working'!$C$16:$P$25,P$4,FALSE)/VLOOKUP($B129,'Model Working'!$C$30:$P$39,P$4)))*VLOOKUP($F129,'Model Working'!$C$42:$P$45,P$4,FALSE)*VLOOKUP($D129,'Model Working'!$C$47:$P$50,P$4,FALSE)*(1+Base_Case))*1.17</f>
        <v>171.70814761816806</v>
      </c>
      <c r="Q129" s="29">
        <f>((VLOOKUP($B129,'Model Working'!$C$16:$P$25,R$4,FALSE)/VLOOKUP($B129,'Model Working'!$C$30:$P$39,R$4)-(VLOOKUP($B129,'Model Working'!$C$16:$P$25,Q$4,FALSE)/VLOOKUP($B129,'Model Working'!$C$30:$P$39,Q$4)))*VLOOKUP($F129,'Model Working'!$C$42:$P$45,Q$4,FALSE)*VLOOKUP($D129,'Model Working'!$C$47:$P$50,Q$4,FALSE)*(1+Base_Case))*1.17</f>
        <v>173.37371665006427</v>
      </c>
      <c r="R129" s="29">
        <f>((VLOOKUP($B129,'Model Working'!$C$16:$P$25,S$4,FALSE)/VLOOKUP($B129,'Model Working'!$C$30:$P$39,S$4)-(VLOOKUP($B129,'Model Working'!$C$16:$P$25,R$4,FALSE)/VLOOKUP($B129,'Model Working'!$C$30:$P$39,R$4)))*VLOOKUP($F129,'Model Working'!$C$42:$P$45,R$4,FALSE)*VLOOKUP($D129,'Model Working'!$C$47:$P$50,R$4,FALSE)*(1+Base_Case))*1.17</f>
        <v>175.05544170157162</v>
      </c>
      <c r="S129" s="29">
        <f>((VLOOKUP($B129,'Model Working'!$C$16:$P$25,T$4,FALSE)/VLOOKUP($B129,'Model Working'!$C$30:$P$39,T$4)-(VLOOKUP($B129,'Model Working'!$C$16:$P$25,S$4,FALSE)/VLOOKUP($B129,'Model Working'!$C$30:$P$39,S$4)))*VLOOKUP($F129,'Model Working'!$C$42:$P$45,S$4,FALSE)*VLOOKUP($D129,'Model Working'!$C$47:$P$50,S$4,FALSE)*(1+Base_Case))*1.17</f>
        <v>236.8861065277257</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Working'!$C$47:$P$50,J$4,FALSE)*(1+Low_Case))*1.17</f>
        <v>145.84087959575081</v>
      </c>
      <c r="K130" s="29">
        <f>((VLOOKUP($B130,'Model Working'!$C$16:$P$25,L$4,FALSE)/VLOOKUP($B130,'Model Working'!$C$30:$P$39,L$4)-(VLOOKUP($B130,'Model Working'!$C$16:$P$25,K$4,FALSE)/VLOOKUP($B130,'Model Working'!$C$30:$P$39,K$4)))*VLOOKUP($F130,'Model Working'!$C$42:$P$45,K$4,FALSE)*VLOOKUP($D130,'Model Working'!$C$47:$P$50,K$4,FALSE)*(1+Low_Case))*1.17</f>
        <v>147.25553612783125</v>
      </c>
      <c r="L130" s="29">
        <f>((VLOOKUP($B130,'Model Working'!$C$16:$P$25,M$4,FALSE)/VLOOKUP($B130,'Model Working'!$C$30:$P$39,M$4)-(VLOOKUP($B130,'Model Working'!$C$16:$P$25,L$4,FALSE)/VLOOKUP($B130,'Model Working'!$C$30:$P$39,L$4)))*VLOOKUP($F130,'Model Working'!$C$42:$P$45,L$4,FALSE)*VLOOKUP($D130,'Model Working'!$C$47:$P$50,L$4,FALSE)*(1+Low_Case))*1.17</f>
        <v>151.48927171182123</v>
      </c>
      <c r="M130" s="29">
        <f>((VLOOKUP($B130,'Model Working'!$C$16:$P$25,N$4,FALSE)/VLOOKUP($B130,'Model Working'!$C$30:$P$39,N$4)-(VLOOKUP($B130,'Model Working'!$C$16:$P$25,M$4,FALSE)/VLOOKUP($B130,'Model Working'!$C$30:$P$39,M$4)))*VLOOKUP($F130,'Model Working'!$C$42:$P$45,M$4,FALSE)*VLOOKUP($D130,'Model Working'!$C$47:$P$50,M$4,FALSE)*(1+Low_Case))*1.17</f>
        <v>150.12614880210526</v>
      </c>
      <c r="N130" s="29">
        <f>((VLOOKUP($B130,'Model Working'!$C$16:$P$25,O$4,FALSE)/VLOOKUP($B130,'Model Working'!$C$30:$P$39,O$4)-(VLOOKUP($B130,'Model Working'!$C$16:$P$25,N$4,FALSE)/VLOOKUP($B130,'Model Working'!$C$30:$P$39,N$4)))*VLOOKUP($F130,'Model Working'!$C$42:$P$45,N$4,FALSE)*VLOOKUP($D130,'Model Working'!$C$47:$P$50,N$4,FALSE)*(1+Low_Case))*1.17</f>
        <v>151.58237244548684</v>
      </c>
      <c r="O130" s="29">
        <f>((VLOOKUP($B130,'Model Working'!$C$16:$P$25,P$4,FALSE)/VLOOKUP($B130,'Model Working'!$C$30:$P$39,P$4)-(VLOOKUP($B130,'Model Working'!$C$16:$P$25,O$4,FALSE)/VLOOKUP($B130,'Model Working'!$C$30:$P$39,O$4)))*VLOOKUP($F130,'Model Working'!$C$42:$P$45,O$4,FALSE)*VLOOKUP($D130,'Model Working'!$C$47:$P$50,O$4,FALSE)*(1+Low_Case))*1.17</f>
        <v>153.05272145820484</v>
      </c>
      <c r="P130" s="29">
        <f>((VLOOKUP($B130,'Model Working'!$C$16:$P$25,Q$4,FALSE)/VLOOKUP($B130,'Model Working'!$C$30:$P$39,Q$4)-(VLOOKUP($B130,'Model Working'!$C$16:$P$25,P$4,FALSE)/VLOOKUP($B130,'Model Working'!$C$30:$P$39,P$4)))*VLOOKUP($F130,'Model Working'!$C$42:$P$45,P$4,FALSE)*VLOOKUP($D130,'Model Working'!$C$47:$P$50,P$4,FALSE)*(1+Low_Case))*1.17</f>
        <v>154.53733285635127</v>
      </c>
      <c r="Q130" s="29">
        <f>((VLOOKUP($B130,'Model Working'!$C$16:$P$25,R$4,FALSE)/VLOOKUP($B130,'Model Working'!$C$30:$P$39,R$4)-(VLOOKUP($B130,'Model Working'!$C$16:$P$25,Q$4,FALSE)/VLOOKUP($B130,'Model Working'!$C$30:$P$39,Q$4)))*VLOOKUP($F130,'Model Working'!$C$42:$P$45,Q$4,FALSE)*VLOOKUP($D130,'Model Working'!$C$47:$P$50,Q$4,FALSE)*(1+Low_Case))*1.17</f>
        <v>156.03634498505781</v>
      </c>
      <c r="R130" s="29">
        <f>((VLOOKUP($B130,'Model Working'!$C$16:$P$25,S$4,FALSE)/VLOOKUP($B130,'Model Working'!$C$30:$P$39,S$4)-(VLOOKUP($B130,'Model Working'!$C$16:$P$25,R$4,FALSE)/VLOOKUP($B130,'Model Working'!$C$30:$P$39,R$4)))*VLOOKUP($F130,'Model Working'!$C$42:$P$45,R$4,FALSE)*VLOOKUP($D130,'Model Working'!$C$47:$P$50,R$4,FALSE)*(1+Low_Case))*1.17</f>
        <v>157.54989753141447</v>
      </c>
      <c r="S130" s="29">
        <f>((VLOOKUP($B130,'Model Working'!$C$16:$P$25,T$4,FALSE)/VLOOKUP($B130,'Model Working'!$C$30:$P$39,T$4)-(VLOOKUP($B130,'Model Working'!$C$16:$P$25,S$4,FALSE)/VLOOKUP($B130,'Model Working'!$C$30:$P$39,S$4)))*VLOOKUP($F130,'Model Working'!$C$42:$P$45,S$4,FALSE)*VLOOKUP($D130,'Model Working'!$C$47:$P$50,S$4,FALSE)*(1+Low_Case))*1.17</f>
        <v>213.19749587495312</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Working'!$C$47:$P$50,J$4,FALSE)*(1+High_Case))*1.17</f>
        <v>178.24996395036212</v>
      </c>
      <c r="K131" s="29">
        <f>((VLOOKUP($B131,'Model Working'!$C$16:$P$25,L$4,FALSE)/VLOOKUP($B131,'Model Working'!$C$30:$P$39,L$4)-(VLOOKUP($B131,'Model Working'!$C$16:$P$25,K$4,FALSE)/VLOOKUP($B131,'Model Working'!$C$30:$P$39,K$4)))*VLOOKUP($F131,'Model Working'!$C$42:$P$45,K$4,FALSE)*VLOOKUP($D131,'Model Working'!$C$47:$P$50,K$4,FALSE)*(1+High_Case))*1.17</f>
        <v>179.97898860068264</v>
      </c>
      <c r="L131" s="29">
        <f>((VLOOKUP($B131,'Model Working'!$C$16:$P$25,M$4,FALSE)/VLOOKUP($B131,'Model Working'!$C$30:$P$39,M$4)-(VLOOKUP($B131,'Model Working'!$C$16:$P$25,L$4,FALSE)/VLOOKUP($B131,'Model Working'!$C$30:$P$39,L$4)))*VLOOKUP($F131,'Model Working'!$C$42:$P$45,L$4,FALSE)*VLOOKUP($D131,'Model Working'!$C$47:$P$50,L$4,FALSE)*(1+High_Case))*1.17</f>
        <v>185.15355431444817</v>
      </c>
      <c r="M131" s="29">
        <f>((VLOOKUP($B131,'Model Working'!$C$16:$P$25,N$4,FALSE)/VLOOKUP($B131,'Model Working'!$C$30:$P$39,N$4)-(VLOOKUP($B131,'Model Working'!$C$16:$P$25,M$4,FALSE)/VLOOKUP($B131,'Model Working'!$C$30:$P$39,M$4)))*VLOOKUP($F131,'Model Working'!$C$42:$P$45,M$4,FALSE)*VLOOKUP($D131,'Model Working'!$C$47:$P$50,M$4,FALSE)*(1+High_Case))*1.17</f>
        <v>183.48751520257309</v>
      </c>
      <c r="N131" s="29">
        <f>((VLOOKUP($B131,'Model Working'!$C$16:$P$25,O$4,FALSE)/VLOOKUP($B131,'Model Working'!$C$30:$P$39,O$4)-(VLOOKUP($B131,'Model Working'!$C$16:$P$25,N$4,FALSE)/VLOOKUP($B131,'Model Working'!$C$30:$P$39,N$4)))*VLOOKUP($F131,'Model Working'!$C$42:$P$45,N$4,FALSE)*VLOOKUP($D131,'Model Working'!$C$47:$P$50,N$4,FALSE)*(1+High_Case))*1.17</f>
        <v>185.26734410003951</v>
      </c>
      <c r="O131" s="29">
        <f>((VLOOKUP($B131,'Model Working'!$C$16:$P$25,P$4,FALSE)/VLOOKUP($B131,'Model Working'!$C$30:$P$39,P$4)-(VLOOKUP($B131,'Model Working'!$C$16:$P$25,O$4,FALSE)/VLOOKUP($B131,'Model Working'!$C$30:$P$39,O$4)))*VLOOKUP($F131,'Model Working'!$C$42:$P$45,O$4,FALSE)*VLOOKUP($D131,'Model Working'!$C$47:$P$50,O$4,FALSE)*(1+High_Case))*1.17</f>
        <v>187.06443733780594</v>
      </c>
      <c r="P131" s="29">
        <f>((VLOOKUP($B131,'Model Working'!$C$16:$P$25,Q$4,FALSE)/VLOOKUP($B131,'Model Working'!$C$30:$P$39,Q$4)-(VLOOKUP($B131,'Model Working'!$C$16:$P$25,P$4,FALSE)/VLOOKUP($B131,'Model Working'!$C$30:$P$39,P$4)))*VLOOKUP($F131,'Model Working'!$C$42:$P$45,P$4,FALSE)*VLOOKUP($D131,'Model Working'!$C$47:$P$50,P$4,FALSE)*(1+High_Case))*1.17</f>
        <v>188.87896237998487</v>
      </c>
      <c r="Q131" s="29">
        <f>((VLOOKUP($B131,'Model Working'!$C$16:$P$25,R$4,FALSE)/VLOOKUP($B131,'Model Working'!$C$30:$P$39,R$4)-(VLOOKUP($B131,'Model Working'!$C$16:$P$25,Q$4,FALSE)/VLOOKUP($B131,'Model Working'!$C$30:$P$39,Q$4)))*VLOOKUP($F131,'Model Working'!$C$42:$P$45,Q$4,FALSE)*VLOOKUP($D131,'Model Working'!$C$47:$P$50,Q$4,FALSE)*(1+High_Case))*1.17</f>
        <v>190.7110883150707</v>
      </c>
      <c r="R131" s="29">
        <f>((VLOOKUP($B131,'Model Working'!$C$16:$P$25,S$4,FALSE)/VLOOKUP($B131,'Model Working'!$C$30:$P$39,S$4)-(VLOOKUP($B131,'Model Working'!$C$16:$P$25,R$4,FALSE)/VLOOKUP($B131,'Model Working'!$C$30:$P$39,R$4)))*VLOOKUP($F131,'Model Working'!$C$42:$P$45,R$4,FALSE)*VLOOKUP($D131,'Model Working'!$C$47:$P$50,R$4,FALSE)*(1+High_Case))*1.17</f>
        <v>192.5609858717288</v>
      </c>
      <c r="S131" s="29">
        <f>((VLOOKUP($B131,'Model Working'!$C$16:$P$25,T$4,FALSE)/VLOOKUP($B131,'Model Working'!$C$30:$P$39,T$4)-(VLOOKUP($B131,'Model Working'!$C$16:$P$25,S$4,FALSE)/VLOOKUP($B131,'Model Working'!$C$30:$P$39,S$4)))*VLOOKUP($F131,'Model Working'!$C$42:$P$45,S$4,FALSE)*VLOOKUP($D131,'Model Working'!$C$47:$P$50,S$4,FALSE)*(1+High_Case))*1.17</f>
        <v>260.57471718049828</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2" si="44">I126+I129</f>
        <v>1308.8354239999894</v>
      </c>
      <c r="J132" s="29">
        <f t="shared" si="44"/>
        <v>1157.4672983789744</v>
      </c>
      <c r="K132" s="29">
        <f t="shared" si="44"/>
        <v>1168.6947311732638</v>
      </c>
      <c r="L132" s="29">
        <f t="shared" si="44"/>
        <v>1202.2958072366764</v>
      </c>
      <c r="M132" s="29">
        <f t="shared" si="44"/>
        <v>1191.4773714452795</v>
      </c>
      <c r="N132" s="29">
        <f t="shared" si="44"/>
        <v>1203.0347019483083</v>
      </c>
      <c r="O132" s="29">
        <f t="shared" si="44"/>
        <v>1214.7041385571811</v>
      </c>
      <c r="P132" s="29">
        <f t="shared" si="44"/>
        <v>1226.4867687012004</v>
      </c>
      <c r="Q132" s="29">
        <f t="shared" si="44"/>
        <v>1238.3836903576018</v>
      </c>
      <c r="R132" s="29">
        <f t="shared" si="44"/>
        <v>1250.3960121540829</v>
      </c>
      <c r="S132" s="29">
        <f t="shared" si="44"/>
        <v>1692.0436180551833</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ref="I133:S133" si="45">I127+I130</f>
        <v>1177.9518815999904</v>
      </c>
      <c r="J133" s="29">
        <f t="shared" si="45"/>
        <v>1041.720568541077</v>
      </c>
      <c r="K133" s="29">
        <f t="shared" si="45"/>
        <v>1051.8252580559374</v>
      </c>
      <c r="L133" s="29">
        <f t="shared" si="45"/>
        <v>1082.0662265130088</v>
      </c>
      <c r="M133" s="29">
        <f t="shared" si="45"/>
        <v>1072.3296343007516</v>
      </c>
      <c r="N133" s="29">
        <f t="shared" si="45"/>
        <v>1082.7312317534775</v>
      </c>
      <c r="O133" s="29">
        <f t="shared" si="45"/>
        <v>1093.2337247014632</v>
      </c>
      <c r="P133" s="29">
        <f t="shared" si="45"/>
        <v>1103.8380918310804</v>
      </c>
      <c r="Q133" s="29">
        <f t="shared" si="45"/>
        <v>1114.5453213218416</v>
      </c>
      <c r="R133" s="29">
        <f t="shared" si="45"/>
        <v>1125.3564109386748</v>
      </c>
      <c r="S133" s="29">
        <f t="shared" si="45"/>
        <v>1522.8392562496651</v>
      </c>
      <c r="T133" s="88" t="s">
        <v>115</v>
      </c>
    </row>
    <row r="134" spans="1:20" ht="1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ref="I134:S134" si="46">I128+I131</f>
        <v>1439.7189663999886</v>
      </c>
      <c r="J134" s="86">
        <f t="shared" si="46"/>
        <v>1273.2140282168718</v>
      </c>
      <c r="K134" s="86">
        <f t="shared" si="46"/>
        <v>1285.5642042905904</v>
      </c>
      <c r="L134" s="86">
        <f t="shared" si="46"/>
        <v>1322.525387960344</v>
      </c>
      <c r="M134" s="86">
        <f t="shared" si="46"/>
        <v>1310.6251085898077</v>
      </c>
      <c r="N134" s="86">
        <f t="shared" si="46"/>
        <v>1323.3381721431392</v>
      </c>
      <c r="O134" s="86">
        <f t="shared" si="46"/>
        <v>1336.1745524128994</v>
      </c>
      <c r="P134" s="86">
        <f t="shared" si="46"/>
        <v>1349.1354455713204</v>
      </c>
      <c r="Q134" s="86">
        <f t="shared" si="46"/>
        <v>1362.2220593933621</v>
      </c>
      <c r="R134" s="86">
        <f t="shared" si="46"/>
        <v>1375.4356133694914</v>
      </c>
      <c r="S134" s="86">
        <f t="shared" si="46"/>
        <v>1861.2479798607019</v>
      </c>
      <c r="T134" s="89" t="s">
        <v>115</v>
      </c>
    </row>
    <row r="135" spans="1:20" ht="15.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(VLOOKUP($B126,'Model Working'!$C$16:$P$25,K$4,FALSE)/VLOOKUP($B126,'Model Working'!$C$30:$P$39,K$4)-(VLOOKUP($B126,'Model Working'!$C$16:$P$25,J$4,FALSE)/VLOOKUP($B126,'Model Working'!$C$30:$P$39,J$4)))*VLOOKUP($F126,'Model Working'!$C$42:$P$45,J$4,FALSE)</f>
        <v>989.28828921279876</v>
      </c>
      <c r="K135" s="86">
        <f>(VLOOKUP($B126,'Model Working'!$C$16:$P$25,L$4,FALSE)/VLOOKUP($B126,'Model Working'!$C$30:$P$39,L$4)-(VLOOKUP($B126,'Model Working'!$C$16:$P$25,K$4,FALSE)/VLOOKUP($B126,'Model Working'!$C$30:$P$39,K$4)))*VLOOKUP($F126,'Model Working'!$C$42:$P$45,K$4,FALSE)</f>
        <v>998.88438561817429</v>
      </c>
      <c r="L135" s="86">
        <f>(VLOOKUP($B126,'Model Working'!$C$16:$P$25,M$4,FALSE)/VLOOKUP($B126,'Model Working'!$C$30:$P$39,M$4)-(VLOOKUP($B126,'Model Working'!$C$16:$P$25,L$4,FALSE)/VLOOKUP($B126,'Model Working'!$C$30:$P$39,L$4)))*VLOOKUP($F126,'Model Working'!$C$42:$P$45,L$4,FALSE)</f>
        <v>1027.6032540484414</v>
      </c>
      <c r="M135" s="86">
        <f>(VLOOKUP($B126,'Model Working'!$C$16:$P$25,N$4,FALSE)/VLOOKUP($B126,'Model Working'!$C$30:$P$39,N$4)-(VLOOKUP($B126,'Model Working'!$C$16:$P$25,M$4,FALSE)/VLOOKUP($B126,'Model Working'!$C$30:$P$39,M$4)))*VLOOKUP($F126,'Model Working'!$C$42:$P$45,M$4,FALSE)</f>
        <v>1018.3567277310082</v>
      </c>
      <c r="N135" s="86">
        <f>(VLOOKUP($B126,'Model Working'!$C$16:$P$25,O$4,FALSE)/VLOOKUP($B126,'Model Working'!$C$30:$P$39,O$4)-(VLOOKUP($B126,'Model Working'!$C$16:$P$25,N$4,FALSE)/VLOOKUP($B126,'Model Working'!$C$30:$P$39,N$4)))*VLOOKUP($F126,'Model Working'!$C$42:$P$45,N$4,FALSE)</f>
        <v>1028.2347879900071</v>
      </c>
      <c r="O135" s="86">
        <f>(VLOOKUP($B126,'Model Working'!$C$16:$P$25,P$4,FALSE)/VLOOKUP($B126,'Model Working'!$C$30:$P$39,P$4)-(VLOOKUP($B126,'Model Working'!$C$16:$P$25,O$4,FALSE)/VLOOKUP($B126,'Model Working'!$C$30:$P$39,O$4)))*VLOOKUP($F126,'Model Working'!$C$42:$P$45,O$4,FALSE)</f>
        <v>1038.2086654334882</v>
      </c>
      <c r="P135" s="86">
        <f>(VLOOKUP($B126,'Model Working'!$C$16:$P$25,Q$4,FALSE)/VLOOKUP($B126,'Model Working'!$C$30:$P$39,Q$4)-(VLOOKUP($B126,'Model Working'!$C$16:$P$25,P$4,FALSE)/VLOOKUP($B126,'Model Working'!$C$30:$P$39,P$4)))*VLOOKUP($F126,'Model Working'!$C$42:$P$45,P$4,FALSE)</f>
        <v>1048.2792894882054</v>
      </c>
      <c r="Q135" s="86">
        <f>(VLOOKUP($B126,'Model Working'!$C$16:$P$25,R$4,FALSE)/VLOOKUP($B126,'Model Working'!$C$30:$P$39,R$4)-(VLOOKUP($B126,'Model Working'!$C$16:$P$25,Q$4,FALSE)/VLOOKUP($B126,'Model Working'!$C$30:$P$39,Q$4)))*VLOOKUP($F126,'Model Working'!$C$42:$P$45,Q$4,FALSE)</f>
        <v>1058.4475985962408</v>
      </c>
      <c r="R135" s="86">
        <f>(VLOOKUP($B126,'Model Working'!$C$16:$P$25,S$4,FALSE)/VLOOKUP($B126,'Model Working'!$C$30:$P$39,S$4)-(VLOOKUP($B126,'Model Working'!$C$16:$P$25,R$4,FALSE)/VLOOKUP($B126,'Model Working'!$C$30:$P$39,R$4)))*VLOOKUP($F126,'Model Working'!$C$42:$P$45,R$4,FALSE)</f>
        <v>1068.714540302635</v>
      </c>
      <c r="S135" s="86">
        <f>(VLOOKUP($B126,'Model Working'!$C$16:$P$25,T$4,FALSE)/VLOOKUP($B126,'Model Working'!$C$30:$P$39,T$4)-(VLOOKUP($B126,'Model Working'!$C$16:$P$25,S$4,FALSE)/VLOOKUP($B126,'Model Working'!$C$30:$P$39,S$4)))*VLOOKUP($F126,'Model Working'!$C$42:$P$45,S$4,FALSE)</f>
        <v>1446.1911265428919</v>
      </c>
      <c r="T135" s="89" t="s">
        <v>115</v>
      </c>
    </row>
    <row r="136" spans="1:20" ht="1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((((((VLOOKUP($B136,'Model Working'!$C$16:$P$25,K$4,FALSE)/VLOOKUP($B136,'Model Working'!$C$30:$P$39,K$4)-(VLOOKUP($B136,'Model Working'!$C$16:$P$25,J$4,FALSE)/VLOOKUP($B136,'Model Working'!$C$30:$P$39,J$4)))/VLOOKUP($F136,'Model Working'!$C$54:$P$56,J$4,FALSE))*VLOOKUP($D136,'Model Working'!$C$62:$P$65,J$4,FALSE)*(1+Base_Case)))))*'Model Working'!D$57</f>
        <v>254.476203061093</v>
      </c>
      <c r="K136" s="29">
        <f>((((((VLOOKUP($B136,'Model Working'!$C$16:$P$25,L$4,FALSE)/VLOOKUP($B136,'Model Working'!$C$30:$P$39,L$4)-(VLOOKUP($B136,'Model Working'!$C$16:$P$25,K$4,FALSE)/VLOOKUP($B136,'Model Working'!$C$30:$P$39,K$4)))/VLOOKUP($F136,'Model Working'!$C$54:$P$56,K$4,FALSE))*VLOOKUP($D136,'Model Working'!$C$62:$P$65,K$4,FALSE)*(1+Base_Case)))))*'Model Working'!E$57</f>
        <v>256.94462223078853</v>
      </c>
      <c r="L136" s="29">
        <f>((((((((VLOOKUP($B136,'Model Working'!$C$16:$P$25,M$4,FALSE)/VLOOKUP($B136,'Model Working'!$C$30:$P$39,M$4)-(VLOOKUP($B136,'Model Working'!$C$16:$P$25,L$4,FALSE)/VLOOKUP($B136,'Model Working'!$C$30:$P$39,L$4)))/VLOOKUP($F136,'Model Working'!$C$54:$P$56,L$4,FALSE))*VLOOKUP($D136,'Model Working'!$C$62:$P$65,L$4,FALSE)*(1+Base_Case)))))*'Model Working'!F$57))</f>
        <v>259.43698506642329</v>
      </c>
      <c r="M136" s="29">
        <f>((((((VLOOKUP($B136,'Model Working'!$C$16:$P$25,N$4,FALSE)/VLOOKUP($B136,'Model Working'!$C$30:$P$39,N$4)-(VLOOKUP($B136,'Model Working'!$C$16:$P$25,M$4,FALSE)/VLOOKUP($B136,'Model Working'!$C$30:$P$39,M$4)))/VLOOKUP($F136,'Model Working'!$C$54:$P$56,M$4,FALSE))*VLOOKUP($D136,'Model Working'!$C$62:$P$65,M$4,FALSE)*(1+Base_Case)))))*'Model Working'!G$57</f>
        <v>261.95352382157108</v>
      </c>
      <c r="N136" s="29">
        <f>((((((VLOOKUP($B136,'Model Working'!$C$16:$P$25,O$4,FALSE)/VLOOKUP($B136,'Model Working'!$C$30:$P$39,O$4)-(VLOOKUP($B136,'Model Working'!$C$16:$P$25,N$4,FALSE)/VLOOKUP($B136,'Model Working'!$C$30:$P$39,N$4)))/VLOOKUP($F136,'Model Working'!$C$54:$P$56,N$4,FALSE))*VLOOKUP($D136,'Model Working'!$C$62:$P$65,N$4,FALSE)*(1+Base_Case)))))*'Model Working'!H$57</f>
        <v>264.49447300264245</v>
      </c>
      <c r="O136" s="29">
        <f>((((((VLOOKUP($B136,'Model Working'!$C$16:$P$25,P$4,FALSE)/VLOOKUP($B136,'Model Working'!$C$30:$P$39,P$4)-(VLOOKUP($B136,'Model Working'!$C$16:$P$25,O$4,FALSE)/VLOOKUP($B136,'Model Working'!$C$30:$P$39,O$4)))/VLOOKUP($F136,'Model Working'!$C$54:$P$56,O$4,FALSE))*VLOOKUP($D136,'Model Working'!$C$62:$P$65,O$4,FALSE)*(1+Base_Case)))))*'Model Working'!I$57</f>
        <v>267.06006939076241</v>
      </c>
      <c r="P136" s="29">
        <f>((((((VLOOKUP($B136,'Model Working'!$C$16:$P$25,Q$4,FALSE)/VLOOKUP($B136,'Model Working'!$C$30:$P$39,Q$4)-(VLOOKUP($B136,'Model Working'!$C$16:$P$25,P$4,FALSE)/VLOOKUP($B136,'Model Working'!$C$30:$P$39,P$4)))/VLOOKUP($F136,'Model Working'!$C$54:$P$56,P$4,FALSE))*VLOOKUP($D136,'Model Working'!$C$62:$P$65,P$4,FALSE)*(1+Base_Case)))))*'Model Working'!J$57</f>
        <v>269.65055206385603</v>
      </c>
      <c r="Q136" s="29">
        <f>((((((VLOOKUP($B136,'Model Working'!$C$16:$P$25,R$4,FALSE)/VLOOKUP($B136,'Model Working'!$C$30:$P$39,R$4)-(VLOOKUP($B136,'Model Working'!$C$16:$P$25,Q$4,FALSE)/VLOOKUP($B136,'Model Working'!$C$30:$P$39,Q$4)))/VLOOKUP($F136,'Model Working'!$C$54:$P$56,Q$4,FALSE))*VLOOKUP($D136,'Model Working'!$C$62:$P$65,Q$4,FALSE)*(1+Base_Case)))))*'Model Working'!K$57</f>
        <v>272.26616241887541</v>
      </c>
      <c r="R136" s="29">
        <f>((((((VLOOKUP($B136,'Model Working'!$C$16:$P$25,S$4,FALSE)/VLOOKUP($B136,'Model Working'!$C$30:$P$39,S$4)-(VLOOKUP($B136,'Model Working'!$C$16:$P$25,R$4,FALSE)/VLOOKUP($B136,'Model Working'!$C$30:$P$39,R$4)))/VLOOKUP($F136,'Model Working'!$C$54:$P$56,R$4,FALSE))*VLOOKUP($D136,'Model Working'!$C$62:$P$65,R$4,FALSE)*(1+Base_Case)))))*'Model Working'!L$57</f>
        <v>274.90714419434124</v>
      </c>
      <c r="S136" s="29">
        <f>((((((VLOOKUP($B136,'Model Working'!$C$16:$P$25,T$4,FALSE)/VLOOKUP($B136,'Model Working'!$C$30:$P$39,T$4)-(VLOOKUP($B136,'Model Working'!$C$16:$P$25,S$4,FALSE)/VLOOKUP($B136,'Model Working'!$C$30:$P$39,S$4)))/VLOOKUP($F136,'Model Working'!$C$54:$P$56,S$4,FALSE))*VLOOKUP($D136,'Model Working'!$C$62:$P$65,S$4,FALSE)*(1+Base_Case)))))*'Model Working'!M$57</f>
        <v>372.00604798033481</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((((((VLOOKUP($B137,'Model Working'!$C$16:$P$25,K$4,FALSE)/VLOOKUP($B137,'Model Working'!$C$30:$P$39,K$4)-(VLOOKUP($B137,'Model Working'!$C$16:$P$25,J$4,FALSE)/VLOOKUP($B137,'Model Working'!$C$30:$P$39,J$4)))/VLOOKUP($F137,'Model Working'!$C$54:$P$56,J$4,FALSE))*VLOOKUP($D137,'Model Working'!$C$62:$P$65,J$4,FALSE)*(1+Low_Case))*'Model Working'!D$57)))</f>
        <v>229.02858275498372</v>
      </c>
      <c r="K137" s="29">
        <f>((((((VLOOKUP($B137,'Model Working'!$C$16:$P$25,L$4,FALSE)/VLOOKUP($B137,'Model Working'!$C$30:$P$39,L$4)-(VLOOKUP($B137,'Model Working'!$C$16:$P$25,K$4,FALSE)/VLOOKUP($B137,'Model Working'!$C$30:$P$39,K$4)))/VLOOKUP($F137,'Model Working'!$C$54:$P$56,K$4,FALSE))*VLOOKUP($D137,'Model Working'!$C$62:$P$65,K$4,FALSE)*(1+Low_Case))*'Model Working'!E$57)))</f>
        <v>231.2501600077097</v>
      </c>
      <c r="L137" s="29">
        <f>((((((((VLOOKUP($B137,'Model Working'!$C$16:$P$25,M$4,FALSE)/VLOOKUP($B137,'Model Working'!$C$30:$P$39,M$4)-(VLOOKUP($B137,'Model Working'!$C$16:$P$25,L$4,FALSE)/VLOOKUP($B137,'Model Working'!$C$30:$P$39,L$4)))/VLOOKUP($F137,'Model Working'!$C$54:$P$56,L$4,FALSE))*VLOOKUP($D137,'Model Working'!$C$62:$P$65,L$4,FALSE)*(1+Low_Case))*'Model Working'!F$57)))))</f>
        <v>233.49328655978093</v>
      </c>
      <c r="M137" s="29">
        <f>((((((VLOOKUP($B137,'Model Working'!$C$16:$P$25,N$4,FALSE)/VLOOKUP($B137,'Model Working'!$C$30:$P$39,N$4)-(VLOOKUP($B137,'Model Working'!$C$16:$P$25,M$4,FALSE)/VLOOKUP($B137,'Model Working'!$C$30:$P$39,M$4)))/VLOOKUP($F137,'Model Working'!$C$54:$P$56,M$4,FALSE))*VLOOKUP($D137,'Model Working'!$C$62:$P$65,M$4,FALSE)*(1+Low_Case))*'Model Working'!G$57)))</f>
        <v>235.75817143941401</v>
      </c>
      <c r="N137" s="29">
        <f>((((((VLOOKUP($B137,'Model Working'!$C$16:$P$25,O$4,FALSE)/VLOOKUP($B137,'Model Working'!$C$30:$P$39,O$4)-(VLOOKUP($B137,'Model Working'!$C$16:$P$25,N$4,FALSE)/VLOOKUP($B137,'Model Working'!$C$30:$P$39,N$4)))/VLOOKUP($F137,'Model Working'!$C$54:$P$56,N$4,FALSE))*VLOOKUP($D137,'Model Working'!$C$62:$P$65,N$4,FALSE)*(1+Low_Case))*'Model Working'!H$57)))</f>
        <v>238.04502570237821</v>
      </c>
      <c r="O137" s="29">
        <f>((((((VLOOKUP($B137,'Model Working'!$C$16:$P$25,P$4,FALSE)/VLOOKUP($B137,'Model Working'!$C$30:$P$39,P$4)-(VLOOKUP($B137,'Model Working'!$C$16:$P$25,O$4,FALSE)/VLOOKUP($B137,'Model Working'!$C$30:$P$39,O$4)))/VLOOKUP($F137,'Model Working'!$C$54:$P$56,O$4,FALSE))*VLOOKUP($D137,'Model Working'!$C$62:$P$65,O$4,FALSE)*(1+Low_Case))*'Model Working'!I$57)))</f>
        <v>240.35406245168619</v>
      </c>
      <c r="P137" s="29">
        <f>((((((VLOOKUP($B137,'Model Working'!$C$16:$P$25,Q$4,FALSE)/VLOOKUP($B137,'Model Working'!$C$30:$P$39,Q$4)-(VLOOKUP($B137,'Model Working'!$C$16:$P$25,P$4,FALSE)/VLOOKUP($B137,'Model Working'!$C$30:$P$39,P$4)))/VLOOKUP($F137,'Model Working'!$C$54:$P$56,P$4,FALSE))*VLOOKUP($D137,'Model Working'!$C$62:$P$65,P$4,FALSE)*(1+Low_Case))*'Model Working'!J$57)))</f>
        <v>242.68549685747044</v>
      </c>
      <c r="Q137" s="29">
        <f>((((((VLOOKUP($B137,'Model Working'!$C$16:$P$25,R$4,FALSE)/VLOOKUP($B137,'Model Working'!$C$30:$P$39,R$4)-(VLOOKUP($B137,'Model Working'!$C$16:$P$25,Q$4,FALSE)/VLOOKUP($B137,'Model Working'!$C$30:$P$39,Q$4)))/VLOOKUP($F137,'Model Working'!$C$54:$P$56,Q$4,FALSE))*VLOOKUP($D137,'Model Working'!$C$62:$P$65,Q$4,FALSE)*(1+Low_Case))*'Model Working'!K$57)))</f>
        <v>245.03954617698787</v>
      </c>
      <c r="R137" s="29">
        <f>((((((VLOOKUP($B137,'Model Working'!$C$16:$P$25,S$4,FALSE)/VLOOKUP($B137,'Model Working'!$C$30:$P$39,S$4)-(VLOOKUP($B137,'Model Working'!$C$16:$P$25,R$4,FALSE)/VLOOKUP($B137,'Model Working'!$C$30:$P$39,R$4)))/VLOOKUP($F137,'Model Working'!$C$54:$P$56,R$4,FALSE))*VLOOKUP($D137,'Model Working'!$C$62:$P$65,R$4,FALSE)*(1+Low_Case))*'Model Working'!L$57)))</f>
        <v>247.4164297749071</v>
      </c>
      <c r="S137" s="29">
        <f>((((((VLOOKUP($B137,'Model Working'!$C$16:$P$25,T$4,FALSE)/VLOOKUP($B137,'Model Working'!$C$30:$P$39,T$4)-(VLOOKUP($B137,'Model Working'!$C$16:$P$25,S$4,FALSE)/VLOOKUP($B137,'Model Working'!$C$30:$P$39,S$4)))/VLOOKUP($F137,'Model Working'!$C$54:$P$56,S$4,FALSE))*VLOOKUP($D137,'Model Working'!$C$62:$P$65,S$4,FALSE)*(1+Low_Case))*'Model Working'!M$57)))</f>
        <v>334.80544318230136</v>
      </c>
      <c r="T137" s="88" t="s">
        <v>115</v>
      </c>
    </row>
    <row r="138" spans="1:20">
      <c r="A138" s="358" t="s">
        <v>127</v>
      </c>
      <c r="B138" s="358" t="s">
        <v>137</v>
      </c>
      <c r="C138" s="358" t="s">
        <v>121</v>
      </c>
      <c r="D138" s="358" t="s">
        <v>131</v>
      </c>
      <c r="E138" s="358" t="s">
        <v>123</v>
      </c>
      <c r="F138" s="358" t="s">
        <v>117</v>
      </c>
      <c r="G138" s="358"/>
      <c r="H138" s="359">
        <f>(VLOOKUP($B138,'Model Working'!$C$16:$O$25,H$4,FALSE)/VLOOKUP($B138,'Model Working'!$C$30:$O$39,H$4))</f>
        <v>93255.571919489448</v>
      </c>
      <c r="I138" s="360">
        <f>((VLOOKUP($B138,'Model Working'!$C$16:$P$25,J$4,FALSE)/VLOOKUP($B138,'Model Working'!$C$30:$P$39,J$4)-(VLOOKUP($B138,'Model Working'!$C$16:$P$25,I$4,FALSE)/VLOOKUP($B138,'Model Working'!$C$30:$P$39,I$4)))/VLOOKUP($F138,'Model Working'!$C$54:$P$56,I$4,FALSE))*VLOOKUP($D138,'Model Working'!$C$62:$P$65,I$4,FALSE)*(1+High_Case)</f>
        <v>65.756605808489851</v>
      </c>
      <c r="J138" s="360">
        <f>((((((VLOOKUP($B138,'Model Working'!$C$16:$P$25,K$4,FALSE)/VLOOKUP($B138,'Model Working'!$C$30:$P$39,K$4)-(VLOOKUP($B138,'Model Working'!$C$16:$P$25,J$4,FALSE)/VLOOKUP($B138,'Model Working'!$C$30:$P$39,J$4)))/VLOOKUP($F138,'Model Working'!$C$54:$P$56,J$4,FALSE))*VLOOKUP($D138,'Model Working'!$C$62:$P$65,J$4,FALSE)*(1+High_Case))*'Model Working'!D$57)))</f>
        <v>279.92382336720232</v>
      </c>
      <c r="K138" s="360">
        <f>((((((VLOOKUP($B138,'Model Working'!$C$16:$P$25,L$4,FALSE)/VLOOKUP($B138,'Model Working'!$C$30:$P$39,L$4)-(VLOOKUP($B138,'Model Working'!$C$16:$P$25,K$4,FALSE)/VLOOKUP($B138,'Model Working'!$C$30:$P$39,K$4)))/VLOOKUP($F138,'Model Working'!$C$54:$P$56,K$4,FALSE))*VLOOKUP($D138,'Model Working'!$C$62:$P$65,K$4,FALSE)*(1+High_Case))*'Model Working'!E$57)))</f>
        <v>282.63908445386738</v>
      </c>
      <c r="L138" s="360">
        <f>((((((((VLOOKUP($B138,'Model Working'!$C$16:$P$25,M$4,FALSE)/VLOOKUP($B138,'Model Working'!$C$30:$P$39,M$4)-(VLOOKUP($B138,'Model Working'!$C$16:$P$25,L$4,FALSE)/VLOOKUP($B138,'Model Working'!$C$30:$P$39,L$4)))/VLOOKUP($F138,'Model Working'!$C$54:$P$56,L$4,FALSE))*VLOOKUP($D138,'Model Working'!$C$62:$P$65,L$4,FALSE)*(1+High_Case))*'Model Working'!F$57)))))</f>
        <v>285.3806835730656</v>
      </c>
      <c r="M138" s="360">
        <f>((((((VLOOKUP($B138,'Model Working'!$C$16:$P$25,N$4,FALSE)/VLOOKUP($B138,'Model Working'!$C$30:$P$39,N$4)-(VLOOKUP($B138,'Model Working'!$C$16:$P$25,M$4,FALSE)/VLOOKUP($B138,'Model Working'!$C$30:$P$39,M$4)))/VLOOKUP($F138,'Model Working'!$C$54:$P$56,M$4,FALSE))*VLOOKUP($D138,'Model Working'!$C$62:$P$65,M$4,FALSE)*(1+High_Case))*'Model Working'!G$57)))</f>
        <v>288.14887620372826</v>
      </c>
      <c r="N138" s="360">
        <f>((((((VLOOKUP($B138,'Model Working'!$C$16:$P$25,O$4,FALSE)/VLOOKUP($B138,'Model Working'!$C$30:$P$39,O$4)-(VLOOKUP($B138,'Model Working'!$C$16:$P$25,N$4,FALSE)/VLOOKUP($B138,'Model Working'!$C$30:$P$39,N$4)))/VLOOKUP($F138,'Model Working'!$C$54:$P$56,N$4,FALSE))*VLOOKUP($D138,'Model Working'!$C$62:$P$65,N$4,FALSE)*(1+High_Case))*'Model Working'!H$57)))</f>
        <v>290.94392030290675</v>
      </c>
      <c r="O138" s="360">
        <f>((((((VLOOKUP($B138,'Model Working'!$C$16:$P$25,P$4,FALSE)/VLOOKUP($B138,'Model Working'!$C$30:$P$39,P$4)-(VLOOKUP($B138,'Model Working'!$C$16:$P$25,O$4,FALSE)/VLOOKUP($B138,'Model Working'!$C$30:$P$39,O$4)))/VLOOKUP($F138,'Model Working'!$C$54:$P$56,O$4,FALSE))*VLOOKUP($D138,'Model Working'!$C$62:$P$65,O$4,FALSE)*(1+High_Case))*'Model Working'!I$57)))</f>
        <v>293.76607632983871</v>
      </c>
      <c r="P138" s="360">
        <f>((((((VLOOKUP($B138,'Model Working'!$C$16:$P$25,Q$4,FALSE)/VLOOKUP($B138,'Model Working'!$C$30:$P$39,Q$4)-(VLOOKUP($B138,'Model Working'!$C$16:$P$25,P$4,FALSE)/VLOOKUP($B138,'Model Working'!$C$30:$P$39,P$4)))/VLOOKUP($F138,'Model Working'!$C$54:$P$56,P$4,FALSE))*VLOOKUP($D138,'Model Working'!$C$62:$P$65,P$4,FALSE)*(1+High_Case))*'Model Working'!J$57)))</f>
        <v>296.6156072702417</v>
      </c>
      <c r="Q138" s="360">
        <f>((((((VLOOKUP($B138,'Model Working'!$C$16:$P$25,R$4,FALSE)/VLOOKUP($B138,'Model Working'!$C$30:$P$39,R$4)-(VLOOKUP($B138,'Model Working'!$C$16:$P$25,Q$4,FALSE)/VLOOKUP($B138,'Model Working'!$C$30:$P$39,Q$4)))/VLOOKUP($F138,'Model Working'!$C$54:$P$56,Q$4,FALSE))*VLOOKUP($D138,'Model Working'!$C$62:$P$65,Q$4,FALSE)*(1+High_Case))*'Model Working'!K$57)))</f>
        <v>299.49277866076301</v>
      </c>
      <c r="R138" s="360">
        <f>((((((VLOOKUP($B138,'Model Working'!$C$16:$P$25,S$4,FALSE)/VLOOKUP($B138,'Model Working'!$C$30:$P$39,S$4)-(VLOOKUP($B138,'Model Working'!$C$16:$P$25,R$4,FALSE)/VLOOKUP($B138,'Model Working'!$C$30:$P$39,R$4)))/VLOOKUP($F138,'Model Working'!$C$54:$P$56,R$4,FALSE))*VLOOKUP($D138,'Model Working'!$C$62:$P$65,R$4,FALSE)*(1+High_Case))*'Model Working'!L$57)))</f>
        <v>302.39785861377538</v>
      </c>
      <c r="S138" s="360">
        <f>((((((VLOOKUP($B138,'Model Working'!$C$16:$P$25,T$4,FALSE)/VLOOKUP($B138,'Model Working'!$C$30:$P$39,T$4)-(VLOOKUP($B138,'Model Working'!$C$16:$P$25,S$4,FALSE)/VLOOKUP($B138,'Model Working'!$C$30:$P$39,S$4)))/VLOOKUP($F138,'Model Working'!$C$54:$P$56,S$4,FALSE))*VLOOKUP($D138,'Model Working'!$C$62:$P$65,S$4,FALSE)*(1+High_Case))*'Model Working'!M$57)))</f>
        <v>409.20665277836838</v>
      </c>
      <c r="T138" s="88" t="s">
        <v>115</v>
      </c>
    </row>
    <row r="139" spans="1:20">
      <c r="A139" s="358" t="s">
        <v>127</v>
      </c>
      <c r="B139" s="358" t="s">
        <v>137</v>
      </c>
      <c r="C139" s="358" t="s">
        <v>121</v>
      </c>
      <c r="D139" s="358" t="s">
        <v>132</v>
      </c>
      <c r="E139" s="358" t="s">
        <v>125</v>
      </c>
      <c r="F139" s="358" t="s">
        <v>114</v>
      </c>
      <c r="G139" s="358"/>
      <c r="H139" s="359">
        <f>(VLOOKUP($B139,'Model Working'!$C$16:$O$25,H$4,FALSE)/VLOOKUP($B139,'Model Working'!$C$30:$O$39,H$4))</f>
        <v>93255.571919489448</v>
      </c>
      <c r="I139" s="360">
        <f>((VLOOKUP($B139,'Model Working'!$C$16:$P$25,J$4,FALSE)/VLOOKUP($B139,'Model Working'!$C$30:$P$39,J$4)-(VLOOKUP($B139,'Model Working'!$C$16:$P$25,I$4,FALSE)/VLOOKUP($B139,'Model Working'!$C$30:$P$39,I$4)))/VLOOKUP($F139,'Model Working'!$C$54:$P$56,I$4,FALSE))*VLOOKUP($D139,'Model Working'!$C$62:$P$65,I$4,FALSE)*(1+Base_Case)</f>
        <v>22.101267446826746</v>
      </c>
      <c r="J139" s="360">
        <f>((((((VLOOKUP($B139,'Model Working'!$C$16:$P$25,K$4,FALSE)/VLOOKUP($B139,'Model Working'!$C$30:$P$39,K$4)-(VLOOKUP($B139,'Model Working'!$C$16:$P$25,J$4,FALSE)/VLOOKUP($B139,'Model Working'!$C$30:$P$39,J$4)))/VLOOKUP($F139,'Model Working'!$C$54:$P$56,J$4,FALSE))*VLOOKUP($D139,'Model Working'!$C$62:$P$65,J$4,FALSE)*(1+Base_Case))*'Model Working'!D$57)))</f>
        <v>94.084407321675769</v>
      </c>
      <c r="K139" s="360">
        <f>((((((VLOOKUP($B139,'Model Working'!$C$16:$P$25,L$4,FALSE)/VLOOKUP($B139,'Model Working'!$C$30:$P$39,L$4)-(VLOOKUP($B139,'Model Working'!$C$16:$P$25,K$4,FALSE)/VLOOKUP($B139,'Model Working'!$C$30:$P$39,K$4)))/VLOOKUP($F139,'Model Working'!$C$54:$P$56,K$4,FALSE))*VLOOKUP($D139,'Model Working'!$C$62:$P$65,K$4,FALSE)*(1+Base_Case))*'Model Working'!E$57)))</f>
        <v>94.997026072697096</v>
      </c>
      <c r="L139" s="360">
        <f>((((((((VLOOKUP($B139,'Model Working'!$C$16:$P$25,M$4,FALSE)/VLOOKUP($B139,'Model Working'!$C$30:$P$39,M$4)-(VLOOKUP($B139,'Model Working'!$C$16:$P$25,L$4,FALSE)/VLOOKUP($B139,'Model Working'!$C$30:$P$39,L$4)))/VLOOKUP($F139,'Model Working'!$C$54:$P$56,L$4,FALSE))*VLOOKUP($D139,'Model Working'!$C$62:$P$65,L$4,FALSE)*(1+Base_Case))*'Model Working'!F$57)))))</f>
        <v>95.918497225600802</v>
      </c>
      <c r="M139" s="360">
        <f>((((((VLOOKUP($B139,'Model Working'!$C$16:$P$25,N$4,FALSE)/VLOOKUP($B139,'Model Working'!$C$30:$P$39,N$4)-(VLOOKUP($B139,'Model Working'!$C$16:$P$25,M$4,FALSE)/VLOOKUP($B139,'Model Working'!$C$30:$P$39,M$4)))/VLOOKUP($F139,'Model Working'!$C$54:$P$56,M$4,FALSE))*VLOOKUP($D139,'Model Working'!$C$62:$P$65,M$4,FALSE)*(1+Base_Case))*'Model Working'!G$57)))</f>
        <v>96.848906648690459</v>
      </c>
      <c r="N139" s="360">
        <f>((((((VLOOKUP($B139,'Model Working'!$C$16:$P$25,O$4,FALSE)/VLOOKUP($B139,'Model Working'!$C$30:$P$39,O$4)-(VLOOKUP($B139,'Model Working'!$C$16:$P$25,N$4,FALSE)/VLOOKUP($B139,'Model Working'!$C$30:$P$39,N$4)))/VLOOKUP($F139,'Model Working'!$C$54:$P$56,N$4,FALSE))*VLOOKUP($D139,'Model Working'!$C$62:$P$65,N$4,FALSE)*(1+Base_Case))*'Model Working'!H$57)))</f>
        <v>97.788341043183522</v>
      </c>
      <c r="O139" s="360">
        <f>((((((VLOOKUP($B139,'Model Working'!$C$16:$P$25,P$4,FALSE)/VLOOKUP($B139,'Model Working'!$C$30:$P$39,P$4)-(VLOOKUP($B139,'Model Working'!$C$16:$P$25,O$4,FALSE)/VLOOKUP($B139,'Model Working'!$C$30:$P$39,O$4)))/VLOOKUP($F139,'Model Working'!$C$54:$P$56,O$4,FALSE))*VLOOKUP($D139,'Model Working'!$C$62:$P$65,O$4,FALSE)*(1+Base_Case))*'Model Working'!I$57)))</f>
        <v>98.736887951300304</v>
      </c>
      <c r="P139" s="360">
        <f>((((((VLOOKUP($B139,'Model Working'!$C$16:$P$25,Q$4,FALSE)/VLOOKUP($B139,'Model Working'!$C$30:$P$39,Q$4)-(VLOOKUP($B139,'Model Working'!$C$16:$P$25,P$4,FALSE)/VLOOKUP($B139,'Model Working'!$C$30:$P$39,P$4)))/VLOOKUP($F139,'Model Working'!$C$54:$P$56,P$4,FALSE))*VLOOKUP($D139,'Model Working'!$C$62:$P$65,P$4,FALSE)*(1+Base_Case))*'Model Working'!J$57)))</f>
        <v>99.694635764429123</v>
      </c>
      <c r="Q139" s="360">
        <f>((((((VLOOKUP($B139,'Model Working'!$C$16:$P$25,R$4,FALSE)/VLOOKUP($B139,'Model Working'!$C$30:$P$39,R$4)-(VLOOKUP($B139,'Model Working'!$C$16:$P$25,Q$4,FALSE)/VLOOKUP($B139,'Model Working'!$C$30:$P$39,Q$4)))/VLOOKUP($F139,'Model Working'!$C$54:$P$56,Q$4,FALSE))*VLOOKUP($D139,'Model Working'!$C$62:$P$65,Q$4,FALSE)*(1+Base_Case))*'Model Working'!K$57)))</f>
        <v>100.66167373134405</v>
      </c>
      <c r="R139" s="360">
        <f>((((((VLOOKUP($B139,'Model Working'!$C$16:$P$25,S$4,FALSE)/VLOOKUP($B139,'Model Working'!$C$30:$P$39,S$4)-(VLOOKUP($B139,'Model Working'!$C$16:$P$25,R$4,FALSE)/VLOOKUP($B139,'Model Working'!$C$30:$P$39,R$4)))/VLOOKUP($F139,'Model Working'!$C$54:$P$56,R$4,FALSE))*VLOOKUP($D139,'Model Working'!$C$62:$P$65,R$4,FALSE)*(1+Base_Case))*'Model Working'!L$57)))</f>
        <v>101.63809196653912</v>
      </c>
      <c r="S139" s="360">
        <f>((((((VLOOKUP($B139,'Model Working'!$C$16:$P$25,T$4,FALSE)/VLOOKUP($B139,'Model Working'!$C$30:$P$39,T$4)-(VLOOKUP($B139,'Model Working'!$C$16:$P$25,S$4,FALSE)/VLOOKUP($B139,'Model Working'!$C$30:$P$39,S$4)))/VLOOKUP($F139,'Model Working'!$C$54:$P$56,S$4,FALSE))*VLOOKUP($D139,'Model Working'!$C$62:$P$65,S$4,FALSE)*(1+Base_Case))*'Model Working'!M$57)))</f>
        <v>137.53729473834576</v>
      </c>
      <c r="T139" s="88" t="s">
        <v>115</v>
      </c>
    </row>
    <row r="140" spans="1:20">
      <c r="A140" s="358" t="s">
        <v>127</v>
      </c>
      <c r="B140" s="358" t="s">
        <v>137</v>
      </c>
      <c r="C140" s="358" t="s">
        <v>121</v>
      </c>
      <c r="D140" s="358" t="s">
        <v>132</v>
      </c>
      <c r="E140" s="358" t="s">
        <v>125</v>
      </c>
      <c r="F140" s="358" t="s">
        <v>116</v>
      </c>
      <c r="G140" s="358"/>
      <c r="H140" s="359">
        <f>(VLOOKUP($B140,'Model Working'!$C$16:$O$25,H$4,FALSE)/VLOOKUP($B140,'Model Working'!$C$30:$O$39,H$4))</f>
        <v>93255.571919489448</v>
      </c>
      <c r="I140" s="360">
        <f>((VLOOKUP($B140,'Model Working'!$C$16:$P$25,J$4,FALSE)/VLOOKUP($B140,'Model Working'!$C$30:$P$39,J$4)-(VLOOKUP($B140,'Model Working'!$C$16:$P$25,I$4,FALSE)/VLOOKUP($B140,'Model Working'!$C$30:$P$39,I$4)))/VLOOKUP($F140,'Model Working'!$C$54:$P$56,I$4,FALSE))*VLOOKUP($D140,'Model Working'!$C$62:$P$65,I$4,FALSE)*(1+Low_Case)</f>
        <v>19.891140702144071</v>
      </c>
      <c r="J140" s="360">
        <f>((((((VLOOKUP($B140,'Model Working'!$C$16:$P$25,K$4,FALSE)/VLOOKUP($B140,'Model Working'!$C$30:$P$39,K$4)-(VLOOKUP($B140,'Model Working'!$C$16:$P$25,J$4,FALSE)/VLOOKUP($B140,'Model Working'!$C$30:$P$39,J$4)))/VLOOKUP($F140,'Model Working'!$C$54:$P$56,J$4,FALSE))*VLOOKUP($D140,'Model Working'!$C$62:$P$65,J$4,FALSE)*(1+Low_Case))*'Model Working'!D$57)))</f>
        <v>84.675966589508192</v>
      </c>
      <c r="K140" s="360">
        <f>((((((VLOOKUP($B140,'Model Working'!$C$16:$P$25,L$4,FALSE)/VLOOKUP($B140,'Model Working'!$C$30:$P$39,L$4)-(VLOOKUP($B140,'Model Working'!$C$16:$P$25,K$4,FALSE)/VLOOKUP($B140,'Model Working'!$C$30:$P$39,K$4)))/VLOOKUP($F140,'Model Working'!$C$54:$P$56,K$4,FALSE))*VLOOKUP($D140,'Model Working'!$C$62:$P$65,K$4,FALSE)*(1+Low_Case))*'Model Working'!E$57)))</f>
        <v>85.497323465427399</v>
      </c>
      <c r="L140" s="360">
        <f>((((((((VLOOKUP($B140,'Model Working'!$C$16:$P$25,M$4,FALSE)/VLOOKUP($B140,'Model Working'!$C$30:$P$39,M$4)-(VLOOKUP($B140,'Model Working'!$C$16:$P$25,L$4,FALSE)/VLOOKUP($B140,'Model Working'!$C$30:$P$39,L$4)))/VLOOKUP($F140,'Model Working'!$C$54:$P$56,L$4,FALSE))*VLOOKUP($D140,'Model Working'!$C$62:$P$65,L$4,FALSE)*(1+Low_Case))*'Model Working'!F$57)))))</f>
        <v>86.326647503040732</v>
      </c>
      <c r="M140" s="360">
        <f>((((((VLOOKUP($B140,'Model Working'!$C$16:$P$25,N$4,FALSE)/VLOOKUP($B140,'Model Working'!$C$30:$P$39,N$4)-(VLOOKUP($B140,'Model Working'!$C$16:$P$25,M$4,FALSE)/VLOOKUP($B140,'Model Working'!$C$30:$P$39,M$4)))/VLOOKUP($F140,'Model Working'!$C$54:$P$56,M$4,FALSE))*VLOOKUP($D140,'Model Working'!$C$62:$P$65,M$4,FALSE)*(1+Low_Case))*'Model Working'!G$57)))</f>
        <v>87.164015983821415</v>
      </c>
      <c r="N140" s="360">
        <f>((((((VLOOKUP($B140,'Model Working'!$C$16:$P$25,O$4,FALSE)/VLOOKUP($B140,'Model Working'!$C$30:$P$39,O$4)-(VLOOKUP($B140,'Model Working'!$C$16:$P$25,N$4,FALSE)/VLOOKUP($B140,'Model Working'!$C$30:$P$39,N$4)))/VLOOKUP($F140,'Model Working'!$C$54:$P$56,N$4,FALSE))*VLOOKUP($D140,'Model Working'!$C$62:$P$65,N$4,FALSE)*(1+Low_Case))*'Model Working'!H$57)))</f>
        <v>88.009506938865172</v>
      </c>
      <c r="O140" s="360">
        <f>((((((VLOOKUP($B140,'Model Working'!$C$16:$P$25,P$4,FALSE)/VLOOKUP($B140,'Model Working'!$C$30:$P$39,P$4)-(VLOOKUP($B140,'Model Working'!$C$16:$P$25,O$4,FALSE)/VLOOKUP($B140,'Model Working'!$C$30:$P$39,O$4)))/VLOOKUP($F140,'Model Working'!$C$54:$P$56,O$4,FALSE))*VLOOKUP($D140,'Model Working'!$C$62:$P$65,O$4,FALSE)*(1+Low_Case))*'Model Working'!I$57)))</f>
        <v>88.863199156170282</v>
      </c>
      <c r="P140" s="360">
        <f>((((((VLOOKUP($B140,'Model Working'!$C$16:$P$25,Q$4,FALSE)/VLOOKUP($B140,'Model Working'!$C$30:$P$39,Q$4)-(VLOOKUP($B140,'Model Working'!$C$16:$P$25,P$4,FALSE)/VLOOKUP($B140,'Model Working'!$C$30:$P$39,P$4)))/VLOOKUP($F140,'Model Working'!$C$54:$P$56,P$4,FALSE))*VLOOKUP($D140,'Model Working'!$C$62:$P$65,P$4,FALSE)*(1+Low_Case))*'Model Working'!J$57)))</f>
        <v>89.725172187986203</v>
      </c>
      <c r="Q140" s="360">
        <f>((((((VLOOKUP($B140,'Model Working'!$C$16:$P$25,R$4,FALSE)/VLOOKUP($B140,'Model Working'!$C$30:$P$39,R$4)-(VLOOKUP($B140,'Model Working'!$C$16:$P$25,Q$4,FALSE)/VLOOKUP($B140,'Model Working'!$C$30:$P$39,Q$4)))/VLOOKUP($F140,'Model Working'!$C$54:$P$56,Q$4,FALSE))*VLOOKUP($D140,'Model Working'!$C$62:$P$65,Q$4,FALSE)*(1+Low_Case))*'Model Working'!K$57)))</f>
        <v>90.595506358209661</v>
      </c>
      <c r="R140" s="360">
        <f>((((((VLOOKUP($B140,'Model Working'!$C$16:$P$25,S$4,FALSE)/VLOOKUP($B140,'Model Working'!$C$30:$P$39,S$4)-(VLOOKUP($B140,'Model Working'!$C$16:$P$25,R$4,FALSE)/VLOOKUP($B140,'Model Working'!$C$30:$P$39,R$4)))/VLOOKUP($F140,'Model Working'!$C$54:$P$56,R$4,FALSE))*VLOOKUP($D140,'Model Working'!$C$62:$P$65,R$4,FALSE)*(1+Low_Case))*'Model Working'!L$57)))</f>
        <v>91.474282769885207</v>
      </c>
      <c r="S140" s="360">
        <f>((((((VLOOKUP($B140,'Model Working'!$C$16:$P$25,T$4,FALSE)/VLOOKUP($B140,'Model Working'!$C$30:$P$39,T$4)-(VLOOKUP($B140,'Model Working'!$C$16:$P$25,S$4,FALSE)/VLOOKUP($B140,'Model Working'!$C$30:$P$39,S$4)))/VLOOKUP($F140,'Model Working'!$C$54:$P$56,S$4,FALSE))*VLOOKUP($D140,'Model Working'!$C$62:$P$65,S$4,FALSE)*(1+Low_Case))*'Model Working'!M$57)))</f>
        <v>123.7835652645112</v>
      </c>
      <c r="T140" s="88" t="s">
        <v>115</v>
      </c>
    </row>
    <row r="141" spans="1:20">
      <c r="A141" s="358" t="s">
        <v>127</v>
      </c>
      <c r="B141" s="358" t="s">
        <v>137</v>
      </c>
      <c r="C141" s="358" t="s">
        <v>121</v>
      </c>
      <c r="D141" s="358" t="s">
        <v>132</v>
      </c>
      <c r="E141" s="358" t="s">
        <v>125</v>
      </c>
      <c r="F141" s="358" t="s">
        <v>117</v>
      </c>
      <c r="G141" s="358"/>
      <c r="H141" s="359">
        <f>(VLOOKUP($B141,'Model Working'!$C$16:$O$25,H$4,FALSE)/VLOOKUP($B141,'Model Working'!$C$30:$O$39,H$4))</f>
        <v>93255.571919489448</v>
      </c>
      <c r="I141" s="360">
        <f>((VLOOKUP($B141,'Model Working'!$C$16:$P$25,J$4,FALSE)/VLOOKUP($B141,'Model Working'!$C$30:$P$39,J$4)-(VLOOKUP($B141,'Model Working'!$C$16:$P$25,I$4,FALSE)/VLOOKUP($B141,'Model Working'!$C$30:$P$39,I$4)))/VLOOKUP($F141,'Model Working'!$C$54:$P$56,I$4,FALSE))*VLOOKUP($D141,'Model Working'!$C$62:$P$65,I$4,FALSE)*(1+High_Case)</f>
        <v>24.311394191509422</v>
      </c>
      <c r="J141" s="360">
        <f>((((((VLOOKUP($B141,'Model Working'!$C$16:$P$25,K$4,FALSE)/VLOOKUP($B141,'Model Working'!$C$30:$P$39,K$4)-(VLOOKUP($B141,'Model Working'!$C$16:$P$25,J$4,FALSE)/VLOOKUP($B141,'Model Working'!$C$30:$P$39,J$4)))/VLOOKUP($F141,'Model Working'!$C$54:$P$56,J$4,FALSE))*VLOOKUP($D141,'Model Working'!$C$62:$P$65,J$4,FALSE)*(1+High_Case))*'Model Working'!D$57)))</f>
        <v>103.49284805384335</v>
      </c>
      <c r="K141" s="360">
        <f>((((((VLOOKUP($B141,'Model Working'!$C$16:$P$25,L$4,FALSE)/VLOOKUP($B141,'Model Working'!$C$30:$P$39,L$4)-(VLOOKUP($B141,'Model Working'!$C$16:$P$25,K$4,FALSE)/VLOOKUP($B141,'Model Working'!$C$30:$P$39,K$4)))/VLOOKUP($F141,'Model Working'!$C$54:$P$56,K$4,FALSE))*VLOOKUP($D141,'Model Working'!$C$62:$P$65,K$4,FALSE)*(1+High_Case))*'Model Working'!E$57)))</f>
        <v>104.49672867996682</v>
      </c>
      <c r="L141" s="360">
        <f>((((((((VLOOKUP($B141,'Model Working'!$C$16:$P$25,M$4,FALSE)/VLOOKUP($B141,'Model Working'!$C$30:$P$39,M$4)-(VLOOKUP($B141,'Model Working'!$C$16:$P$25,L$4,FALSE)/VLOOKUP($B141,'Model Working'!$C$30:$P$39,L$4)))/VLOOKUP($F141,'Model Working'!$C$54:$P$56,L$4,FALSE))*VLOOKUP($D141,'Model Working'!$C$62:$P$65,L$4,FALSE)*(1+High_Case))*'Model Working'!F$57)))))</f>
        <v>105.5103469481609</v>
      </c>
      <c r="M141" s="360">
        <f>((((((VLOOKUP($B141,'Model Working'!$C$16:$P$25,N$4,FALSE)/VLOOKUP($B141,'Model Working'!$C$30:$P$39,N$4)-(VLOOKUP($B141,'Model Working'!$C$16:$P$25,M$4,FALSE)/VLOOKUP($B141,'Model Working'!$C$30:$P$39,M$4)))/VLOOKUP($F141,'Model Working'!$C$54:$P$56,M$4,FALSE))*VLOOKUP($D141,'Model Working'!$C$62:$P$65,M$4,FALSE)*(1+High_Case))*'Model Working'!G$57)))</f>
        <v>106.5337973135595</v>
      </c>
      <c r="N141" s="360">
        <f>((((((VLOOKUP($B141,'Model Working'!$C$16:$P$25,O$4,FALSE)/VLOOKUP($B141,'Model Working'!$C$30:$P$39,O$4)-(VLOOKUP($B141,'Model Working'!$C$16:$P$25,N$4,FALSE)/VLOOKUP($B141,'Model Working'!$C$30:$P$39,N$4)))/VLOOKUP($F141,'Model Working'!$C$54:$P$56,N$4,FALSE))*VLOOKUP($D141,'Model Working'!$C$62:$P$65,N$4,FALSE)*(1+High_Case))*'Model Working'!H$57)))</f>
        <v>107.56717514750189</v>
      </c>
      <c r="O141" s="360">
        <f>((((((VLOOKUP($B141,'Model Working'!$C$16:$P$25,P$4,FALSE)/VLOOKUP($B141,'Model Working'!$C$30:$P$39,P$4)-(VLOOKUP($B141,'Model Working'!$C$16:$P$25,O$4,FALSE)/VLOOKUP($B141,'Model Working'!$C$30:$P$39,O$4)))/VLOOKUP($F141,'Model Working'!$C$54:$P$56,O$4,FALSE))*VLOOKUP($D141,'Model Working'!$C$62:$P$65,O$4,FALSE)*(1+High_Case))*'Model Working'!I$57)))</f>
        <v>108.61057674643035</v>
      </c>
      <c r="P141" s="360">
        <f>((((((VLOOKUP($B141,'Model Working'!$C$16:$P$25,Q$4,FALSE)/VLOOKUP($B141,'Model Working'!$C$30:$P$39,Q$4)-(VLOOKUP($B141,'Model Working'!$C$16:$P$25,P$4,FALSE)/VLOOKUP($B141,'Model Working'!$C$30:$P$39,P$4)))/VLOOKUP($F141,'Model Working'!$C$54:$P$56,P$4,FALSE))*VLOOKUP($D141,'Model Working'!$C$62:$P$65,P$4,FALSE)*(1+High_Case))*'Model Working'!J$57)))</f>
        <v>109.66409934087204</v>
      </c>
      <c r="Q141" s="360">
        <f>((((((VLOOKUP($B141,'Model Working'!$C$16:$P$25,R$4,FALSE)/VLOOKUP($B141,'Model Working'!$C$30:$P$39,R$4)-(VLOOKUP($B141,'Model Working'!$C$16:$P$25,Q$4,FALSE)/VLOOKUP($B141,'Model Working'!$C$30:$P$39,Q$4)))/VLOOKUP($F141,'Model Working'!$C$54:$P$56,Q$4,FALSE))*VLOOKUP($D141,'Model Working'!$C$62:$P$65,Q$4,FALSE)*(1+High_Case))*'Model Working'!K$57)))</f>
        <v>110.72784110447847</v>
      </c>
      <c r="R141" s="360">
        <f>((((((VLOOKUP($B141,'Model Working'!$C$16:$P$25,S$4,FALSE)/VLOOKUP($B141,'Model Working'!$C$30:$P$39,S$4)-(VLOOKUP($B141,'Model Working'!$C$16:$P$25,R$4,FALSE)/VLOOKUP($B141,'Model Working'!$C$30:$P$39,R$4)))/VLOOKUP($F141,'Model Working'!$C$54:$P$56,R$4,FALSE))*VLOOKUP($D141,'Model Working'!$C$62:$P$65,R$4,FALSE)*(1+High_Case))*'Model Working'!L$57)))</f>
        <v>111.80190116319302</v>
      </c>
      <c r="S141" s="360">
        <f>((((((VLOOKUP($B141,'Model Working'!$C$16:$P$25,T$4,FALSE)/VLOOKUP($B141,'Model Working'!$C$30:$P$39,T$4)-(VLOOKUP($B141,'Model Working'!$C$16:$P$25,S$4,FALSE)/VLOOKUP($B141,'Model Working'!$C$30:$P$39,S$4)))/VLOOKUP($F141,'Model Working'!$C$54:$P$56,S$4,FALSE))*VLOOKUP($D141,'Model Working'!$C$62:$P$65,S$4,FALSE)*(1+High_Case))*'Model Working'!M$57)))</f>
        <v>151.29102421218036</v>
      </c>
      <c r="T141" s="88" t="s">
        <v>115</v>
      </c>
    </row>
    <row r="142" spans="1:20">
      <c r="A142" s="358" t="s">
        <v>127</v>
      </c>
      <c r="B142" s="358" t="s">
        <v>137</v>
      </c>
      <c r="C142" s="358" t="s">
        <v>121</v>
      </c>
      <c r="D142" s="358" t="s">
        <v>120</v>
      </c>
      <c r="E142" s="358" t="s">
        <v>126</v>
      </c>
      <c r="F142" s="358" t="s">
        <v>114</v>
      </c>
      <c r="G142" s="358"/>
      <c r="H142" s="359">
        <f>(VLOOKUP($B142,'Model Working'!$C$16:$O$25,H$4,FALSE)/VLOOKUP($B142,'Model Working'!$C$30:$O$39,H$4))</f>
        <v>93255.571919489448</v>
      </c>
      <c r="I142" s="360">
        <f t="shared" ref="I142:S142" si="47">I136+I139</f>
        <v>81.879999999999328</v>
      </c>
      <c r="J142" s="360">
        <f t="shared" si="47"/>
        <v>348.5606103827688</v>
      </c>
      <c r="K142" s="360">
        <f t="shared" si="47"/>
        <v>351.94164830348564</v>
      </c>
      <c r="L142" s="360">
        <f t="shared" si="47"/>
        <v>355.35548229202408</v>
      </c>
      <c r="M142" s="360">
        <f t="shared" si="47"/>
        <v>358.80243047026153</v>
      </c>
      <c r="N142" s="360">
        <f t="shared" si="47"/>
        <v>362.28281404582594</v>
      </c>
      <c r="O142" s="360">
        <f t="shared" si="47"/>
        <v>365.79695734206268</v>
      </c>
      <c r="P142" s="360">
        <f t="shared" si="47"/>
        <v>369.34518782828513</v>
      </c>
      <c r="Q142" s="360">
        <f t="shared" si="47"/>
        <v>372.92783615021949</v>
      </c>
      <c r="R142" s="360">
        <f t="shared" si="47"/>
        <v>376.54523616088034</v>
      </c>
      <c r="S142" s="360">
        <f t="shared" si="47"/>
        <v>509.54334271868061</v>
      </c>
      <c r="T142" s="88" t="s">
        <v>115</v>
      </c>
    </row>
    <row r="143" spans="1:20">
      <c r="A143" s="358" t="s">
        <v>127</v>
      </c>
      <c r="B143" s="358" t="s">
        <v>137</v>
      </c>
      <c r="C143" s="358" t="s">
        <v>121</v>
      </c>
      <c r="D143" s="358" t="s">
        <v>120</v>
      </c>
      <c r="E143" s="358" t="s">
        <v>126</v>
      </c>
      <c r="F143" s="358" t="s">
        <v>116</v>
      </c>
      <c r="G143" s="358"/>
      <c r="H143" s="359">
        <f>(VLOOKUP($B143,'Model Working'!$C$16:$O$25,H$4,FALSE)/VLOOKUP($B143,'Model Working'!$C$30:$O$39,H$4))</f>
        <v>93255.571919489448</v>
      </c>
      <c r="I143" s="360">
        <f t="shared" ref="I143:S143" si="48">I137+I140</f>
        <v>73.691999999999396</v>
      </c>
      <c r="J143" s="360">
        <f t="shared" si="48"/>
        <v>313.70454934449191</v>
      </c>
      <c r="K143" s="360">
        <f t="shared" si="48"/>
        <v>316.74748347313709</v>
      </c>
      <c r="L143" s="360">
        <f t="shared" si="48"/>
        <v>319.81993406282163</v>
      </c>
      <c r="M143" s="360">
        <f t="shared" si="48"/>
        <v>322.92218742323541</v>
      </c>
      <c r="N143" s="360">
        <f t="shared" si="48"/>
        <v>326.05453264124338</v>
      </c>
      <c r="O143" s="360">
        <f t="shared" si="48"/>
        <v>329.21726160785647</v>
      </c>
      <c r="P143" s="360">
        <f t="shared" si="48"/>
        <v>332.41066904545664</v>
      </c>
      <c r="Q143" s="360">
        <f t="shared" si="48"/>
        <v>335.63505253519753</v>
      </c>
      <c r="R143" s="360">
        <f t="shared" si="48"/>
        <v>338.89071254479234</v>
      </c>
      <c r="S143" s="360">
        <f t="shared" si="48"/>
        <v>458.58900844681256</v>
      </c>
      <c r="T143" s="88" t="s">
        <v>115</v>
      </c>
    </row>
    <row r="144" spans="1:20" ht="15" thickBot="1">
      <c r="A144" s="361" t="s">
        <v>127</v>
      </c>
      <c r="B144" s="361" t="s">
        <v>137</v>
      </c>
      <c r="C144" s="361" t="s">
        <v>121</v>
      </c>
      <c r="D144" s="361" t="s">
        <v>120</v>
      </c>
      <c r="E144" s="361" t="s">
        <v>126</v>
      </c>
      <c r="F144" s="361" t="s">
        <v>117</v>
      </c>
      <c r="G144" s="361"/>
      <c r="H144" s="362">
        <f>(VLOOKUP($B144,'Model Working'!$C$16:$O$25,H$4,FALSE)/VLOOKUP($B144,'Model Working'!$C$30:$O$39,H$4))</f>
        <v>93255.571919489448</v>
      </c>
      <c r="I144" s="363">
        <f t="shared" ref="I144:S144" si="49">I138+I141</f>
        <v>90.067999999999273</v>
      </c>
      <c r="J144" s="363">
        <f t="shared" si="49"/>
        <v>383.41667142104563</v>
      </c>
      <c r="K144" s="363">
        <f t="shared" si="49"/>
        <v>387.13581313383418</v>
      </c>
      <c r="L144" s="363">
        <f t="shared" si="49"/>
        <v>390.89103052122653</v>
      </c>
      <c r="M144" s="363">
        <f t="shared" si="49"/>
        <v>394.68267351728775</v>
      </c>
      <c r="N144" s="363">
        <f t="shared" si="49"/>
        <v>398.51109545040862</v>
      </c>
      <c r="O144" s="363">
        <f t="shared" si="49"/>
        <v>402.37665307626906</v>
      </c>
      <c r="P144" s="363">
        <f t="shared" si="49"/>
        <v>406.27970661111374</v>
      </c>
      <c r="Q144" s="363">
        <f t="shared" si="49"/>
        <v>410.22061976524151</v>
      </c>
      <c r="R144" s="363">
        <f t="shared" si="49"/>
        <v>414.19975977696839</v>
      </c>
      <c r="S144" s="363">
        <f t="shared" si="49"/>
        <v>560.49767699054871</v>
      </c>
      <c r="T144" s="89" t="s">
        <v>115</v>
      </c>
    </row>
    <row r="145" spans="1:20" ht="15.5" thickTop="1" thickBot="1">
      <c r="A145" s="364" t="s">
        <v>127</v>
      </c>
      <c r="B145" s="365" t="s">
        <v>137</v>
      </c>
      <c r="C145" s="365" t="s">
        <v>121</v>
      </c>
      <c r="D145" s="365" t="s">
        <v>120</v>
      </c>
      <c r="E145" s="365" t="s">
        <v>126</v>
      </c>
      <c r="F145" s="365" t="s">
        <v>120</v>
      </c>
      <c r="G145" s="365"/>
      <c r="H145" s="366">
        <f>(VLOOKUP($B145,'Model Working'!$C$16:$O$25,H$4,FALSE)/VLOOKUP($B145,'Model Working'!$C$30:$O$39,H$4))</f>
        <v>93255.571919489448</v>
      </c>
      <c r="I145" s="367">
        <f>((VLOOKUP($B136,'Model Working'!$C$16:$P$25,J$4,FALSE)/VLOOKUP($B136,'Model Working'!$C$30:$P$39,J$4)-(VLOOKUP($B136,'Model Working'!$C$16:$P$25,I$4,FALSE)/VLOOKUP($B136,'Model Working'!$C$30:$P$39,I$4))))/VLOOKUP($F140,'Model Working'!$C$54:$P$56,I$4,FALSE)</f>
        <v>81.879999999999328</v>
      </c>
      <c r="J145" s="367">
        <f>J136+J139</f>
        <v>348.5606103827688</v>
      </c>
      <c r="K145" s="367">
        <f t="shared" ref="K145:S145" si="50">K136+K139</f>
        <v>351.94164830348564</v>
      </c>
      <c r="L145" s="367">
        <f t="shared" si="50"/>
        <v>355.35548229202408</v>
      </c>
      <c r="M145" s="367">
        <f t="shared" si="50"/>
        <v>358.80243047026153</v>
      </c>
      <c r="N145" s="367">
        <f t="shared" si="50"/>
        <v>362.28281404582594</v>
      </c>
      <c r="O145" s="367">
        <f t="shared" si="50"/>
        <v>365.79695734206268</v>
      </c>
      <c r="P145" s="367">
        <f t="shared" si="50"/>
        <v>369.34518782828513</v>
      </c>
      <c r="Q145" s="367">
        <f t="shared" si="50"/>
        <v>372.92783615021949</v>
      </c>
      <c r="R145" s="367">
        <f t="shared" si="50"/>
        <v>376.54523616088034</v>
      </c>
      <c r="S145" s="367">
        <f t="shared" si="50"/>
        <v>509.54334271868061</v>
      </c>
      <c r="T145" s="90" t="s">
        <v>115</v>
      </c>
    </row>
    <row r="146" spans="1:20">
      <c r="A146" s="358" t="s">
        <v>127</v>
      </c>
      <c r="B146" s="368" t="s">
        <v>138</v>
      </c>
      <c r="C146" s="358" t="s">
        <v>111</v>
      </c>
      <c r="D146" s="368" t="s">
        <v>129</v>
      </c>
      <c r="E146" s="358" t="s">
        <v>113</v>
      </c>
      <c r="F146" s="358" t="s">
        <v>114</v>
      </c>
      <c r="G146" s="358"/>
      <c r="H146" s="359">
        <f>(VLOOKUP($B146,'Model Working'!$C$16:$O$25,H$4,FALSE)/VLOOKUP($B146,'Model Working'!$C$30:$O$39,H$4))</f>
        <v>64464.997545409926</v>
      </c>
      <c r="I146" s="360">
        <f>(VLOOKUP($B146,'Model Working'!$C$16:$P$25,J$4,FALSE)/VLOOKUP($B146,'Model Working'!$C$30:$P$39,J$4)-(VLOOKUP($B146,'Model Working'!$C$16:$P$25,I$4,FALSE)/VLOOKUP($B146,'Model Working'!$C$30:$P$39,I$4)))*VLOOKUP($F146,'Model Working'!$C$42:$P$45,I$4,FALSE)*VLOOKUP($D146,'Model Working'!$C$47:$P$50,I$4,FALSE)*(1+Base_Case)</f>
        <v>598.53468160000079</v>
      </c>
      <c r="J146" s="360">
        <f>(VLOOKUP($B146,'Model Working'!$C$16:$P$25,K$4,FALSE)/VLOOKUP($B146,'Model Working'!$C$30:$P$39,K$4)-(VLOOKUP($B146,'Model Working'!$C$16:$P$25,J$4,FALSE)/VLOOKUP($B146,'Model Working'!$C$30:$P$39,J$4)))*VLOOKUP($F146,'Model Working'!$C$42:$P$45,J$4,FALSE)*VLOOKUP($D146,'Model Working'!$C$47:$P$50,J$4,FALSE)*(1+Base_Case)</f>
        <v>586.38442756351481</v>
      </c>
      <c r="K146" s="360">
        <f>(VLOOKUP($B146,'Model Working'!$C$16:$P$25,L$4,FALSE)/VLOOKUP($B146,'Model Working'!$C$30:$P$39,L$4)-(VLOOKUP($B146,'Model Working'!$C$16:$P$25,K$4,FALSE)/VLOOKUP($B146,'Model Working'!$C$30:$P$39,K$4)))*VLOOKUP($F146,'Model Working'!$C$42:$P$45,K$4,FALSE)*VLOOKUP($D146,'Model Working'!$C$47:$P$50,K$4,FALSE)*(1+Base_Case)</f>
        <v>592.07235651089093</v>
      </c>
      <c r="L146" s="360">
        <f>(VLOOKUP($B146,'Model Working'!$C$16:$P$25,M$4,FALSE)/VLOOKUP($B146,'Model Working'!$C$30:$P$39,M$4)-(VLOOKUP($B146,'Model Working'!$C$16:$P$25,L$4,FALSE)/VLOOKUP($B146,'Model Working'!$C$30:$P$39,L$4)))*VLOOKUP($F146,'Model Working'!$C$42:$P$45,L$4,FALSE)*VLOOKUP($D146,'Model Working'!$C$47:$P$50,L$4,FALSE)*(1+Base_Case)</f>
        <v>609.09499531940389</v>
      </c>
      <c r="M146" s="360">
        <f>(VLOOKUP($B146,'Model Working'!$C$16:$P$25,N$4,FALSE)/VLOOKUP($B146,'Model Working'!$C$30:$P$39,N$4)-(VLOOKUP($B146,'Model Working'!$C$16:$P$25,M$4,FALSE)/VLOOKUP($B146,'Model Working'!$C$30:$P$39,M$4)))*VLOOKUP($F146,'Model Working'!$C$42:$P$45,M$4,FALSE)*VLOOKUP($D146,'Model Working'!$C$47:$P$50,M$4,FALSE)*(1+Base_Case)</f>
        <v>603.61426831522988</v>
      </c>
      <c r="N146" s="360">
        <f>(VLOOKUP($B146,'Model Working'!$C$16:$P$25,O$4,FALSE)/VLOOKUP($B146,'Model Working'!$C$30:$P$39,O$4)-(VLOOKUP($B146,'Model Working'!$C$16:$P$25,N$4,FALSE)/VLOOKUP($B146,'Model Working'!$C$30:$P$39,N$4)))*VLOOKUP($F146,'Model Working'!$C$42:$P$45,N$4,FALSE)*VLOOKUP($D146,'Model Working'!$C$47:$P$50,N$4,FALSE)*(1+Base_Case)</f>
        <v>609.46932671788602</v>
      </c>
      <c r="O146" s="360">
        <f>(VLOOKUP($B146,'Model Working'!$C$16:$P$25,P$4,FALSE)/VLOOKUP($B146,'Model Working'!$C$30:$P$39,P$4)-(VLOOKUP($B146,'Model Working'!$C$16:$P$25,O$4,FALSE)/VLOOKUP($B146,'Model Working'!$C$30:$P$39,O$4)))*VLOOKUP($F146,'Model Working'!$C$42:$P$45,O$4,FALSE)*VLOOKUP($D146,'Model Working'!$C$47:$P$50,O$4,FALSE)*(1+Base_Case)</f>
        <v>615.38117918703313</v>
      </c>
      <c r="P146" s="360">
        <f>(VLOOKUP($B146,'Model Working'!$C$16:$P$25,Q$4,FALSE)/VLOOKUP($B146,'Model Working'!$C$30:$P$39,Q$4)-(VLOOKUP($B146,'Model Working'!$C$16:$P$25,P$4,FALSE)/VLOOKUP($B146,'Model Working'!$C$30:$P$39,P$4)))*VLOOKUP($F146,'Model Working'!$C$42:$P$45,P$4,FALSE)*VLOOKUP($D146,'Model Working'!$C$47:$P$50,P$4,FALSE)*(1+Base_Case)</f>
        <v>621.35037662517152</v>
      </c>
      <c r="Q146" s="360">
        <f>(VLOOKUP($B146,'Model Working'!$C$16:$P$25,R$4,FALSE)/VLOOKUP($B146,'Model Working'!$C$30:$P$39,R$4)-(VLOOKUP($B146,'Model Working'!$C$16:$P$25,Q$4,FALSE)/VLOOKUP($B146,'Model Working'!$C$30:$P$39,Q$4)))*VLOOKUP($F146,'Model Working'!$C$42:$P$45,Q$4,FALSE)*VLOOKUP($D146,'Model Working'!$C$47:$P$50,Q$4,FALSE)*(1+Base_Case)</f>
        <v>627.37747527842089</v>
      </c>
      <c r="R146" s="360">
        <f>(VLOOKUP($B146,'Model Working'!$C$16:$P$25,S$4,FALSE)/VLOOKUP($B146,'Model Working'!$C$30:$P$39,S$4)-(VLOOKUP($B146,'Model Working'!$C$16:$P$25,R$4,FALSE)/VLOOKUP($B146,'Model Working'!$C$30:$P$39,R$4)))*VLOOKUP($F146,'Model Working'!$C$42:$P$45,R$4,FALSE)*VLOOKUP($D146,'Model Working'!$C$47:$P$50,R$4,FALSE)*(1+Base_Case)</f>
        <v>633.46303678862694</v>
      </c>
      <c r="S146" s="360">
        <f>(VLOOKUP($B146,'Model Working'!$C$16:$P$25,T$4,FALSE)/VLOOKUP($B146,'Model Working'!$C$30:$P$39,T$4)-(VLOOKUP($B146,'Model Working'!$C$16:$P$25,S$4,FALSE)/VLOOKUP($B146,'Model Working'!$C$30:$P$39,S$4)))*VLOOKUP($F146,'Model Working'!$C$42:$P$45,S$4,FALSE)*VLOOKUP($D146,'Model Working'!$C$47:$P$50,S$4,FALSE)*(1+Base_Case)</f>
        <v>659.38930746956078</v>
      </c>
      <c r="T146" s="216" t="s">
        <v>115</v>
      </c>
    </row>
    <row r="147" spans="1:20">
      <c r="A147" s="358" t="s">
        <v>127</v>
      </c>
      <c r="B147" s="358" t="s">
        <v>138</v>
      </c>
      <c r="C147" s="358" t="s">
        <v>111</v>
      </c>
      <c r="D147" s="368" t="s">
        <v>129</v>
      </c>
      <c r="E147" s="358" t="s">
        <v>113</v>
      </c>
      <c r="F147" s="358" t="s">
        <v>116</v>
      </c>
      <c r="G147" s="358"/>
      <c r="H147" s="359">
        <f>(VLOOKUP($B147,'Model Working'!$C$16:$O$25,H$4,FALSE)/VLOOKUP($B147,'Model Working'!$C$30:$O$39,H$4))</f>
        <v>64464.997545409926</v>
      </c>
      <c r="I147" s="360">
        <f>(VLOOKUP($B147,'Model Working'!$C$16:$P$25,J$4,FALSE)/VLOOKUP($B147,'Model Working'!$C$30:$P$39,J$4)-(VLOOKUP($B147,'Model Working'!$C$16:$P$25,I$4,FALSE)/VLOOKUP($B147,'Model Working'!$C$30:$P$39,I$4)))*VLOOKUP($F147,'Model Working'!$C$42:$P$45,I$4,FALSE)*VLOOKUP($D147,'Model Working'!$C$47:$P$50,I$4,FALSE)*(1+Low_Case)</f>
        <v>538.68121344000076</v>
      </c>
      <c r="J147" s="360">
        <f>(VLOOKUP($B147,'Model Working'!$C$16:$P$25,K$4,FALSE)/VLOOKUP($B147,'Model Working'!$C$30:$P$39,K$4)-(VLOOKUP($B147,'Model Working'!$C$16:$P$25,J$4,FALSE)/VLOOKUP($B147,'Model Working'!$C$30:$P$39,J$4)))*VLOOKUP($F147,'Model Working'!$C$42:$P$45,J$4,FALSE)*VLOOKUP($D147,'Model Working'!$C$47:$P$50,J$4,FALSE)*(1+Low_Case)</f>
        <v>527.74598480716338</v>
      </c>
      <c r="K147" s="360">
        <f>(VLOOKUP($B147,'Model Working'!$C$16:$P$25,L$4,FALSE)/VLOOKUP($B147,'Model Working'!$C$30:$P$39,L$4)-(VLOOKUP($B147,'Model Working'!$C$16:$P$25,K$4,FALSE)/VLOOKUP($B147,'Model Working'!$C$30:$P$39,K$4)))*VLOOKUP($F147,'Model Working'!$C$42:$P$45,K$4,FALSE)*VLOOKUP($D147,'Model Working'!$C$47:$P$50,K$4,FALSE)*(1+Low_Case)</f>
        <v>532.86512085980189</v>
      </c>
      <c r="L147" s="360">
        <f>(VLOOKUP($B147,'Model Working'!$C$16:$P$25,M$4,FALSE)/VLOOKUP($B147,'Model Working'!$C$30:$P$39,M$4)-(VLOOKUP($B147,'Model Working'!$C$16:$P$25,L$4,FALSE)/VLOOKUP($B147,'Model Working'!$C$30:$P$39,L$4)))*VLOOKUP($F147,'Model Working'!$C$42:$P$45,L$4,FALSE)*VLOOKUP($D147,'Model Working'!$C$47:$P$50,L$4,FALSE)*(1+Low_Case)</f>
        <v>548.18549578746354</v>
      </c>
      <c r="M147" s="360">
        <f>(VLOOKUP($B147,'Model Working'!$C$16:$P$25,N$4,FALSE)/VLOOKUP($B147,'Model Working'!$C$30:$P$39,N$4)-(VLOOKUP($B147,'Model Working'!$C$16:$P$25,M$4,FALSE)/VLOOKUP($B147,'Model Working'!$C$30:$P$39,M$4)))*VLOOKUP($F147,'Model Working'!$C$42:$P$45,M$4,FALSE)*VLOOKUP($D147,'Model Working'!$C$47:$P$50,M$4,FALSE)*(1+Low_Case)</f>
        <v>543.2528414837069</v>
      </c>
      <c r="N147" s="360">
        <f>(VLOOKUP($B147,'Model Working'!$C$16:$P$25,O$4,FALSE)/VLOOKUP($B147,'Model Working'!$C$30:$P$39,O$4)-(VLOOKUP($B147,'Model Working'!$C$16:$P$25,N$4,FALSE)/VLOOKUP($B147,'Model Working'!$C$30:$P$39,N$4)))*VLOOKUP($F147,'Model Working'!$C$42:$P$45,N$4,FALSE)*VLOOKUP($D147,'Model Working'!$C$47:$P$50,N$4,FALSE)*(1+Low_Case)</f>
        <v>548.52239404609747</v>
      </c>
      <c r="O147" s="360">
        <f>(VLOOKUP($B147,'Model Working'!$C$16:$P$25,P$4,FALSE)/VLOOKUP($B147,'Model Working'!$C$30:$P$39,P$4)-(VLOOKUP($B147,'Model Working'!$C$16:$P$25,O$4,FALSE)/VLOOKUP($B147,'Model Working'!$C$30:$P$39,O$4)))*VLOOKUP($F147,'Model Working'!$C$42:$P$45,O$4,FALSE)*VLOOKUP($D147,'Model Working'!$C$47:$P$50,O$4,FALSE)*(1+Low_Case)</f>
        <v>553.84306126832985</v>
      </c>
      <c r="P147" s="360">
        <f>(VLOOKUP($B147,'Model Working'!$C$16:$P$25,Q$4,FALSE)/VLOOKUP($B147,'Model Working'!$C$30:$P$39,Q$4)-(VLOOKUP($B147,'Model Working'!$C$16:$P$25,P$4,FALSE)/VLOOKUP($B147,'Model Working'!$C$30:$P$39,P$4)))*VLOOKUP($F147,'Model Working'!$C$42:$P$45,P$4,FALSE)*VLOOKUP($D147,'Model Working'!$C$47:$P$50,P$4,FALSE)*(1+Low_Case)</f>
        <v>559.21533896265441</v>
      </c>
      <c r="Q147" s="360">
        <f>(VLOOKUP($B147,'Model Working'!$C$16:$P$25,R$4,FALSE)/VLOOKUP($B147,'Model Working'!$C$30:$P$39,R$4)-(VLOOKUP($B147,'Model Working'!$C$16:$P$25,Q$4,FALSE)/VLOOKUP($B147,'Model Working'!$C$30:$P$39,Q$4)))*VLOOKUP($F147,'Model Working'!$C$42:$P$45,Q$4,FALSE)*VLOOKUP($D147,'Model Working'!$C$47:$P$50,Q$4,FALSE)*(1+Low_Case)</f>
        <v>564.6397277505788</v>
      </c>
      <c r="R147" s="360">
        <f>(VLOOKUP($B147,'Model Working'!$C$16:$P$25,S$4,FALSE)/VLOOKUP($B147,'Model Working'!$C$30:$P$39,S$4)-(VLOOKUP($B147,'Model Working'!$C$16:$P$25,R$4,FALSE)/VLOOKUP($B147,'Model Working'!$C$30:$P$39,R$4)))*VLOOKUP($F147,'Model Working'!$C$42:$P$45,R$4,FALSE)*VLOOKUP($D147,'Model Working'!$C$47:$P$50,R$4,FALSE)*(1+Low_Case)</f>
        <v>570.11673310976425</v>
      </c>
      <c r="S147" s="360">
        <f>(VLOOKUP($B147,'Model Working'!$C$16:$P$25,T$4,FALSE)/VLOOKUP($B147,'Model Working'!$C$30:$P$39,T$4)-(VLOOKUP($B147,'Model Working'!$C$16:$P$25,S$4,FALSE)/VLOOKUP($B147,'Model Working'!$C$30:$P$39,S$4)))*VLOOKUP($F147,'Model Working'!$C$42:$P$45,S$4,FALSE)*VLOOKUP($D147,'Model Working'!$C$47:$P$50,S$4,FALSE)*(1+Low_Case)</f>
        <v>593.45037672260469</v>
      </c>
      <c r="T147" s="88" t="s">
        <v>115</v>
      </c>
    </row>
    <row r="148" spans="1:20">
      <c r="A148" s="358" t="s">
        <v>127</v>
      </c>
      <c r="B148" s="358" t="s">
        <v>138</v>
      </c>
      <c r="C148" s="358" t="s">
        <v>111</v>
      </c>
      <c r="D148" s="368" t="s">
        <v>129</v>
      </c>
      <c r="E148" s="358" t="s">
        <v>113</v>
      </c>
      <c r="F148" s="358" t="s">
        <v>117</v>
      </c>
      <c r="G148" s="358"/>
      <c r="H148" s="359">
        <f>(VLOOKUP($B148,'Model Working'!$C$16:$O$25,H$4,FALSE)/VLOOKUP($B148,'Model Working'!$C$30:$O$39,H$4))</f>
        <v>64464.997545409926</v>
      </c>
      <c r="I148" s="360">
        <f>(VLOOKUP($B148,'Model Working'!$C$16:$P$25,J$4,FALSE)/VLOOKUP($B148,'Model Working'!$C$30:$P$39,J$4)-(VLOOKUP($B148,'Model Working'!$C$16:$P$25,I$4,FALSE)/VLOOKUP($B148,'Model Working'!$C$30:$P$39,I$4)))*VLOOKUP($F148,'Model Working'!$C$42:$P$45,I$4,FALSE)*VLOOKUP($D148,'Model Working'!$C$47:$P$50,I$4,FALSE)*(1+High_Case)</f>
        <v>658.38814976000094</v>
      </c>
      <c r="J148" s="360">
        <f>(VLOOKUP($B148,'Model Working'!$C$16:$P$25,K$4,FALSE)/VLOOKUP($B148,'Model Working'!$C$30:$P$39,K$4)-(VLOOKUP($B148,'Model Working'!$C$16:$P$25,J$4,FALSE)/VLOOKUP($B148,'Model Working'!$C$30:$P$39,J$4)))*VLOOKUP($F148,'Model Working'!$C$42:$P$45,J$4,FALSE)*VLOOKUP($D148,'Model Working'!$C$47:$P$50,J$4,FALSE)*(1+High_Case)</f>
        <v>645.02287031986634</v>
      </c>
      <c r="K148" s="360">
        <f>(VLOOKUP($B148,'Model Working'!$C$16:$P$25,L$4,FALSE)/VLOOKUP($B148,'Model Working'!$C$30:$P$39,L$4)-(VLOOKUP($B148,'Model Working'!$C$16:$P$25,K$4,FALSE)/VLOOKUP($B148,'Model Working'!$C$30:$P$39,K$4)))*VLOOKUP($F148,'Model Working'!$C$42:$P$45,K$4,FALSE)*VLOOKUP($D148,'Model Working'!$C$47:$P$50,K$4,FALSE)*(1+High_Case)</f>
        <v>651.27959216198008</v>
      </c>
      <c r="L148" s="360">
        <f>(VLOOKUP($B148,'Model Working'!$C$16:$P$25,M$4,FALSE)/VLOOKUP($B148,'Model Working'!$C$30:$P$39,M$4)-(VLOOKUP($B148,'Model Working'!$C$16:$P$25,L$4,FALSE)/VLOOKUP($B148,'Model Working'!$C$30:$P$39,L$4)))*VLOOKUP($F148,'Model Working'!$C$42:$P$45,L$4,FALSE)*VLOOKUP($D148,'Model Working'!$C$47:$P$50,L$4,FALSE)*(1+High_Case)</f>
        <v>670.00449485134436</v>
      </c>
      <c r="M148" s="360">
        <f>(VLOOKUP($B148,'Model Working'!$C$16:$P$25,N$4,FALSE)/VLOOKUP($B148,'Model Working'!$C$30:$P$39,N$4)-(VLOOKUP($B148,'Model Working'!$C$16:$P$25,M$4,FALSE)/VLOOKUP($B148,'Model Working'!$C$30:$P$39,M$4)))*VLOOKUP($F148,'Model Working'!$C$42:$P$45,M$4,FALSE)*VLOOKUP($D148,'Model Working'!$C$47:$P$50,M$4,FALSE)*(1+High_Case)</f>
        <v>663.97569514675297</v>
      </c>
      <c r="N148" s="360">
        <f>(VLOOKUP($B148,'Model Working'!$C$16:$P$25,O$4,FALSE)/VLOOKUP($B148,'Model Working'!$C$30:$P$39,O$4)-(VLOOKUP($B148,'Model Working'!$C$16:$P$25,N$4,FALSE)/VLOOKUP($B148,'Model Working'!$C$30:$P$39,N$4)))*VLOOKUP($F148,'Model Working'!$C$42:$P$45,N$4,FALSE)*VLOOKUP($D148,'Model Working'!$C$47:$P$50,N$4,FALSE)*(1+High_Case)</f>
        <v>670.41625938967468</v>
      </c>
      <c r="O148" s="360">
        <f>(VLOOKUP($B148,'Model Working'!$C$16:$P$25,P$4,FALSE)/VLOOKUP($B148,'Model Working'!$C$30:$P$39,P$4)-(VLOOKUP($B148,'Model Working'!$C$16:$P$25,O$4,FALSE)/VLOOKUP($B148,'Model Working'!$C$30:$P$39,O$4)))*VLOOKUP($F148,'Model Working'!$C$42:$P$45,O$4,FALSE)*VLOOKUP($D148,'Model Working'!$C$47:$P$50,O$4,FALSE)*(1+High_Case)</f>
        <v>676.91929710573652</v>
      </c>
      <c r="P148" s="360">
        <f>(VLOOKUP($B148,'Model Working'!$C$16:$P$25,Q$4,FALSE)/VLOOKUP($B148,'Model Working'!$C$30:$P$39,Q$4)-(VLOOKUP($B148,'Model Working'!$C$16:$P$25,P$4,FALSE)/VLOOKUP($B148,'Model Working'!$C$30:$P$39,P$4)))*VLOOKUP($F148,'Model Working'!$C$42:$P$45,P$4,FALSE)*VLOOKUP($D148,'Model Working'!$C$47:$P$50,P$4,FALSE)*(1+High_Case)</f>
        <v>683.48541428768874</v>
      </c>
      <c r="Q148" s="360">
        <f>(VLOOKUP($B148,'Model Working'!$C$16:$P$25,R$4,FALSE)/VLOOKUP($B148,'Model Working'!$C$30:$P$39,R$4)-(VLOOKUP($B148,'Model Working'!$C$16:$P$25,Q$4,FALSE)/VLOOKUP($B148,'Model Working'!$C$30:$P$39,Q$4)))*VLOOKUP($F148,'Model Working'!$C$42:$P$45,Q$4,FALSE)*VLOOKUP($D148,'Model Working'!$C$47:$P$50,Q$4,FALSE)*(1+High_Case)</f>
        <v>690.11522280626298</v>
      </c>
      <c r="R148" s="360">
        <f>(VLOOKUP($B148,'Model Working'!$C$16:$P$25,S$4,FALSE)/VLOOKUP($B148,'Model Working'!$C$30:$P$39,S$4)-(VLOOKUP($B148,'Model Working'!$C$16:$P$25,R$4,FALSE)/VLOOKUP($B148,'Model Working'!$C$30:$P$39,R$4)))*VLOOKUP($F148,'Model Working'!$C$42:$P$45,R$4,FALSE)*VLOOKUP($D148,'Model Working'!$C$47:$P$50,R$4,FALSE)*(1+High_Case)</f>
        <v>696.80934046748973</v>
      </c>
      <c r="S148" s="360">
        <f>(VLOOKUP($B148,'Model Working'!$C$16:$P$25,T$4,FALSE)/VLOOKUP($B148,'Model Working'!$C$30:$P$39,T$4)-(VLOOKUP($B148,'Model Working'!$C$16:$P$25,S$4,FALSE)/VLOOKUP($B148,'Model Working'!$C$30:$P$39,S$4)))*VLOOKUP($F148,'Model Working'!$C$42:$P$45,S$4,FALSE)*VLOOKUP($D148,'Model Working'!$C$47:$P$50,S$4,FALSE)*(1+High_Case)</f>
        <v>725.32823821651687</v>
      </c>
      <c r="T148" s="88" t="s">
        <v>115</v>
      </c>
    </row>
    <row r="149" spans="1:20">
      <c r="A149" s="358" t="s">
        <v>127</v>
      </c>
      <c r="B149" s="358" t="s">
        <v>138</v>
      </c>
      <c r="C149" s="358" t="s">
        <v>111</v>
      </c>
      <c r="D149" s="368" t="s">
        <v>130</v>
      </c>
      <c r="E149" s="358" t="s">
        <v>119</v>
      </c>
      <c r="F149" s="358" t="s">
        <v>114</v>
      </c>
      <c r="G149" s="358"/>
      <c r="H149" s="359">
        <f>(VLOOKUP($B149,'Model Working'!$C$16:$O$25,H$4,FALSE)/VLOOKUP($B149,'Model Working'!$C$30:$O$39,H$4))</f>
        <v>64464.997545409926</v>
      </c>
      <c r="I149" s="360">
        <f>(VLOOKUP($B149,'Model Working'!$C$16:$P$25,J$4,FALSE)/VLOOKUP($B149,'Model Working'!$C$30:$P$39,J$4)-(VLOOKUP($B149,'Model Working'!$C$16:$P$25,I$4,FALSE)/VLOOKUP($B149,'Model Working'!$C$30:$P$39,I$4)))*VLOOKUP($F149,'Model Working'!$C$42:$P$45,I$4,FALSE)*VLOOKUP($D149,'Model Working'!$C$47:$P$50,I$4,FALSE)*(1+Base_Case)</f>
        <v>97.435878400000149</v>
      </c>
      <c r="J149" s="360">
        <f>(VLOOKUP($B149,'Model Working'!$C$16:$P$25,K$4,FALSE)/VLOOKUP($B149,'Model Working'!$C$30:$P$39,K$4)-(VLOOKUP($B149,'Model Working'!$C$16:$P$25,J$4,FALSE)/VLOOKUP($B149,'Model Working'!$C$30:$P$39,J$4)))*VLOOKUP($F149,'Model Working'!$C$42:$P$45,J$4,FALSE)*VLOOKUP($D149,'Model Working'!$C$47:$P$50,J$4,FALSE)*(1+Base_Case)</f>
        <v>95.457930068479172</v>
      </c>
      <c r="K149" s="360">
        <f>(VLOOKUP($B149,'Model Working'!$C$16:$P$25,L$4,FALSE)/VLOOKUP($B149,'Model Working'!$C$30:$P$39,L$4)-(VLOOKUP($B149,'Model Working'!$C$16:$P$25,K$4,FALSE)/VLOOKUP($B149,'Model Working'!$C$30:$P$39,K$4)))*VLOOKUP($F149,'Model Working'!$C$42:$P$45,K$4,FALSE)*VLOOKUP($D149,'Model Working'!$C$47:$P$50,K$4,FALSE)*(1+Base_Case)</f>
        <v>96.383871990145053</v>
      </c>
      <c r="L149" s="360">
        <f>(VLOOKUP($B149,'Model Working'!$C$16:$P$25,M$4,FALSE)/VLOOKUP($B149,'Model Working'!$C$30:$P$39,M$4)-(VLOOKUP($B149,'Model Working'!$C$16:$P$25,L$4,FALSE)/VLOOKUP($B149,'Model Working'!$C$30:$P$39,L$4)))*VLOOKUP($F149,'Model Working'!$C$42:$P$45,L$4,FALSE)*VLOOKUP($D149,'Model Working'!$C$47:$P$50,L$4,FALSE)*(1+Base_Case)</f>
        <v>99.154999238042507</v>
      </c>
      <c r="M149" s="360">
        <f>(VLOOKUP($B149,'Model Working'!$C$16:$P$25,N$4,FALSE)/VLOOKUP($B149,'Model Working'!$C$30:$P$39,N$4)-(VLOOKUP($B149,'Model Working'!$C$16:$P$25,M$4,FALSE)/VLOOKUP($B149,'Model Working'!$C$30:$P$39,M$4)))*VLOOKUP($F149,'Model Working'!$C$42:$P$45,M$4,FALSE)*VLOOKUP($D149,'Model Working'!$C$47:$P$50,M$4,FALSE)*(1+Base_Case)</f>
        <v>98.262787865269985</v>
      </c>
      <c r="N149" s="360">
        <f>(VLOOKUP($B149,'Model Working'!$C$16:$P$25,O$4,FALSE)/VLOOKUP($B149,'Model Working'!$C$30:$P$39,O$4)-(VLOOKUP($B149,'Model Working'!$C$16:$P$25,N$4,FALSE)/VLOOKUP($B149,'Model Working'!$C$30:$P$39,N$4)))*VLOOKUP($F149,'Model Working'!$C$42:$P$45,N$4,FALSE)*VLOOKUP($D149,'Model Working'!$C$47:$P$50,N$4,FALSE)*(1+Base_Case)</f>
        <v>99.215936907562849</v>
      </c>
      <c r="O149" s="360">
        <f>(VLOOKUP($B149,'Model Working'!$C$16:$P$25,P$4,FALSE)/VLOOKUP($B149,'Model Working'!$C$30:$P$39,P$4)-(VLOOKUP($B149,'Model Working'!$C$16:$P$25,O$4,FALSE)/VLOOKUP($B149,'Model Working'!$C$30:$P$39,O$4)))*VLOOKUP($F149,'Model Working'!$C$42:$P$45,O$4,FALSE)*VLOOKUP($D149,'Model Working'!$C$47:$P$50,O$4,FALSE)*(1+Base_Case)</f>
        <v>100.17833149556354</v>
      </c>
      <c r="P149" s="360">
        <f>(VLOOKUP($B149,'Model Working'!$C$16:$P$25,Q$4,FALSE)/VLOOKUP($B149,'Model Working'!$C$30:$P$39,Q$4)-(VLOOKUP($B149,'Model Working'!$C$16:$P$25,P$4,FALSE)/VLOOKUP($B149,'Model Working'!$C$30:$P$39,P$4)))*VLOOKUP($F149,'Model Working'!$C$42:$P$45,P$4,FALSE)*VLOOKUP($D149,'Model Working'!$C$47:$P$50,P$4,FALSE)*(1+Base_Case)</f>
        <v>101.15006131107444</v>
      </c>
      <c r="Q149" s="360">
        <f>(VLOOKUP($B149,'Model Working'!$C$16:$P$25,R$4,FALSE)/VLOOKUP($B149,'Model Working'!$C$30:$P$39,R$4)-(VLOOKUP($B149,'Model Working'!$C$16:$P$25,Q$4,FALSE)/VLOOKUP($B149,'Model Working'!$C$30:$P$39,Q$4)))*VLOOKUP($F149,'Model Working'!$C$42:$P$45,Q$4,FALSE)*VLOOKUP($D149,'Model Working'!$C$47:$P$50,Q$4,FALSE)*(1+Base_Case)</f>
        <v>102.13121690578946</v>
      </c>
      <c r="R149" s="360">
        <f>(VLOOKUP($B149,'Model Working'!$C$16:$P$25,S$4,FALSE)/VLOOKUP($B149,'Model Working'!$C$30:$P$39,S$4)-(VLOOKUP($B149,'Model Working'!$C$16:$P$25,R$4,FALSE)/VLOOKUP($B149,'Model Working'!$C$30:$P$39,R$4)))*VLOOKUP($F149,'Model Working'!$C$42:$P$45,R$4,FALSE)*VLOOKUP($D149,'Model Working'!$C$47:$P$50,R$4,FALSE)*(1+Base_Case)</f>
        <v>103.1218897097765</v>
      </c>
      <c r="S149" s="360">
        <f>(VLOOKUP($B149,'Model Working'!$C$16:$P$25,T$4,FALSE)/VLOOKUP($B149,'Model Working'!$C$30:$P$39,T$4)-(VLOOKUP($B149,'Model Working'!$C$16:$P$25,S$4,FALSE)/VLOOKUP($B149,'Model Working'!$C$30:$P$39,S$4)))*VLOOKUP($F149,'Model Working'!$C$42:$P$45,S$4,FALSE)*VLOOKUP($D149,'Model Working'!$C$47:$P$50,S$4,FALSE)*(1+Base_Case)</f>
        <v>107.34244540202154</v>
      </c>
      <c r="T149" s="88" t="s">
        <v>115</v>
      </c>
    </row>
    <row r="150" spans="1:20">
      <c r="A150" s="358" t="s">
        <v>127</v>
      </c>
      <c r="B150" s="358" t="s">
        <v>138</v>
      </c>
      <c r="C150" s="358" t="s">
        <v>111</v>
      </c>
      <c r="D150" s="368" t="s">
        <v>130</v>
      </c>
      <c r="E150" s="358" t="s">
        <v>119</v>
      </c>
      <c r="F150" s="358" t="s">
        <v>116</v>
      </c>
      <c r="G150" s="358"/>
      <c r="H150" s="359">
        <f>(VLOOKUP($B150,'Model Working'!$C$16:$O$25,H$4,FALSE)/VLOOKUP($B150,'Model Working'!$C$30:$O$39,H$4))</f>
        <v>64464.997545409926</v>
      </c>
      <c r="I150" s="360">
        <f>(VLOOKUP($B150,'Model Working'!$C$16:$P$25,J$4,FALSE)/VLOOKUP($B150,'Model Working'!$C$30:$P$39,J$4)-(VLOOKUP($B150,'Model Working'!$C$16:$P$25,I$4,FALSE)/VLOOKUP($B150,'Model Working'!$C$30:$P$39,I$4)))*VLOOKUP($F150,'Model Working'!$C$42:$P$45,I$4,FALSE)*VLOOKUP($D150,'Model Working'!$C$47:$P$50,I$4,FALSE)*(1+Low_Case)</f>
        <v>87.692290560000131</v>
      </c>
      <c r="J150" s="360">
        <f>(VLOOKUP($B150,'Model Working'!$C$16:$P$25,K$4,FALSE)/VLOOKUP($B150,'Model Working'!$C$30:$P$39,K$4)-(VLOOKUP($B150,'Model Working'!$C$16:$P$25,J$4,FALSE)/VLOOKUP($B150,'Model Working'!$C$30:$P$39,J$4)))*VLOOKUP($F150,'Model Working'!$C$42:$P$45,J$4,FALSE)*VLOOKUP($D150,'Model Working'!$C$47:$P$50,J$4,FALSE)*(1+Low_Case)</f>
        <v>85.912137061631256</v>
      </c>
      <c r="K150" s="360">
        <f>(VLOOKUP($B150,'Model Working'!$C$16:$P$25,L$4,FALSE)/VLOOKUP($B150,'Model Working'!$C$30:$P$39,L$4)-(VLOOKUP($B150,'Model Working'!$C$16:$P$25,K$4,FALSE)/VLOOKUP($B150,'Model Working'!$C$30:$P$39,K$4)))*VLOOKUP($F150,'Model Working'!$C$42:$P$45,K$4,FALSE)*VLOOKUP($D150,'Model Working'!$C$47:$P$50,K$4,FALSE)*(1+Low_Case)</f>
        <v>86.745484791130551</v>
      </c>
      <c r="L150" s="360">
        <f>(VLOOKUP($B150,'Model Working'!$C$16:$P$25,M$4,FALSE)/VLOOKUP($B150,'Model Working'!$C$30:$P$39,M$4)-(VLOOKUP($B150,'Model Working'!$C$16:$P$25,L$4,FALSE)/VLOOKUP($B150,'Model Working'!$C$30:$P$39,L$4)))*VLOOKUP($F150,'Model Working'!$C$42:$P$45,L$4,FALSE)*VLOOKUP($D150,'Model Working'!$C$47:$P$50,L$4,FALSE)*(1+Low_Case)</f>
        <v>89.239499314238259</v>
      </c>
      <c r="M150" s="360">
        <f>(VLOOKUP($B150,'Model Working'!$C$16:$P$25,N$4,FALSE)/VLOOKUP($B150,'Model Working'!$C$30:$P$39,N$4)-(VLOOKUP($B150,'Model Working'!$C$16:$P$25,M$4,FALSE)/VLOOKUP($B150,'Model Working'!$C$30:$P$39,M$4)))*VLOOKUP($F150,'Model Working'!$C$42:$P$45,M$4,FALSE)*VLOOKUP($D150,'Model Working'!$C$47:$P$50,M$4,FALSE)*(1+Low_Case)</f>
        <v>88.436509078742986</v>
      </c>
      <c r="N150" s="360">
        <f>(VLOOKUP($B150,'Model Working'!$C$16:$P$25,O$4,FALSE)/VLOOKUP($B150,'Model Working'!$C$30:$P$39,O$4)-(VLOOKUP($B150,'Model Working'!$C$16:$P$25,N$4,FALSE)/VLOOKUP($B150,'Model Working'!$C$30:$P$39,N$4)))*VLOOKUP($F150,'Model Working'!$C$42:$P$45,N$4,FALSE)*VLOOKUP($D150,'Model Working'!$C$47:$P$50,N$4,FALSE)*(1+Low_Case)</f>
        <v>89.294343216806567</v>
      </c>
      <c r="O150" s="360">
        <f>(VLOOKUP($B150,'Model Working'!$C$16:$P$25,P$4,FALSE)/VLOOKUP($B150,'Model Working'!$C$30:$P$39,P$4)-(VLOOKUP($B150,'Model Working'!$C$16:$P$25,O$4,FALSE)/VLOOKUP($B150,'Model Working'!$C$30:$P$39,O$4)))*VLOOKUP($F150,'Model Working'!$C$42:$P$45,O$4,FALSE)*VLOOKUP($D150,'Model Working'!$C$47:$P$50,O$4,FALSE)*(1+Low_Case)</f>
        <v>90.160498346007188</v>
      </c>
      <c r="P150" s="360">
        <f>(VLOOKUP($B150,'Model Working'!$C$16:$P$25,Q$4,FALSE)/VLOOKUP($B150,'Model Working'!$C$30:$P$39,Q$4)-(VLOOKUP($B150,'Model Working'!$C$16:$P$25,P$4,FALSE)/VLOOKUP($B150,'Model Working'!$C$30:$P$39,P$4)))*VLOOKUP($F150,'Model Working'!$C$42:$P$45,P$4,FALSE)*VLOOKUP($D150,'Model Working'!$C$47:$P$50,P$4,FALSE)*(1+Low_Case)</f>
        <v>91.035055179967003</v>
      </c>
      <c r="Q150" s="360">
        <f>(VLOOKUP($B150,'Model Working'!$C$16:$P$25,R$4,FALSE)/VLOOKUP($B150,'Model Working'!$C$30:$P$39,R$4)-(VLOOKUP($B150,'Model Working'!$C$16:$P$25,Q$4,FALSE)/VLOOKUP($B150,'Model Working'!$C$30:$P$39,Q$4)))*VLOOKUP($F150,'Model Working'!$C$42:$P$45,Q$4,FALSE)*VLOOKUP($D150,'Model Working'!$C$47:$P$50,Q$4,FALSE)*(1+Low_Case)</f>
        <v>91.918095215210514</v>
      </c>
      <c r="R150" s="360">
        <f>(VLOOKUP($B150,'Model Working'!$C$16:$P$25,S$4,FALSE)/VLOOKUP($B150,'Model Working'!$C$30:$P$39,S$4)-(VLOOKUP($B150,'Model Working'!$C$16:$P$25,R$4,FALSE)/VLOOKUP($B150,'Model Working'!$C$30:$P$39,R$4)))*VLOOKUP($F150,'Model Working'!$C$42:$P$45,R$4,FALSE)*VLOOKUP($D150,'Model Working'!$C$47:$P$50,R$4,FALSE)*(1+Low_Case)</f>
        <v>92.809700738798853</v>
      </c>
      <c r="S150" s="360">
        <f>(VLOOKUP($B150,'Model Working'!$C$16:$P$25,T$4,FALSE)/VLOOKUP($B150,'Model Working'!$C$30:$P$39,T$4)-(VLOOKUP($B150,'Model Working'!$C$16:$P$25,S$4,FALSE)/VLOOKUP($B150,'Model Working'!$C$30:$P$39,S$4)))*VLOOKUP($F150,'Model Working'!$C$42:$P$45,S$4,FALSE)*VLOOKUP($D150,'Model Working'!$C$47:$P$50,S$4,FALSE)*(1+Low_Case)</f>
        <v>96.608200861819384</v>
      </c>
      <c r="T150" s="88" t="s">
        <v>115</v>
      </c>
    </row>
    <row r="151" spans="1:20">
      <c r="A151" s="358" t="s">
        <v>127</v>
      </c>
      <c r="B151" s="358" t="s">
        <v>138</v>
      </c>
      <c r="C151" s="358" t="s">
        <v>111</v>
      </c>
      <c r="D151" s="368" t="s">
        <v>130</v>
      </c>
      <c r="E151" s="358" t="s">
        <v>119</v>
      </c>
      <c r="F151" s="358" t="s">
        <v>117</v>
      </c>
      <c r="G151" s="358"/>
      <c r="H151" s="359">
        <f>(VLOOKUP($B151,'Model Working'!$C$16:$O$25,H$4,FALSE)/VLOOKUP($B151,'Model Working'!$C$30:$O$39,H$4))</f>
        <v>64464.997545409926</v>
      </c>
      <c r="I151" s="360">
        <f>(VLOOKUP($B151,'Model Working'!$C$16:$P$25,J$4,FALSE)/VLOOKUP($B151,'Model Working'!$C$30:$P$39,J$4)-(VLOOKUP($B151,'Model Working'!$C$16:$P$25,I$4,FALSE)/VLOOKUP($B151,'Model Working'!$C$30:$P$39,I$4)))*VLOOKUP($F151,'Model Working'!$C$42:$P$45,I$4,FALSE)*VLOOKUP($D151,'Model Working'!$C$47:$P$50,I$4,FALSE)*(1+High_Case)</f>
        <v>107.17946624000017</v>
      </c>
      <c r="J151" s="360">
        <f>(VLOOKUP($B151,'Model Working'!$C$16:$P$25,K$4,FALSE)/VLOOKUP($B151,'Model Working'!$C$30:$P$39,K$4)-(VLOOKUP($B151,'Model Working'!$C$16:$P$25,J$4,FALSE)/VLOOKUP($B151,'Model Working'!$C$30:$P$39,J$4)))*VLOOKUP($F151,'Model Working'!$C$42:$P$45,J$4,FALSE)*VLOOKUP($D151,'Model Working'!$C$47:$P$50,J$4,FALSE)*(1+High_Case)</f>
        <v>105.0037230753271</v>
      </c>
      <c r="K151" s="360">
        <f>(VLOOKUP($B151,'Model Working'!$C$16:$P$25,L$4,FALSE)/VLOOKUP($B151,'Model Working'!$C$30:$P$39,L$4)-(VLOOKUP($B151,'Model Working'!$C$16:$P$25,K$4,FALSE)/VLOOKUP($B151,'Model Working'!$C$30:$P$39,K$4)))*VLOOKUP($F151,'Model Working'!$C$42:$P$45,K$4,FALSE)*VLOOKUP($D151,'Model Working'!$C$47:$P$50,K$4,FALSE)*(1+High_Case)</f>
        <v>106.02225918915957</v>
      </c>
      <c r="L151" s="360">
        <f>(VLOOKUP($B151,'Model Working'!$C$16:$P$25,M$4,FALSE)/VLOOKUP($B151,'Model Working'!$C$30:$P$39,M$4)-(VLOOKUP($B151,'Model Working'!$C$16:$P$25,L$4,FALSE)/VLOOKUP($B151,'Model Working'!$C$30:$P$39,L$4)))*VLOOKUP($F151,'Model Working'!$C$42:$P$45,L$4,FALSE)*VLOOKUP($D151,'Model Working'!$C$47:$P$50,L$4,FALSE)*(1+High_Case)</f>
        <v>109.07049916184677</v>
      </c>
      <c r="M151" s="360">
        <f>(VLOOKUP($B151,'Model Working'!$C$16:$P$25,N$4,FALSE)/VLOOKUP($B151,'Model Working'!$C$30:$P$39,N$4)-(VLOOKUP($B151,'Model Working'!$C$16:$P$25,M$4,FALSE)/VLOOKUP($B151,'Model Working'!$C$30:$P$39,M$4)))*VLOOKUP($F151,'Model Working'!$C$42:$P$45,M$4,FALSE)*VLOOKUP($D151,'Model Working'!$C$47:$P$50,M$4,FALSE)*(1+High_Case)</f>
        <v>108.089066651797</v>
      </c>
      <c r="N151" s="360">
        <f>(VLOOKUP($B151,'Model Working'!$C$16:$P$25,O$4,FALSE)/VLOOKUP($B151,'Model Working'!$C$30:$P$39,O$4)-(VLOOKUP($B151,'Model Working'!$C$16:$P$25,N$4,FALSE)/VLOOKUP($B151,'Model Working'!$C$30:$P$39,N$4)))*VLOOKUP($F151,'Model Working'!$C$42:$P$45,N$4,FALSE)*VLOOKUP($D151,'Model Working'!$C$47:$P$50,N$4,FALSE)*(1+High_Case)</f>
        <v>109.13753059831915</v>
      </c>
      <c r="O151" s="360">
        <f>(VLOOKUP($B151,'Model Working'!$C$16:$P$25,P$4,FALSE)/VLOOKUP($B151,'Model Working'!$C$30:$P$39,P$4)-(VLOOKUP($B151,'Model Working'!$C$16:$P$25,O$4,FALSE)/VLOOKUP($B151,'Model Working'!$C$30:$P$39,O$4)))*VLOOKUP($F151,'Model Working'!$C$42:$P$45,O$4,FALSE)*VLOOKUP($D151,'Model Working'!$C$47:$P$50,O$4,FALSE)*(1+High_Case)</f>
        <v>110.19616464511991</v>
      </c>
      <c r="P151" s="360">
        <f>(VLOOKUP($B151,'Model Working'!$C$16:$P$25,Q$4,FALSE)/VLOOKUP($B151,'Model Working'!$C$30:$P$39,Q$4)-(VLOOKUP($B151,'Model Working'!$C$16:$P$25,P$4,FALSE)/VLOOKUP($B151,'Model Working'!$C$30:$P$39,P$4)))*VLOOKUP($F151,'Model Working'!$C$42:$P$45,P$4,FALSE)*VLOOKUP($D151,'Model Working'!$C$47:$P$50,P$4,FALSE)*(1+High_Case)</f>
        <v>111.26506744218189</v>
      </c>
      <c r="Q151" s="360">
        <f>(VLOOKUP($B151,'Model Working'!$C$16:$P$25,R$4,FALSE)/VLOOKUP($B151,'Model Working'!$C$30:$P$39,R$4)-(VLOOKUP($B151,'Model Working'!$C$16:$P$25,Q$4,FALSE)/VLOOKUP($B151,'Model Working'!$C$30:$P$39,Q$4)))*VLOOKUP($F151,'Model Working'!$C$42:$P$45,Q$4,FALSE)*VLOOKUP($D151,'Model Working'!$C$47:$P$50,Q$4,FALSE)*(1+High_Case)</f>
        <v>112.34433859636842</v>
      </c>
      <c r="R151" s="360">
        <f>(VLOOKUP($B151,'Model Working'!$C$16:$P$25,S$4,FALSE)/VLOOKUP($B151,'Model Working'!$C$30:$P$39,S$4)-(VLOOKUP($B151,'Model Working'!$C$16:$P$25,R$4,FALSE)/VLOOKUP($B151,'Model Working'!$C$30:$P$39,R$4)))*VLOOKUP($F151,'Model Working'!$C$42:$P$45,R$4,FALSE)*VLOOKUP($D151,'Model Working'!$C$47:$P$50,R$4,FALSE)*(1+High_Case)</f>
        <v>113.43407868075415</v>
      </c>
      <c r="S151" s="360">
        <f>(VLOOKUP($B151,'Model Working'!$C$16:$P$25,T$4,FALSE)/VLOOKUP($B151,'Model Working'!$C$30:$P$39,T$4)-(VLOOKUP($B151,'Model Working'!$C$16:$P$25,S$4,FALSE)/VLOOKUP($B151,'Model Working'!$C$30:$P$39,S$4)))*VLOOKUP($F151,'Model Working'!$C$42:$P$45,S$4,FALSE)*VLOOKUP($D151,'Model Working'!$C$47:$P$50,S$4,FALSE)*(1+High_Case)</f>
        <v>118.07668994222371</v>
      </c>
      <c r="T151" s="88" t="s">
        <v>115</v>
      </c>
    </row>
    <row r="152" spans="1:20">
      <c r="A152" s="358" t="s">
        <v>127</v>
      </c>
      <c r="B152" s="358" t="s">
        <v>138</v>
      </c>
      <c r="C152" s="358" t="s">
        <v>111</v>
      </c>
      <c r="D152" s="368" t="s">
        <v>120</v>
      </c>
      <c r="E152" s="358" t="s">
        <v>58</v>
      </c>
      <c r="F152" s="358" t="s">
        <v>114</v>
      </c>
      <c r="G152" s="358"/>
      <c r="H152" s="359">
        <f>(VLOOKUP($B152,'Model Working'!$C$16:$O$25,H$4,FALSE)/VLOOKUP($B152,'Model Working'!$C$30:$O$39,H$4))</f>
        <v>64464.997545409926</v>
      </c>
      <c r="I152" s="360">
        <f t="shared" ref="I152:S152" si="51">I146+I149</f>
        <v>695.97056000000089</v>
      </c>
      <c r="J152" s="360">
        <f t="shared" si="51"/>
        <v>681.84235763199399</v>
      </c>
      <c r="K152" s="360">
        <f t="shared" si="51"/>
        <v>688.45622850103598</v>
      </c>
      <c r="L152" s="360">
        <f t="shared" si="51"/>
        <v>708.24999455744637</v>
      </c>
      <c r="M152" s="360">
        <f t="shared" si="51"/>
        <v>701.87705618049984</v>
      </c>
      <c r="N152" s="360">
        <f t="shared" si="51"/>
        <v>708.6852636254489</v>
      </c>
      <c r="O152" s="360">
        <f t="shared" si="51"/>
        <v>715.55951068259662</v>
      </c>
      <c r="P152" s="360">
        <f t="shared" si="51"/>
        <v>722.50043793624593</v>
      </c>
      <c r="Q152" s="360">
        <f t="shared" si="51"/>
        <v>729.5086921842103</v>
      </c>
      <c r="R152" s="360">
        <f t="shared" si="51"/>
        <v>736.58492649840343</v>
      </c>
      <c r="S152" s="360">
        <f t="shared" si="51"/>
        <v>766.73175287158233</v>
      </c>
      <c r="T152" s="88" t="s">
        <v>115</v>
      </c>
    </row>
    <row r="153" spans="1:20">
      <c r="A153" s="358" t="s">
        <v>127</v>
      </c>
      <c r="B153" s="358" t="s">
        <v>138</v>
      </c>
      <c r="C153" s="358" t="s">
        <v>111</v>
      </c>
      <c r="D153" s="358" t="s">
        <v>120</v>
      </c>
      <c r="E153" s="358" t="s">
        <v>58</v>
      </c>
      <c r="F153" s="358" t="s">
        <v>116</v>
      </c>
      <c r="G153" s="358"/>
      <c r="H153" s="359">
        <f>(VLOOKUP($B153,'Model Working'!$C$16:$O$25,H$4,FALSE)/VLOOKUP($B153,'Model Working'!$C$30:$O$39,H$4))</f>
        <v>64464.997545409926</v>
      </c>
      <c r="I153" s="360">
        <f t="shared" ref="I153:S153" si="52">I147+I150</f>
        <v>626.37350400000093</v>
      </c>
      <c r="J153" s="360">
        <f t="shared" si="52"/>
        <v>613.65812186879464</v>
      </c>
      <c r="K153" s="360">
        <f t="shared" si="52"/>
        <v>619.61060565093248</v>
      </c>
      <c r="L153" s="360">
        <f t="shared" si="52"/>
        <v>637.42499510170182</v>
      </c>
      <c r="M153" s="360">
        <f t="shared" si="52"/>
        <v>631.68935056244993</v>
      </c>
      <c r="N153" s="360">
        <f t="shared" si="52"/>
        <v>637.8167372629041</v>
      </c>
      <c r="O153" s="360">
        <f t="shared" si="52"/>
        <v>644.00355961433706</v>
      </c>
      <c r="P153" s="360">
        <f t="shared" si="52"/>
        <v>650.25039414262142</v>
      </c>
      <c r="Q153" s="360">
        <f t="shared" si="52"/>
        <v>656.55782296578934</v>
      </c>
      <c r="R153" s="360">
        <f t="shared" si="52"/>
        <v>662.92643384856308</v>
      </c>
      <c r="S153" s="360">
        <f t="shared" si="52"/>
        <v>690.05857758442403</v>
      </c>
      <c r="T153" s="88" t="s">
        <v>115</v>
      </c>
    </row>
    <row r="154" spans="1:20" ht="15" thickBot="1">
      <c r="A154" s="361" t="s">
        <v>127</v>
      </c>
      <c r="B154" s="361" t="s">
        <v>138</v>
      </c>
      <c r="C154" s="361" t="s">
        <v>111</v>
      </c>
      <c r="D154" s="361" t="s">
        <v>120</v>
      </c>
      <c r="E154" s="361" t="s">
        <v>58</v>
      </c>
      <c r="F154" s="361" t="s">
        <v>117</v>
      </c>
      <c r="G154" s="361"/>
      <c r="H154" s="362">
        <f>(VLOOKUP($B154,'Model Working'!$C$16:$O$25,H$4,FALSE)/VLOOKUP($B154,'Model Working'!$C$30:$O$39,H$4))</f>
        <v>64464.997545409926</v>
      </c>
      <c r="I154" s="363">
        <f t="shared" ref="I154:S154" si="53">I148+I151</f>
        <v>765.56761600000107</v>
      </c>
      <c r="J154" s="363">
        <f t="shared" si="53"/>
        <v>750.02659339519346</v>
      </c>
      <c r="K154" s="363">
        <f t="shared" si="53"/>
        <v>757.3018513511397</v>
      </c>
      <c r="L154" s="363">
        <f t="shared" si="53"/>
        <v>779.07499401319114</v>
      </c>
      <c r="M154" s="363">
        <f t="shared" si="53"/>
        <v>772.06476179854997</v>
      </c>
      <c r="N154" s="363">
        <f t="shared" si="53"/>
        <v>779.55378998799381</v>
      </c>
      <c r="O154" s="363">
        <f t="shared" si="53"/>
        <v>787.11546175085641</v>
      </c>
      <c r="P154" s="363">
        <f t="shared" si="53"/>
        <v>794.75048172987067</v>
      </c>
      <c r="Q154" s="363">
        <f t="shared" si="53"/>
        <v>802.45956140263138</v>
      </c>
      <c r="R154" s="363">
        <f t="shared" si="53"/>
        <v>810.2434191482439</v>
      </c>
      <c r="S154" s="363">
        <f t="shared" si="53"/>
        <v>843.40492815874063</v>
      </c>
      <c r="T154" s="89" t="s">
        <v>115</v>
      </c>
    </row>
    <row r="155" spans="1:20" ht="15.5" thickTop="1" thickBot="1">
      <c r="A155" s="361" t="s">
        <v>127</v>
      </c>
      <c r="B155" s="361" t="s">
        <v>138</v>
      </c>
      <c r="C155" s="361" t="s">
        <v>111</v>
      </c>
      <c r="D155" s="361" t="s">
        <v>120</v>
      </c>
      <c r="E155" s="361" t="s">
        <v>58</v>
      </c>
      <c r="F155" s="369" t="s">
        <v>120</v>
      </c>
      <c r="G155" s="361"/>
      <c r="H155" s="362">
        <f>(VLOOKUP($B155,'Model Working'!$C$16:$O$25,H$4,FALSE)/VLOOKUP($B155,'Model Working'!$C$30:$O$39,H$4))</f>
        <v>64464.997545409926</v>
      </c>
      <c r="I155" s="363">
        <f>(VLOOKUP($B146,'Model Working'!$C$16:$P$25,J$4,FALSE)/VLOOKUP($B146,'Model Working'!$C$30:$P$39,J$4)-(VLOOKUP($B146,'Model Working'!$C$16:$P$25,I$4,FALSE)/VLOOKUP($B146,'Model Working'!$C$30:$P$39,I$4)))*VLOOKUP($F146,'Model Working'!$C$42:$P$45,I$4,FALSE)</f>
        <v>695.970560000001</v>
      </c>
      <c r="J155" s="363">
        <f>(VLOOKUP($B146,'Model Working'!$C$16:$P$25,K$4,FALSE)/VLOOKUP($B146,'Model Working'!$C$30:$P$39,K$4)-(VLOOKUP($B146,'Model Working'!$C$16:$P$25,J$4,FALSE)/VLOOKUP($B146,'Model Working'!$C$30:$P$39,J$4)))*VLOOKUP($F146,'Model Working'!$C$42:$P$45,J$4,FALSE)</f>
        <v>681.84235763199399</v>
      </c>
      <c r="K155" s="363">
        <f>(VLOOKUP($B146,'Model Working'!$C$16:$P$25,L$4,FALSE)/VLOOKUP($B146,'Model Working'!$C$30:$P$39,L$4)-(VLOOKUP($B146,'Model Working'!$C$16:$P$25,K$4,FALSE)/VLOOKUP($B146,'Model Working'!$C$30:$P$39,K$4)))*VLOOKUP($F146,'Model Working'!$C$42:$P$45,K$4,FALSE)</f>
        <v>688.45622850103598</v>
      </c>
      <c r="L155" s="363">
        <f>(VLOOKUP($B146,'Model Working'!$C$16:$P$25,M$4,FALSE)/VLOOKUP($B146,'Model Working'!$C$30:$P$39,M$4)-(VLOOKUP($B146,'Model Working'!$C$16:$P$25,L$4,FALSE)/VLOOKUP($B146,'Model Working'!$C$30:$P$39,L$4)))*VLOOKUP($F146,'Model Working'!$C$42:$P$45,L$4,FALSE)</f>
        <v>708.24999455744637</v>
      </c>
      <c r="M155" s="363">
        <f>(VLOOKUP($B146,'Model Working'!$C$16:$P$25,N$4,FALSE)/VLOOKUP($B146,'Model Working'!$C$30:$P$39,N$4)-(VLOOKUP($B146,'Model Working'!$C$16:$P$25,M$4,FALSE)/VLOOKUP($B146,'Model Working'!$C$30:$P$39,M$4)))*VLOOKUP($F146,'Model Working'!$C$42:$P$45,M$4,FALSE)</f>
        <v>701.87705618049984</v>
      </c>
      <c r="N155" s="363">
        <f>(VLOOKUP($B146,'Model Working'!$C$16:$P$25,O$4,FALSE)/VLOOKUP($B146,'Model Working'!$C$30:$P$39,O$4)-(VLOOKUP($B146,'Model Working'!$C$16:$P$25,N$4,FALSE)/VLOOKUP($B146,'Model Working'!$C$30:$P$39,N$4)))*VLOOKUP($F146,'Model Working'!$C$42:$P$45,N$4,FALSE)</f>
        <v>708.6852636254489</v>
      </c>
      <c r="O155" s="363">
        <f>(VLOOKUP($B146,'Model Working'!$C$16:$P$25,P$4,FALSE)/VLOOKUP($B146,'Model Working'!$C$30:$P$39,P$4)-(VLOOKUP($B146,'Model Working'!$C$16:$P$25,O$4,FALSE)/VLOOKUP($B146,'Model Working'!$C$30:$P$39,O$4)))*VLOOKUP($F146,'Model Working'!$C$42:$P$45,O$4,FALSE)</f>
        <v>715.55951068259662</v>
      </c>
      <c r="P155" s="363">
        <f>(VLOOKUP($B146,'Model Working'!$C$16:$P$25,Q$4,FALSE)/VLOOKUP($B146,'Model Working'!$C$30:$P$39,Q$4)-(VLOOKUP($B146,'Model Working'!$C$16:$P$25,P$4,FALSE)/VLOOKUP($B146,'Model Working'!$C$30:$P$39,P$4)))*VLOOKUP($F146,'Model Working'!$C$42:$P$45,P$4,FALSE)</f>
        <v>722.50043793624593</v>
      </c>
      <c r="Q155" s="363">
        <f>(VLOOKUP($B146,'Model Working'!$C$16:$P$25,R$4,FALSE)/VLOOKUP($B146,'Model Working'!$C$30:$P$39,R$4)-(VLOOKUP($B146,'Model Working'!$C$16:$P$25,Q$4,FALSE)/VLOOKUP($B146,'Model Working'!$C$30:$P$39,Q$4)))*VLOOKUP($F146,'Model Working'!$C$42:$P$45,Q$4,FALSE)</f>
        <v>729.5086921842103</v>
      </c>
      <c r="R155" s="363">
        <f>(VLOOKUP($B146,'Model Working'!$C$16:$P$25,S$4,FALSE)/VLOOKUP($B146,'Model Working'!$C$30:$P$39,S$4)-(VLOOKUP($B146,'Model Working'!$C$16:$P$25,R$4,FALSE)/VLOOKUP($B146,'Model Working'!$C$30:$P$39,R$4)))*VLOOKUP($F146,'Model Working'!$C$42:$P$45,R$4,FALSE)</f>
        <v>736.58492649840343</v>
      </c>
      <c r="S155" s="363">
        <f>(VLOOKUP($B146,'Model Working'!$C$16:$P$25,T$4,FALSE)/VLOOKUP($B146,'Model Working'!$C$30:$P$39,T$4)-(VLOOKUP($B146,'Model Working'!$C$16:$P$25,S$4,FALSE)/VLOOKUP($B146,'Model Working'!$C$30:$P$39,S$4)))*VLOOKUP($F146,'Model Working'!$C$42:$P$45,S$4,FALSE)</f>
        <v>766.73175287158233</v>
      </c>
      <c r="T155" s="89" t="s">
        <v>115</v>
      </c>
    </row>
    <row r="156" spans="1:20" ht="15" thickTop="1">
      <c r="A156" s="358" t="s">
        <v>127</v>
      </c>
      <c r="B156" s="358" t="s">
        <v>138</v>
      </c>
      <c r="C156" s="358" t="s">
        <v>121</v>
      </c>
      <c r="D156" s="358" t="s">
        <v>131</v>
      </c>
      <c r="E156" s="358" t="s">
        <v>123</v>
      </c>
      <c r="F156" s="358" t="s">
        <v>114</v>
      </c>
      <c r="G156" s="358"/>
      <c r="H156" s="359">
        <f>(VLOOKUP($B156,'Model Working'!$C$16:$O$25,H$4,FALSE)/VLOOKUP($B156,'Model Working'!$C$30:$O$39,H$4))</f>
        <v>64464.997545409926</v>
      </c>
      <c r="I156" s="360">
        <f>((VLOOKUP($B156,'Model Working'!$C$16:$P$25,J$4,FALSE)/VLOOKUP($B156,'Model Working'!$C$30:$P$39,J$4)-(VLOOKUP($B156,'Model Working'!$C$16:$P$25,I$4,FALSE)/VLOOKUP($B156,'Model Working'!$C$30:$P$39,I$4)))/VLOOKUP($F156,'Model Working'!$C$54:$P$56,I$4,FALSE))*VLOOKUP($D156,'Model Working'!$C$62:$P$65,I$4,FALSE)*(1+Base_Case)</f>
        <v>31.787218781084999</v>
      </c>
      <c r="J156" s="360">
        <f>((((((VLOOKUP($B156,'Model Working'!$C$16:$P$25,K$4,FALSE)/VLOOKUP($B156,'Model Working'!$C$30:$P$39,K$4)-(VLOOKUP($B156,'Model Working'!$C$16:$P$25,J$4,FALSE)/VLOOKUP($B156,'Model Working'!$C$30:$P$39,J$4)))/VLOOKUP($F156,'Model Working'!$C$54:$P$56,J$4,FALSE))*VLOOKUP($D156,'Model Working'!$C$62:$P$65,J$4,FALSE)*(1+Base_Case)))))*'Model Working'!D$57</f>
        <v>175.39139616671494</v>
      </c>
      <c r="K156" s="360">
        <f>((((((VLOOKUP($B156,'Model Working'!$C$16:$P$25,L$4,FALSE)/VLOOKUP($B156,'Model Working'!$C$30:$P$39,L$4)-(VLOOKUP($B156,'Model Working'!$C$16:$P$25,K$4,FALSE)/VLOOKUP($B156,'Model Working'!$C$30:$P$39,K$4)))/VLOOKUP($F156,'Model Working'!$C$54:$P$56,K$4,FALSE))*VLOOKUP($D156,'Model Working'!$C$62:$P$65,K$4,FALSE)*(1+Base_Case)))))*'Model Working'!E$57</f>
        <v>177.0926927095351</v>
      </c>
      <c r="L156" s="360">
        <f>((((((((VLOOKUP($B156,'Model Working'!$C$16:$P$25,M$4,FALSE)/VLOOKUP($B156,'Model Working'!$C$30:$P$39,M$4)-(VLOOKUP($B156,'Model Working'!$C$16:$P$25,L$4,FALSE)/VLOOKUP($B156,'Model Working'!$C$30:$P$39,L$4)))/VLOOKUP($F156,'Model Working'!$C$54:$P$56,L$4,FALSE))*VLOOKUP($D156,'Model Working'!$C$62:$P$65,L$4,FALSE)*(1+Base_Case)))))*'Model Working'!F$57))</f>
        <v>178.81049182881696</v>
      </c>
      <c r="M156" s="360">
        <f>((((((VLOOKUP($B156,'Model Working'!$C$16:$P$25,N$4,FALSE)/VLOOKUP($B156,'Model Working'!$C$30:$P$39,N$4)-(VLOOKUP($B156,'Model Working'!$C$16:$P$25,M$4,FALSE)/VLOOKUP($B156,'Model Working'!$C$30:$P$39,M$4)))/VLOOKUP($F156,'Model Working'!$C$54:$P$56,M$4,FALSE))*VLOOKUP($D156,'Model Working'!$C$62:$P$65,M$4,FALSE)*(1+Base_Case)))))*'Model Working'!G$57</f>
        <v>180.54495359955817</v>
      </c>
      <c r="N156" s="360">
        <f>((((((VLOOKUP($B156,'Model Working'!$C$16:$P$25,O$4,FALSE)/VLOOKUP($B156,'Model Working'!$C$30:$P$39,O$4)-(VLOOKUP($B156,'Model Working'!$C$16:$P$25,N$4,FALSE)/VLOOKUP($B156,'Model Working'!$C$30:$P$39,N$4)))/VLOOKUP($F156,'Model Working'!$C$54:$P$56,N$4,FALSE))*VLOOKUP($D156,'Model Working'!$C$62:$P$65,N$4,FALSE)*(1+Base_Case)))))*'Model Working'!H$57</f>
        <v>182.29623964947342</v>
      </c>
      <c r="O156" s="360">
        <f>((((((VLOOKUP($B156,'Model Working'!$C$16:$P$25,P$4,FALSE)/VLOOKUP($B156,'Model Working'!$C$30:$P$39,P$4)-(VLOOKUP($B156,'Model Working'!$C$16:$P$25,O$4,FALSE)/VLOOKUP($B156,'Model Working'!$C$30:$P$39,O$4)))/VLOOKUP($F156,'Model Working'!$C$54:$P$56,O$4,FALSE))*VLOOKUP($D156,'Model Working'!$C$62:$P$65,O$4,FALSE)*(1+Base_Case)))))*'Model Working'!I$57</f>
        <v>184.06451317406842</v>
      </c>
      <c r="P156" s="360">
        <f>((((((VLOOKUP($B156,'Model Working'!$C$16:$P$25,Q$4,FALSE)/VLOOKUP($B156,'Model Working'!$C$30:$P$39,Q$4)-(VLOOKUP($B156,'Model Working'!$C$16:$P$25,P$4,FALSE)/VLOOKUP($B156,'Model Working'!$C$30:$P$39,P$4)))/VLOOKUP($F156,'Model Working'!$C$54:$P$56,P$4,FALSE))*VLOOKUP($D156,'Model Working'!$C$62:$P$65,P$4,FALSE)*(1+Base_Case)))))*'Model Working'!J$57</f>
        <v>185.84993895186412</v>
      </c>
      <c r="Q156" s="360">
        <f>((((((VLOOKUP($B156,'Model Working'!$C$16:$P$25,R$4,FALSE)/VLOOKUP($B156,'Model Working'!$C$30:$P$39,R$4)-(VLOOKUP($B156,'Model Working'!$C$16:$P$25,Q$4,FALSE)/VLOOKUP($B156,'Model Working'!$C$30:$P$39,Q$4)))/VLOOKUP($F156,'Model Working'!$C$54:$P$56,Q$4,FALSE))*VLOOKUP($D156,'Model Working'!$C$62:$P$65,Q$4,FALSE)*(1+Base_Case)))))*'Model Working'!K$57</f>
        <v>187.65268335969276</v>
      </c>
      <c r="R156" s="360">
        <f>((((((VLOOKUP($B156,'Model Working'!$C$16:$P$25,S$4,FALSE)/VLOOKUP($B156,'Model Working'!$C$30:$P$39,S$4)-(VLOOKUP($B156,'Model Working'!$C$16:$P$25,R$4,FALSE)/VLOOKUP($B156,'Model Working'!$C$30:$P$39,R$4)))/VLOOKUP($F156,'Model Working'!$C$54:$P$56,R$4,FALSE))*VLOOKUP($D156,'Model Working'!$C$62:$P$65,R$4,FALSE)*(1+Base_Case)))))*'Model Working'!L$57</f>
        <v>189.47291438828336</v>
      </c>
      <c r="S156" s="360">
        <f>((((((VLOOKUP($B156,'Model Working'!$C$16:$P$25,T$4,FALSE)/VLOOKUP($B156,'Model Working'!$C$30:$P$39,T$4)-(VLOOKUP($B156,'Model Working'!$C$16:$P$25,S$4,FALSE)/VLOOKUP($B156,'Model Working'!$C$30:$P$39,S$4)))/VLOOKUP($F156,'Model Working'!$C$54:$P$56,S$4,FALSE))*VLOOKUP($D156,'Model Working'!$C$62:$P$65,S$4,FALSE)*(1+Base_Case)))))*'Model Working'!M$57</f>
        <v>197.22763057510201</v>
      </c>
      <c r="T156" s="88" t="s">
        <v>115</v>
      </c>
    </row>
    <row r="157" spans="1:20">
      <c r="A157" s="358" t="s">
        <v>127</v>
      </c>
      <c r="B157" s="358" t="s">
        <v>138</v>
      </c>
      <c r="C157" s="358" t="s">
        <v>121</v>
      </c>
      <c r="D157" s="358" t="s">
        <v>131</v>
      </c>
      <c r="E157" s="358" t="s">
        <v>123</v>
      </c>
      <c r="F157" s="358" t="s">
        <v>116</v>
      </c>
      <c r="G157" s="358"/>
      <c r="H157" s="359">
        <f>(VLOOKUP($B157,'Model Working'!$C$16:$O$25,H$4,FALSE)/VLOOKUP($B157,'Model Working'!$C$30:$O$39,H$4))</f>
        <v>64464.997545409926</v>
      </c>
      <c r="I157" s="360">
        <f>((VLOOKUP($B157,'Model Working'!$C$16:$P$25,J$4,FALSE)/VLOOKUP($B157,'Model Working'!$C$30:$P$39,J$4)-(VLOOKUP($B157,'Model Working'!$C$16:$P$25,I$4,FALSE)/VLOOKUP($B157,'Model Working'!$C$30:$P$39,I$4)))/VLOOKUP($F157,'Model Working'!$C$54:$P$56,I$4,FALSE))*VLOOKUP($D157,'Model Working'!$C$62:$P$65,I$4,FALSE)*(1+Low_Case)</f>
        <v>28.608496902976498</v>
      </c>
      <c r="J157" s="360">
        <f>((((((VLOOKUP($B157,'Model Working'!$C$16:$P$25,K$4,FALSE)/VLOOKUP($B157,'Model Working'!$C$30:$P$39,K$4)-(VLOOKUP($B157,'Model Working'!$C$16:$P$25,J$4,FALSE)/VLOOKUP($B157,'Model Working'!$C$30:$P$39,J$4)))/VLOOKUP($F157,'Model Working'!$C$54:$P$56,J$4,FALSE))*VLOOKUP($D157,'Model Working'!$C$62:$P$65,J$4,FALSE)*(1+Low_Case))*'Model Working'!D$57)))</f>
        <v>157.85225655004345</v>
      </c>
      <c r="K157" s="360">
        <f>((((((VLOOKUP($B157,'Model Working'!$C$16:$P$25,L$4,FALSE)/VLOOKUP($B157,'Model Working'!$C$30:$P$39,L$4)-(VLOOKUP($B157,'Model Working'!$C$16:$P$25,K$4,FALSE)/VLOOKUP($B157,'Model Working'!$C$30:$P$39,K$4)))/VLOOKUP($F157,'Model Working'!$C$54:$P$56,K$4,FALSE))*VLOOKUP($D157,'Model Working'!$C$62:$P$65,K$4,FALSE)*(1+Low_Case))*'Model Working'!E$57)))</f>
        <v>159.38342343858159</v>
      </c>
      <c r="L157" s="360">
        <f>((((((((VLOOKUP($B157,'Model Working'!$C$16:$P$25,M$4,FALSE)/VLOOKUP($B157,'Model Working'!$C$30:$P$39,M$4)-(VLOOKUP($B157,'Model Working'!$C$16:$P$25,L$4,FALSE)/VLOOKUP($B157,'Model Working'!$C$30:$P$39,L$4)))/VLOOKUP($F157,'Model Working'!$C$54:$P$56,L$4,FALSE))*VLOOKUP($D157,'Model Working'!$C$62:$P$65,L$4,FALSE)*(1+Low_Case))*'Model Working'!F$57)))))</f>
        <v>160.92944264593527</v>
      </c>
      <c r="M157" s="360">
        <f>((((((VLOOKUP($B157,'Model Working'!$C$16:$P$25,N$4,FALSE)/VLOOKUP($B157,'Model Working'!$C$30:$P$39,N$4)-(VLOOKUP($B157,'Model Working'!$C$16:$P$25,M$4,FALSE)/VLOOKUP($B157,'Model Working'!$C$30:$P$39,M$4)))/VLOOKUP($F157,'Model Working'!$C$54:$P$56,M$4,FALSE))*VLOOKUP($D157,'Model Working'!$C$62:$P$65,M$4,FALSE)*(1+Low_Case))*'Model Working'!G$57)))</f>
        <v>162.49045823960236</v>
      </c>
      <c r="N157" s="360">
        <f>((((((VLOOKUP($B157,'Model Working'!$C$16:$P$25,O$4,FALSE)/VLOOKUP($B157,'Model Working'!$C$30:$P$39,O$4)-(VLOOKUP($B157,'Model Working'!$C$16:$P$25,N$4,FALSE)/VLOOKUP($B157,'Model Working'!$C$30:$P$39,N$4)))/VLOOKUP($F157,'Model Working'!$C$54:$P$56,N$4,FALSE))*VLOOKUP($D157,'Model Working'!$C$62:$P$65,N$4,FALSE)*(1+Low_Case))*'Model Working'!H$57)))</f>
        <v>164.06661568452608</v>
      </c>
      <c r="O157" s="360">
        <f>((((((VLOOKUP($B157,'Model Working'!$C$16:$P$25,P$4,FALSE)/VLOOKUP($B157,'Model Working'!$C$30:$P$39,P$4)-(VLOOKUP($B157,'Model Working'!$C$16:$P$25,O$4,FALSE)/VLOOKUP($B157,'Model Working'!$C$30:$P$39,O$4)))/VLOOKUP($F157,'Model Working'!$C$54:$P$56,O$4,FALSE))*VLOOKUP($D157,'Model Working'!$C$62:$P$65,O$4,FALSE)*(1+Low_Case))*'Model Working'!I$57)))</f>
        <v>165.65806185666159</v>
      </c>
      <c r="P157" s="360">
        <f>((((((VLOOKUP($B157,'Model Working'!$C$16:$P$25,Q$4,FALSE)/VLOOKUP($B157,'Model Working'!$C$30:$P$39,Q$4)-(VLOOKUP($B157,'Model Working'!$C$16:$P$25,P$4,FALSE)/VLOOKUP($B157,'Model Working'!$C$30:$P$39,P$4)))/VLOOKUP($F157,'Model Working'!$C$54:$P$56,P$4,FALSE))*VLOOKUP($D157,'Model Working'!$C$62:$P$65,P$4,FALSE)*(1+Low_Case))*'Model Working'!J$57)))</f>
        <v>167.2649450566777</v>
      </c>
      <c r="Q157" s="360">
        <f>((((((VLOOKUP($B157,'Model Working'!$C$16:$P$25,R$4,FALSE)/VLOOKUP($B157,'Model Working'!$C$30:$P$39,R$4)-(VLOOKUP($B157,'Model Working'!$C$16:$P$25,Q$4,FALSE)/VLOOKUP($B157,'Model Working'!$C$30:$P$39,Q$4)))/VLOOKUP($F157,'Model Working'!$C$54:$P$56,Q$4,FALSE))*VLOOKUP($D157,'Model Working'!$C$62:$P$65,Q$4,FALSE)*(1+Low_Case))*'Model Working'!K$57)))</f>
        <v>168.88741502372349</v>
      </c>
      <c r="R157" s="360">
        <f>((((((VLOOKUP($B157,'Model Working'!$C$16:$P$25,S$4,FALSE)/VLOOKUP($B157,'Model Working'!$C$30:$P$39,S$4)-(VLOOKUP($B157,'Model Working'!$C$16:$P$25,R$4,FALSE)/VLOOKUP($B157,'Model Working'!$C$30:$P$39,R$4)))/VLOOKUP($F157,'Model Working'!$C$54:$P$56,R$4,FALSE))*VLOOKUP($D157,'Model Working'!$C$62:$P$65,R$4,FALSE)*(1+Low_Case))*'Model Working'!L$57)))</f>
        <v>170.52562294945506</v>
      </c>
      <c r="S157" s="360">
        <f>((((((VLOOKUP($B157,'Model Working'!$C$16:$P$25,T$4,FALSE)/VLOOKUP($B157,'Model Working'!$C$30:$P$39,T$4)-(VLOOKUP($B157,'Model Working'!$C$16:$P$25,S$4,FALSE)/VLOOKUP($B157,'Model Working'!$C$30:$P$39,S$4)))/VLOOKUP($F157,'Model Working'!$C$54:$P$56,S$4,FALSE))*VLOOKUP($D157,'Model Working'!$C$62:$P$65,S$4,FALSE)*(1+Low_Case))*'Model Working'!M$57)))</f>
        <v>177.5048675175918</v>
      </c>
      <c r="T157" s="88" t="s">
        <v>115</v>
      </c>
    </row>
    <row r="158" spans="1:20">
      <c r="A158" s="358" t="s">
        <v>127</v>
      </c>
      <c r="B158" s="358" t="s">
        <v>138</v>
      </c>
      <c r="C158" s="358" t="s">
        <v>121</v>
      </c>
      <c r="D158" s="358" t="s">
        <v>131</v>
      </c>
      <c r="E158" s="358" t="s">
        <v>123</v>
      </c>
      <c r="F158" s="358" t="s">
        <v>117</v>
      </c>
      <c r="G158" s="358"/>
      <c r="H158" s="359">
        <f>(VLOOKUP($B158,'Model Working'!$C$16:$O$25,H$4,FALSE)/VLOOKUP($B158,'Model Working'!$C$30:$O$39,H$4))</f>
        <v>64464.997545409926</v>
      </c>
      <c r="I158" s="360">
        <f>((VLOOKUP($B158,'Model Working'!$C$16:$P$25,J$4,FALSE)/VLOOKUP($B158,'Model Working'!$C$30:$P$39,J$4)-(VLOOKUP($B158,'Model Working'!$C$16:$P$25,I$4,FALSE)/VLOOKUP($B158,'Model Working'!$C$30:$P$39,I$4)))/VLOOKUP($F158,'Model Working'!$C$54:$P$56,I$4,FALSE))*VLOOKUP($D158,'Model Working'!$C$62:$P$65,I$4,FALSE)*(1+High_Case)</f>
        <v>34.9659406591935</v>
      </c>
      <c r="J158" s="360">
        <f>((((((VLOOKUP($B158,'Model Working'!$C$16:$P$25,K$4,FALSE)/VLOOKUP($B158,'Model Working'!$C$30:$P$39,K$4)-(VLOOKUP($B158,'Model Working'!$C$16:$P$25,J$4,FALSE)/VLOOKUP($B158,'Model Working'!$C$30:$P$39,J$4)))/VLOOKUP($F158,'Model Working'!$C$54:$P$56,J$4,FALSE))*VLOOKUP($D158,'Model Working'!$C$62:$P$65,J$4,FALSE)*(1+High_Case))*'Model Working'!D$57)))</f>
        <v>192.93053578338646</v>
      </c>
      <c r="K158" s="360">
        <f>((((((VLOOKUP($B158,'Model Working'!$C$16:$P$25,L$4,FALSE)/VLOOKUP($B158,'Model Working'!$C$30:$P$39,L$4)-(VLOOKUP($B158,'Model Working'!$C$16:$P$25,K$4,FALSE)/VLOOKUP($B158,'Model Working'!$C$30:$P$39,K$4)))/VLOOKUP($F158,'Model Working'!$C$54:$P$56,K$4,FALSE))*VLOOKUP($D158,'Model Working'!$C$62:$P$65,K$4,FALSE)*(1+High_Case))*'Model Working'!E$57)))</f>
        <v>194.80196198048861</v>
      </c>
      <c r="L158" s="360">
        <f>((((((((VLOOKUP($B158,'Model Working'!$C$16:$P$25,M$4,FALSE)/VLOOKUP($B158,'Model Working'!$C$30:$P$39,M$4)-(VLOOKUP($B158,'Model Working'!$C$16:$P$25,L$4,FALSE)/VLOOKUP($B158,'Model Working'!$C$30:$P$39,L$4)))/VLOOKUP($F158,'Model Working'!$C$54:$P$56,L$4,FALSE))*VLOOKUP($D158,'Model Working'!$C$62:$P$65,L$4,FALSE)*(1+High_Case))*'Model Working'!F$57)))))</f>
        <v>196.69154101169869</v>
      </c>
      <c r="M158" s="360">
        <f>((((((VLOOKUP($B158,'Model Working'!$C$16:$P$25,N$4,FALSE)/VLOOKUP($B158,'Model Working'!$C$30:$P$39,N$4)-(VLOOKUP($B158,'Model Working'!$C$16:$P$25,M$4,FALSE)/VLOOKUP($B158,'Model Working'!$C$30:$P$39,M$4)))/VLOOKUP($F158,'Model Working'!$C$54:$P$56,M$4,FALSE))*VLOOKUP($D158,'Model Working'!$C$62:$P$65,M$4,FALSE)*(1+High_Case))*'Model Working'!G$57)))</f>
        <v>198.59944895951404</v>
      </c>
      <c r="N158" s="360">
        <f>((((((VLOOKUP($B158,'Model Working'!$C$16:$P$25,O$4,FALSE)/VLOOKUP($B158,'Model Working'!$C$30:$P$39,O$4)-(VLOOKUP($B158,'Model Working'!$C$16:$P$25,N$4,FALSE)/VLOOKUP($B158,'Model Working'!$C$30:$P$39,N$4)))/VLOOKUP($F158,'Model Working'!$C$54:$P$56,N$4,FALSE))*VLOOKUP($D158,'Model Working'!$C$62:$P$65,N$4,FALSE)*(1+High_Case))*'Model Working'!H$57)))</f>
        <v>200.52586361442079</v>
      </c>
      <c r="O158" s="360">
        <f>((((((VLOOKUP($B158,'Model Working'!$C$16:$P$25,P$4,FALSE)/VLOOKUP($B158,'Model Working'!$C$30:$P$39,P$4)-(VLOOKUP($B158,'Model Working'!$C$16:$P$25,O$4,FALSE)/VLOOKUP($B158,'Model Working'!$C$30:$P$39,O$4)))/VLOOKUP($F158,'Model Working'!$C$54:$P$56,O$4,FALSE))*VLOOKUP($D158,'Model Working'!$C$62:$P$65,O$4,FALSE)*(1+High_Case))*'Model Working'!I$57)))</f>
        <v>202.47096449147529</v>
      </c>
      <c r="P158" s="360">
        <f>((((((VLOOKUP($B158,'Model Working'!$C$16:$P$25,Q$4,FALSE)/VLOOKUP($B158,'Model Working'!$C$30:$P$39,Q$4)-(VLOOKUP($B158,'Model Working'!$C$16:$P$25,P$4,FALSE)/VLOOKUP($B158,'Model Working'!$C$30:$P$39,P$4)))/VLOOKUP($F158,'Model Working'!$C$54:$P$56,P$4,FALSE))*VLOOKUP($D158,'Model Working'!$C$62:$P$65,P$4,FALSE)*(1+High_Case))*'Model Working'!J$57)))</f>
        <v>204.43493284705053</v>
      </c>
      <c r="Q158" s="360">
        <f>((((((VLOOKUP($B158,'Model Working'!$C$16:$P$25,R$4,FALSE)/VLOOKUP($B158,'Model Working'!$C$30:$P$39,R$4)-(VLOOKUP($B158,'Model Working'!$C$16:$P$25,Q$4,FALSE)/VLOOKUP($B158,'Model Working'!$C$30:$P$39,Q$4)))/VLOOKUP($F158,'Model Working'!$C$54:$P$56,Q$4,FALSE))*VLOOKUP($D158,'Model Working'!$C$62:$P$65,Q$4,FALSE)*(1+High_Case))*'Model Working'!K$57)))</f>
        <v>206.41795169566205</v>
      </c>
      <c r="R158" s="360">
        <f>((((((VLOOKUP($B158,'Model Working'!$C$16:$P$25,S$4,FALSE)/VLOOKUP($B158,'Model Working'!$C$30:$P$39,S$4)-(VLOOKUP($B158,'Model Working'!$C$16:$P$25,R$4,FALSE)/VLOOKUP($B158,'Model Working'!$C$30:$P$39,R$4)))/VLOOKUP($F158,'Model Working'!$C$54:$P$56,R$4,FALSE))*VLOOKUP($D158,'Model Working'!$C$62:$P$65,R$4,FALSE)*(1+High_Case))*'Model Working'!L$57)))</f>
        <v>208.42020582711172</v>
      </c>
      <c r="S158" s="360">
        <f>((((((VLOOKUP($B158,'Model Working'!$C$16:$P$25,T$4,FALSE)/VLOOKUP($B158,'Model Working'!$C$30:$P$39,T$4)-(VLOOKUP($B158,'Model Working'!$C$16:$P$25,S$4,FALSE)/VLOOKUP($B158,'Model Working'!$C$30:$P$39,S$4)))/VLOOKUP($F158,'Model Working'!$C$54:$P$56,S$4,FALSE))*VLOOKUP($D158,'Model Working'!$C$62:$P$65,S$4,FALSE)*(1+High_Case))*'Model Working'!M$57)))</f>
        <v>216.95039363261225</v>
      </c>
      <c r="T158" s="88" t="s">
        <v>115</v>
      </c>
    </row>
    <row r="159" spans="1:20">
      <c r="A159" s="358" t="s">
        <v>127</v>
      </c>
      <c r="B159" s="358" t="s">
        <v>138</v>
      </c>
      <c r="C159" s="358" t="s">
        <v>121</v>
      </c>
      <c r="D159" s="358" t="s">
        <v>132</v>
      </c>
      <c r="E159" s="358" t="s">
        <v>125</v>
      </c>
      <c r="F159" s="358" t="s">
        <v>114</v>
      </c>
      <c r="G159" s="358"/>
      <c r="H159" s="359">
        <f>(VLOOKUP($B159,'Model Working'!$C$16:$O$25,H$4,FALSE)/VLOOKUP($B159,'Model Working'!$C$30:$O$39,H$4))</f>
        <v>64464.997545409926</v>
      </c>
      <c r="I159" s="360">
        <f>((VLOOKUP($B159,'Model Working'!$C$16:$P$25,J$4,FALSE)/VLOOKUP($B159,'Model Working'!$C$30:$P$39,J$4)-(VLOOKUP($B159,'Model Working'!$C$16:$P$25,I$4,FALSE)/VLOOKUP($B159,'Model Working'!$C$30:$P$39,I$4)))/VLOOKUP($F159,'Model Working'!$C$54:$P$56,I$4,FALSE))*VLOOKUP($D159,'Model Working'!$C$62:$P$65,I$4,FALSE)*(1+Base_Case)</f>
        <v>11.752303765334156</v>
      </c>
      <c r="J159" s="360">
        <f>((((((VLOOKUP($B159,'Model Working'!$C$16:$P$25,K$4,FALSE)/VLOOKUP($B159,'Model Working'!$C$30:$P$39,K$4)-(VLOOKUP($B159,'Model Working'!$C$16:$P$25,J$4,FALSE)/VLOOKUP($B159,'Model Working'!$C$30:$P$39,J$4)))/VLOOKUP($F159,'Model Working'!$C$54:$P$56,J$4,FALSE))*VLOOKUP($D159,'Model Working'!$C$62:$P$65,J$4,FALSE)*(1+Base_Case))*'Model Working'!D$57)))</f>
        <v>64.845338617792152</v>
      </c>
      <c r="K159" s="360">
        <f>((((((VLOOKUP($B159,'Model Working'!$C$16:$P$25,L$4,FALSE)/VLOOKUP($B159,'Model Working'!$C$30:$P$39,L$4)-(VLOOKUP($B159,'Model Working'!$C$16:$P$25,K$4,FALSE)/VLOOKUP($B159,'Model Working'!$C$30:$P$39,K$4)))/VLOOKUP($F159,'Model Working'!$C$54:$P$56,K$4,FALSE))*VLOOKUP($D159,'Model Working'!$C$62:$P$65,K$4,FALSE)*(1+Base_Case))*'Model Working'!E$57)))</f>
        <v>65.47433840238584</v>
      </c>
      <c r="L159" s="360">
        <f>((((((((VLOOKUP($B159,'Model Working'!$C$16:$P$25,M$4,FALSE)/VLOOKUP($B159,'Model Working'!$C$30:$P$39,M$4)-(VLOOKUP($B159,'Model Working'!$C$16:$P$25,L$4,FALSE)/VLOOKUP($B159,'Model Working'!$C$30:$P$39,L$4)))/VLOOKUP($F159,'Model Working'!$C$54:$P$56,L$4,FALSE))*VLOOKUP($D159,'Model Working'!$C$62:$P$65,L$4,FALSE)*(1+Base_Case))*'Model Working'!F$57)))))</f>
        <v>66.109439484888753</v>
      </c>
      <c r="M159" s="360">
        <f>((((((VLOOKUP($B159,'Model Working'!$C$16:$P$25,N$4,FALSE)/VLOOKUP($B159,'Model Working'!$C$30:$P$39,N$4)-(VLOOKUP($B159,'Model Working'!$C$16:$P$25,M$4,FALSE)/VLOOKUP($B159,'Model Working'!$C$30:$P$39,M$4)))/VLOOKUP($F159,'Model Working'!$C$54:$P$56,M$4,FALSE))*VLOOKUP($D159,'Model Working'!$C$62:$P$65,M$4,FALSE)*(1+Base_Case))*'Model Working'!G$57)))</f>
        <v>66.750701047892804</v>
      </c>
      <c r="N159" s="360">
        <f>((((((VLOOKUP($B159,'Model Working'!$C$16:$P$25,O$4,FALSE)/VLOOKUP($B159,'Model Working'!$C$30:$P$39,O$4)-(VLOOKUP($B159,'Model Working'!$C$16:$P$25,N$4,FALSE)/VLOOKUP($B159,'Model Working'!$C$30:$P$39,N$4)))/VLOOKUP($F159,'Model Working'!$C$54:$P$56,N$4,FALSE))*VLOOKUP($D159,'Model Working'!$C$62:$P$65,N$4,FALSE)*(1+Base_Case))*'Model Working'!H$57)))</f>
        <v>67.398182848057189</v>
      </c>
      <c r="O159" s="360">
        <f>((((((VLOOKUP($B159,'Model Working'!$C$16:$P$25,P$4,FALSE)/VLOOKUP($B159,'Model Working'!$C$30:$P$39,P$4)-(VLOOKUP($B159,'Model Working'!$C$16:$P$25,O$4,FALSE)/VLOOKUP($B159,'Model Working'!$C$30:$P$39,O$4)))/VLOOKUP($F159,'Model Working'!$C$54:$P$56,O$4,FALSE))*VLOOKUP($D159,'Model Working'!$C$62:$P$65,O$4,FALSE)*(1+Base_Case))*'Model Working'!I$57)))</f>
        <v>68.051945221681535</v>
      </c>
      <c r="P159" s="360">
        <f>((((((VLOOKUP($B159,'Model Working'!$C$16:$P$25,Q$4,FALSE)/VLOOKUP($B159,'Model Working'!$C$30:$P$39,Q$4)-(VLOOKUP($B159,'Model Working'!$C$16:$P$25,P$4,FALSE)/VLOOKUP($B159,'Model Working'!$C$30:$P$39,P$4)))/VLOOKUP($F159,'Model Working'!$C$54:$P$56,P$4,FALSE))*VLOOKUP($D159,'Model Working'!$C$62:$P$65,P$4,FALSE)*(1+Base_Case))*'Model Working'!J$57)))</f>
        <v>68.712049090334503</v>
      </c>
      <c r="Q159" s="360">
        <f>((((((VLOOKUP($B159,'Model Working'!$C$16:$P$25,R$4,FALSE)/VLOOKUP($B159,'Model Working'!$C$30:$P$39,R$4)-(VLOOKUP($B159,'Model Working'!$C$16:$P$25,Q$4,FALSE)/VLOOKUP($B159,'Model Working'!$C$30:$P$39,Q$4)))/VLOOKUP($F159,'Model Working'!$C$54:$P$56,Q$4,FALSE))*VLOOKUP($D159,'Model Working'!$C$62:$P$65,Q$4,FALSE)*(1+Base_Case))*'Model Working'!K$57)))</f>
        <v>69.378555966509111</v>
      </c>
      <c r="R159" s="360">
        <f>((((((VLOOKUP($B159,'Model Working'!$C$16:$P$25,S$4,FALSE)/VLOOKUP($B159,'Model Working'!$C$30:$P$39,S$4)-(VLOOKUP($B159,'Model Working'!$C$16:$P$25,R$4,FALSE)/VLOOKUP($B159,'Model Working'!$C$30:$P$39,R$4)))/VLOOKUP($F159,'Model Working'!$C$54:$P$56,R$4,FALSE))*VLOOKUP($D159,'Model Working'!$C$62:$P$65,R$4,FALSE)*(1+Base_Case))*'Model Working'!L$57)))</f>
        <v>70.051527959384842</v>
      </c>
      <c r="S159" s="360">
        <f>((((((VLOOKUP($B159,'Model Working'!$C$16:$P$25,T$4,FALSE)/VLOOKUP($B159,'Model Working'!$C$30:$P$39,T$4)-(VLOOKUP($B159,'Model Working'!$C$16:$P$25,S$4,FALSE)/VLOOKUP($B159,'Model Working'!$C$30:$P$39,S$4)))/VLOOKUP($F159,'Model Working'!$C$54:$P$56,S$4,FALSE))*VLOOKUP($D159,'Model Working'!$C$62:$P$65,S$4,FALSE)*(1+Base_Case))*'Model Working'!M$57)))</f>
        <v>72.918585340815042</v>
      </c>
      <c r="T159" s="88" t="s">
        <v>115</v>
      </c>
    </row>
    <row r="160" spans="1:20">
      <c r="A160" s="358" t="s">
        <v>127</v>
      </c>
      <c r="B160" s="358" t="s">
        <v>138</v>
      </c>
      <c r="C160" s="358" t="s">
        <v>121</v>
      </c>
      <c r="D160" s="358" t="s">
        <v>132</v>
      </c>
      <c r="E160" s="358" t="s">
        <v>125</v>
      </c>
      <c r="F160" s="358" t="s">
        <v>116</v>
      </c>
      <c r="G160" s="358"/>
      <c r="H160" s="359">
        <f>(VLOOKUP($B160,'Model Working'!$C$16:$O$25,H$4,FALSE)/VLOOKUP($B160,'Model Working'!$C$30:$O$39,H$4))</f>
        <v>64464.997545409926</v>
      </c>
      <c r="I160" s="360">
        <f>((VLOOKUP($B160,'Model Working'!$C$16:$P$25,J$4,FALSE)/VLOOKUP($B160,'Model Working'!$C$30:$P$39,J$4)-(VLOOKUP($B160,'Model Working'!$C$16:$P$25,I$4,FALSE)/VLOOKUP($B160,'Model Working'!$C$30:$P$39,I$4)))/VLOOKUP($F160,'Model Working'!$C$54:$P$56,I$4,FALSE))*VLOOKUP($D160,'Model Working'!$C$62:$P$65,I$4,FALSE)*(1+Low_Case)</f>
        <v>10.577073388800741</v>
      </c>
      <c r="J160" s="360">
        <f>((((((VLOOKUP($B160,'Model Working'!$C$16:$P$25,K$4,FALSE)/VLOOKUP($B160,'Model Working'!$C$30:$P$39,K$4)-(VLOOKUP($B160,'Model Working'!$C$16:$P$25,J$4,FALSE)/VLOOKUP($B160,'Model Working'!$C$30:$P$39,J$4)))/VLOOKUP($F160,'Model Working'!$C$54:$P$56,J$4,FALSE))*VLOOKUP($D160,'Model Working'!$C$62:$P$65,J$4,FALSE)*(1+Low_Case))*'Model Working'!D$57)))</f>
        <v>58.360804756012932</v>
      </c>
      <c r="K160" s="360">
        <f>((((((VLOOKUP($B160,'Model Working'!$C$16:$P$25,L$4,FALSE)/VLOOKUP($B160,'Model Working'!$C$30:$P$39,L$4)-(VLOOKUP($B160,'Model Working'!$C$16:$P$25,K$4,FALSE)/VLOOKUP($B160,'Model Working'!$C$30:$P$39,K$4)))/VLOOKUP($F160,'Model Working'!$C$54:$P$56,K$4,FALSE))*VLOOKUP($D160,'Model Working'!$C$62:$P$65,K$4,FALSE)*(1+Low_Case))*'Model Working'!E$57)))</f>
        <v>58.926904562147257</v>
      </c>
      <c r="L160" s="360">
        <f>((((((((VLOOKUP($B160,'Model Working'!$C$16:$P$25,M$4,FALSE)/VLOOKUP($B160,'Model Working'!$C$30:$P$39,M$4)-(VLOOKUP($B160,'Model Working'!$C$16:$P$25,L$4,FALSE)/VLOOKUP($B160,'Model Working'!$C$30:$P$39,L$4)))/VLOOKUP($F160,'Model Working'!$C$54:$P$56,L$4,FALSE))*VLOOKUP($D160,'Model Working'!$C$62:$P$65,L$4,FALSE)*(1+Low_Case))*'Model Working'!F$57)))))</f>
        <v>59.498495536399886</v>
      </c>
      <c r="M160" s="360">
        <f>((((((VLOOKUP($B160,'Model Working'!$C$16:$P$25,N$4,FALSE)/VLOOKUP($B160,'Model Working'!$C$30:$P$39,N$4)-(VLOOKUP($B160,'Model Working'!$C$16:$P$25,M$4,FALSE)/VLOOKUP($B160,'Model Working'!$C$30:$P$39,M$4)))/VLOOKUP($F160,'Model Working'!$C$54:$P$56,M$4,FALSE))*VLOOKUP($D160,'Model Working'!$C$62:$P$65,M$4,FALSE)*(1+Low_Case))*'Model Working'!G$57)))</f>
        <v>60.075630943103526</v>
      </c>
      <c r="N160" s="360">
        <f>((((((VLOOKUP($B160,'Model Working'!$C$16:$P$25,O$4,FALSE)/VLOOKUP($B160,'Model Working'!$C$30:$P$39,O$4)-(VLOOKUP($B160,'Model Working'!$C$16:$P$25,N$4,FALSE)/VLOOKUP($B160,'Model Working'!$C$30:$P$39,N$4)))/VLOOKUP($F160,'Model Working'!$C$54:$P$56,N$4,FALSE))*VLOOKUP($D160,'Model Working'!$C$62:$P$65,N$4,FALSE)*(1+Low_Case))*'Model Working'!H$57)))</f>
        <v>60.658364563251482</v>
      </c>
      <c r="O160" s="360">
        <f>((((((VLOOKUP($B160,'Model Working'!$C$16:$P$25,P$4,FALSE)/VLOOKUP($B160,'Model Working'!$C$30:$P$39,P$4)-(VLOOKUP($B160,'Model Working'!$C$16:$P$25,O$4,FALSE)/VLOOKUP($B160,'Model Working'!$C$30:$P$39,O$4)))/VLOOKUP($F160,'Model Working'!$C$54:$P$56,O$4,FALSE))*VLOOKUP($D160,'Model Working'!$C$62:$P$65,O$4,FALSE)*(1+Low_Case))*'Model Working'!I$57)))</f>
        <v>61.246750699513377</v>
      </c>
      <c r="P160" s="360">
        <f>((((((VLOOKUP($B160,'Model Working'!$C$16:$P$25,Q$4,FALSE)/VLOOKUP($B160,'Model Working'!$C$30:$P$39,Q$4)-(VLOOKUP($B160,'Model Working'!$C$16:$P$25,P$4,FALSE)/VLOOKUP($B160,'Model Working'!$C$30:$P$39,P$4)))/VLOOKUP($F160,'Model Working'!$C$54:$P$56,P$4,FALSE))*VLOOKUP($D160,'Model Working'!$C$62:$P$65,P$4,FALSE)*(1+Low_Case))*'Model Working'!J$57)))</f>
        <v>61.840844181301058</v>
      </c>
      <c r="Q160" s="360">
        <f>((((((VLOOKUP($B160,'Model Working'!$C$16:$P$25,R$4,FALSE)/VLOOKUP($B160,'Model Working'!$C$30:$P$39,R$4)-(VLOOKUP($B160,'Model Working'!$C$16:$P$25,Q$4,FALSE)/VLOOKUP($B160,'Model Working'!$C$30:$P$39,Q$4)))/VLOOKUP($F160,'Model Working'!$C$54:$P$56,Q$4,FALSE))*VLOOKUP($D160,'Model Working'!$C$62:$P$65,Q$4,FALSE)*(1+Low_Case))*'Model Working'!K$57)))</f>
        <v>62.440700369858206</v>
      </c>
      <c r="R160" s="360">
        <f>((((((VLOOKUP($B160,'Model Working'!$C$16:$P$25,S$4,FALSE)/VLOOKUP($B160,'Model Working'!$C$30:$P$39,S$4)-(VLOOKUP($B160,'Model Working'!$C$16:$P$25,R$4,FALSE)/VLOOKUP($B160,'Model Working'!$C$30:$P$39,R$4)))/VLOOKUP($F160,'Model Working'!$C$54:$P$56,R$4,FALSE))*VLOOKUP($D160,'Model Working'!$C$62:$P$65,R$4,FALSE)*(1+Low_Case))*'Model Working'!L$57)))</f>
        <v>63.04637516344637</v>
      </c>
      <c r="S160" s="360">
        <f>((((((VLOOKUP($B160,'Model Working'!$C$16:$P$25,T$4,FALSE)/VLOOKUP($B160,'Model Working'!$C$30:$P$39,T$4)-(VLOOKUP($B160,'Model Working'!$C$16:$P$25,S$4,FALSE)/VLOOKUP($B160,'Model Working'!$C$30:$P$39,S$4)))/VLOOKUP($F160,'Model Working'!$C$54:$P$56,S$4,FALSE))*VLOOKUP($D160,'Model Working'!$C$62:$P$65,S$4,FALSE)*(1+Low_Case))*'Model Working'!M$57)))</f>
        <v>65.626726806733544</v>
      </c>
      <c r="T160" s="88" t="s">
        <v>115</v>
      </c>
    </row>
    <row r="161" spans="1:21">
      <c r="A161" s="358" t="s">
        <v>127</v>
      </c>
      <c r="B161" s="358" t="s">
        <v>138</v>
      </c>
      <c r="C161" s="358" t="s">
        <v>121</v>
      </c>
      <c r="D161" s="358" t="s">
        <v>132</v>
      </c>
      <c r="E161" s="358" t="s">
        <v>125</v>
      </c>
      <c r="F161" s="358" t="s">
        <v>117</v>
      </c>
      <c r="G161" s="358"/>
      <c r="H161" s="359">
        <f>(VLOOKUP($B161,'Model Working'!$C$16:$O$25,H$4,FALSE)/VLOOKUP($B161,'Model Working'!$C$30:$O$39,H$4))</f>
        <v>64464.997545409926</v>
      </c>
      <c r="I161" s="360">
        <f>((VLOOKUP($B161,'Model Working'!$C$16:$P$25,J$4,FALSE)/VLOOKUP($B161,'Model Working'!$C$30:$P$39,J$4)-(VLOOKUP($B161,'Model Working'!$C$16:$P$25,I$4,FALSE)/VLOOKUP($B161,'Model Working'!$C$30:$P$39,I$4)))/VLOOKUP($F161,'Model Working'!$C$54:$P$56,I$4,FALSE))*VLOOKUP($D161,'Model Working'!$C$62:$P$65,I$4,FALSE)*(1+High_Case)</f>
        <v>12.927534141867573</v>
      </c>
      <c r="J161" s="360">
        <f>((((((VLOOKUP($B161,'Model Working'!$C$16:$P$25,K$4,FALSE)/VLOOKUP($B161,'Model Working'!$C$30:$P$39,K$4)-(VLOOKUP($B161,'Model Working'!$C$16:$P$25,J$4,FALSE)/VLOOKUP($B161,'Model Working'!$C$30:$P$39,J$4)))/VLOOKUP($F161,'Model Working'!$C$54:$P$56,J$4,FALSE))*VLOOKUP($D161,'Model Working'!$C$62:$P$65,J$4,FALSE)*(1+High_Case))*'Model Working'!D$57)))</f>
        <v>71.329872479571364</v>
      </c>
      <c r="K161" s="360">
        <f>((((((VLOOKUP($B161,'Model Working'!$C$16:$P$25,L$4,FALSE)/VLOOKUP($B161,'Model Working'!$C$30:$P$39,L$4)-(VLOOKUP($B161,'Model Working'!$C$16:$P$25,K$4,FALSE)/VLOOKUP($B161,'Model Working'!$C$30:$P$39,K$4)))/VLOOKUP($F161,'Model Working'!$C$54:$P$56,K$4,FALSE))*VLOOKUP($D161,'Model Working'!$C$62:$P$65,K$4,FALSE)*(1+High_Case))*'Model Working'!E$57)))</f>
        <v>72.021772242624422</v>
      </c>
      <c r="L161" s="360">
        <f>((((((((VLOOKUP($B161,'Model Working'!$C$16:$P$25,M$4,FALSE)/VLOOKUP($B161,'Model Working'!$C$30:$P$39,M$4)-(VLOOKUP($B161,'Model Working'!$C$16:$P$25,L$4,FALSE)/VLOOKUP($B161,'Model Working'!$C$30:$P$39,L$4)))/VLOOKUP($F161,'Model Working'!$C$54:$P$56,L$4,FALSE))*VLOOKUP($D161,'Model Working'!$C$62:$P$65,L$4,FALSE)*(1+High_Case))*'Model Working'!F$57)))))</f>
        <v>72.720383433377648</v>
      </c>
      <c r="M161" s="360">
        <f>((((((VLOOKUP($B161,'Model Working'!$C$16:$P$25,N$4,FALSE)/VLOOKUP($B161,'Model Working'!$C$30:$P$39,N$4)-(VLOOKUP($B161,'Model Working'!$C$16:$P$25,M$4,FALSE)/VLOOKUP($B161,'Model Working'!$C$30:$P$39,M$4)))/VLOOKUP($F161,'Model Working'!$C$54:$P$56,M$4,FALSE))*VLOOKUP($D161,'Model Working'!$C$62:$P$65,M$4,FALSE)*(1+High_Case))*'Model Working'!G$57)))</f>
        <v>73.425771152682088</v>
      </c>
      <c r="N161" s="360">
        <f>((((((VLOOKUP($B161,'Model Working'!$C$16:$P$25,O$4,FALSE)/VLOOKUP($B161,'Model Working'!$C$30:$P$39,O$4)-(VLOOKUP($B161,'Model Working'!$C$16:$P$25,N$4,FALSE)/VLOOKUP($B161,'Model Working'!$C$30:$P$39,N$4)))/VLOOKUP($F161,'Model Working'!$C$54:$P$56,N$4,FALSE))*VLOOKUP($D161,'Model Working'!$C$62:$P$65,N$4,FALSE)*(1+High_Case))*'Model Working'!H$57)))</f>
        <v>74.138001132862925</v>
      </c>
      <c r="O161" s="360">
        <f>((((((VLOOKUP($B161,'Model Working'!$C$16:$P$25,P$4,FALSE)/VLOOKUP($B161,'Model Working'!$C$30:$P$39,P$4)-(VLOOKUP($B161,'Model Working'!$C$16:$P$25,O$4,FALSE)/VLOOKUP($B161,'Model Working'!$C$30:$P$39,O$4)))/VLOOKUP($F161,'Model Working'!$C$54:$P$56,O$4,FALSE))*VLOOKUP($D161,'Model Working'!$C$62:$P$65,O$4,FALSE)*(1+High_Case))*'Model Working'!I$57)))</f>
        <v>74.8571397438497</v>
      </c>
      <c r="P161" s="360">
        <f>((((((VLOOKUP($B161,'Model Working'!$C$16:$P$25,Q$4,FALSE)/VLOOKUP($B161,'Model Working'!$C$30:$P$39,Q$4)-(VLOOKUP($B161,'Model Working'!$C$16:$P$25,P$4,FALSE)/VLOOKUP($B161,'Model Working'!$C$30:$P$39,P$4)))/VLOOKUP($F161,'Model Working'!$C$54:$P$56,P$4,FALSE))*VLOOKUP($D161,'Model Working'!$C$62:$P$65,P$4,FALSE)*(1+High_Case))*'Model Working'!J$57)))</f>
        <v>75.583253999367969</v>
      </c>
      <c r="Q161" s="360">
        <f>((((((VLOOKUP($B161,'Model Working'!$C$16:$P$25,R$4,FALSE)/VLOOKUP($B161,'Model Working'!$C$30:$P$39,R$4)-(VLOOKUP($B161,'Model Working'!$C$16:$P$25,Q$4,FALSE)/VLOOKUP($B161,'Model Working'!$C$30:$P$39,Q$4)))/VLOOKUP($F161,'Model Working'!$C$54:$P$56,Q$4,FALSE))*VLOOKUP($D161,'Model Working'!$C$62:$P$65,Q$4,FALSE)*(1+High_Case))*'Model Working'!K$57)))</f>
        <v>76.316411563160031</v>
      </c>
      <c r="R161" s="360">
        <f>((((((VLOOKUP($B161,'Model Working'!$C$16:$P$25,S$4,FALSE)/VLOOKUP($B161,'Model Working'!$C$30:$P$39,S$4)-(VLOOKUP($B161,'Model Working'!$C$16:$P$25,R$4,FALSE)/VLOOKUP($B161,'Model Working'!$C$30:$P$39,R$4)))/VLOOKUP($F161,'Model Working'!$C$54:$P$56,R$4,FALSE))*VLOOKUP($D161,'Model Working'!$C$62:$P$65,R$4,FALSE)*(1+High_Case))*'Model Working'!L$57)))</f>
        <v>77.056680755323342</v>
      </c>
      <c r="S161" s="360">
        <f>((((((VLOOKUP($B161,'Model Working'!$C$16:$P$25,T$4,FALSE)/VLOOKUP($B161,'Model Working'!$C$30:$P$39,T$4)-(VLOOKUP($B161,'Model Working'!$C$16:$P$25,S$4,FALSE)/VLOOKUP($B161,'Model Working'!$C$30:$P$39,S$4)))/VLOOKUP($F161,'Model Working'!$C$54:$P$56,S$4,FALSE))*VLOOKUP($D161,'Model Working'!$C$62:$P$65,S$4,FALSE)*(1+High_Case))*'Model Working'!M$57)))</f>
        <v>80.210443874896569</v>
      </c>
      <c r="T161" s="88" t="s">
        <v>115</v>
      </c>
    </row>
    <row r="162" spans="1:21">
      <c r="A162" s="358" t="s">
        <v>127</v>
      </c>
      <c r="B162" s="358" t="s">
        <v>138</v>
      </c>
      <c r="C162" s="358" t="s">
        <v>121</v>
      </c>
      <c r="D162" s="358" t="s">
        <v>120</v>
      </c>
      <c r="E162" s="358" t="s">
        <v>126</v>
      </c>
      <c r="F162" s="358" t="s">
        <v>114</v>
      </c>
      <c r="G162" s="358"/>
      <c r="H162" s="359">
        <f>(VLOOKUP($B162,'Model Working'!$C$16:$O$25,H$4,FALSE)/VLOOKUP($B162,'Model Working'!$C$30:$O$39,H$4))</f>
        <v>64464.997545409926</v>
      </c>
      <c r="I162" s="360">
        <f t="shared" ref="I162:S162" si="54">I156+I159</f>
        <v>43.539522546419157</v>
      </c>
      <c r="J162" s="360">
        <f t="shared" si="54"/>
        <v>240.23673478450709</v>
      </c>
      <c r="K162" s="360">
        <f t="shared" si="54"/>
        <v>242.56703111192093</v>
      </c>
      <c r="L162" s="360">
        <f t="shared" si="54"/>
        <v>244.91993131370572</v>
      </c>
      <c r="M162" s="360">
        <f t="shared" si="54"/>
        <v>247.29565464745099</v>
      </c>
      <c r="N162" s="360">
        <f t="shared" si="54"/>
        <v>249.69442249753061</v>
      </c>
      <c r="O162" s="360">
        <f t="shared" si="54"/>
        <v>252.11645839574996</v>
      </c>
      <c r="P162" s="360">
        <f t="shared" si="54"/>
        <v>254.56198804219861</v>
      </c>
      <c r="Q162" s="360">
        <f t="shared" si="54"/>
        <v>257.0312393262019</v>
      </c>
      <c r="R162" s="360">
        <f t="shared" si="54"/>
        <v>259.52444234766818</v>
      </c>
      <c r="S162" s="360">
        <f t="shared" si="54"/>
        <v>270.14621591591708</v>
      </c>
      <c r="T162" s="88" t="s">
        <v>115</v>
      </c>
    </row>
    <row r="163" spans="1:21">
      <c r="A163" s="358" t="s">
        <v>127</v>
      </c>
      <c r="B163" s="358" t="s">
        <v>138</v>
      </c>
      <c r="C163" s="358" t="s">
        <v>121</v>
      </c>
      <c r="D163" s="358" t="s">
        <v>120</v>
      </c>
      <c r="E163" s="358" t="s">
        <v>126</v>
      </c>
      <c r="F163" s="358" t="s">
        <v>116</v>
      </c>
      <c r="G163" s="358"/>
      <c r="H163" s="359">
        <f>(VLOOKUP($B163,'Model Working'!$C$16:$O$25,H$4,FALSE)/VLOOKUP($B163,'Model Working'!$C$30:$O$39,H$4))</f>
        <v>64464.997545409926</v>
      </c>
      <c r="I163" s="360">
        <f t="shared" ref="I163:S163" si="55">I157+I160</f>
        <v>39.185570291777239</v>
      </c>
      <c r="J163" s="360">
        <f t="shared" si="55"/>
        <v>216.21306130605637</v>
      </c>
      <c r="K163" s="360">
        <f t="shared" si="55"/>
        <v>218.31032800072884</v>
      </c>
      <c r="L163" s="360">
        <f t="shared" si="55"/>
        <v>220.42793818233514</v>
      </c>
      <c r="M163" s="360">
        <f t="shared" si="55"/>
        <v>222.56608918270589</v>
      </c>
      <c r="N163" s="360">
        <f t="shared" si="55"/>
        <v>224.72498024777758</v>
      </c>
      <c r="O163" s="360">
        <f t="shared" si="55"/>
        <v>226.90481255617496</v>
      </c>
      <c r="P163" s="360">
        <f t="shared" si="55"/>
        <v>229.10578923797877</v>
      </c>
      <c r="Q163" s="360">
        <f t="shared" si="55"/>
        <v>231.3281153935817</v>
      </c>
      <c r="R163" s="360">
        <f t="shared" si="55"/>
        <v>233.57199811290144</v>
      </c>
      <c r="S163" s="360">
        <f t="shared" si="55"/>
        <v>243.13159432432536</v>
      </c>
      <c r="T163" s="88" t="s">
        <v>115</v>
      </c>
    </row>
    <row r="164" spans="1:21" ht="15" thickBot="1">
      <c r="A164" s="361" t="s">
        <v>127</v>
      </c>
      <c r="B164" s="361" t="s">
        <v>138</v>
      </c>
      <c r="C164" s="361" t="s">
        <v>121</v>
      </c>
      <c r="D164" s="361" t="s">
        <v>120</v>
      </c>
      <c r="E164" s="361" t="s">
        <v>126</v>
      </c>
      <c r="F164" s="361" t="s">
        <v>117</v>
      </c>
      <c r="G164" s="361"/>
      <c r="H164" s="362">
        <f>(VLOOKUP($B164,'Model Working'!$C$16:$O$25,H$4,FALSE)/VLOOKUP($B164,'Model Working'!$C$30:$O$39,H$4))</f>
        <v>64464.997545409926</v>
      </c>
      <c r="I164" s="363">
        <f t="shared" ref="I164:S164" si="56">I158+I161</f>
        <v>47.893474801061075</v>
      </c>
      <c r="J164" s="363">
        <f t="shared" si="56"/>
        <v>264.26040826295781</v>
      </c>
      <c r="K164" s="363">
        <f t="shared" si="56"/>
        <v>266.82373422311304</v>
      </c>
      <c r="L164" s="363">
        <f t="shared" si="56"/>
        <v>269.41192444507635</v>
      </c>
      <c r="M164" s="363">
        <f t="shared" si="56"/>
        <v>272.02522011219611</v>
      </c>
      <c r="N164" s="363">
        <f t="shared" si="56"/>
        <v>274.6638647472837</v>
      </c>
      <c r="O164" s="363">
        <f t="shared" si="56"/>
        <v>277.32810423532499</v>
      </c>
      <c r="P164" s="363">
        <f t="shared" si="56"/>
        <v>280.01818684641853</v>
      </c>
      <c r="Q164" s="363">
        <f t="shared" si="56"/>
        <v>282.7343632588221</v>
      </c>
      <c r="R164" s="363">
        <f t="shared" si="56"/>
        <v>285.47688658243504</v>
      </c>
      <c r="S164" s="363">
        <f t="shared" si="56"/>
        <v>297.1608375075088</v>
      </c>
      <c r="T164" s="89" t="s">
        <v>115</v>
      </c>
    </row>
    <row r="165" spans="1:21" ht="15.5" thickTop="1" thickBot="1">
      <c r="A165" s="365" t="s">
        <v>127</v>
      </c>
      <c r="B165" s="365" t="s">
        <v>138</v>
      </c>
      <c r="C165" s="365" t="s">
        <v>121</v>
      </c>
      <c r="D165" s="365" t="s">
        <v>120</v>
      </c>
      <c r="E165" s="365" t="s">
        <v>126</v>
      </c>
      <c r="F165" s="365" t="s">
        <v>120</v>
      </c>
      <c r="G165" s="365"/>
      <c r="H165" s="366">
        <f>(VLOOKUP($B165,'Model Working'!$C$16:$O$25,H$4,FALSE)/VLOOKUP($B165,'Model Working'!$C$30:$O$39,H$4))</f>
        <v>64464.997545409926</v>
      </c>
      <c r="I165" s="367">
        <f>((VLOOKUP($B156,'Model Working'!$C$16:$P$25,J$4,FALSE)/VLOOKUP($B156,'Model Working'!$C$30:$P$39,J$4)-(VLOOKUP($B156,'Model Working'!$C$16:$P$25,I$4,FALSE)/VLOOKUP($B156,'Model Working'!$C$30:$P$39,I$4))))/VLOOKUP($F160,'Model Working'!$C$54:$P$56,I$4,FALSE)</f>
        <v>43.539522546419157</v>
      </c>
      <c r="J165" s="367">
        <f>J156+J159</f>
        <v>240.23673478450709</v>
      </c>
      <c r="K165" s="367">
        <f t="shared" ref="K165:S165" si="57">K156+K159</f>
        <v>242.56703111192093</v>
      </c>
      <c r="L165" s="367">
        <f t="shared" si="57"/>
        <v>244.91993131370572</v>
      </c>
      <c r="M165" s="367">
        <f t="shared" si="57"/>
        <v>247.29565464745099</v>
      </c>
      <c r="N165" s="367">
        <f t="shared" si="57"/>
        <v>249.69442249753061</v>
      </c>
      <c r="O165" s="367">
        <f t="shared" si="57"/>
        <v>252.11645839574996</v>
      </c>
      <c r="P165" s="367">
        <f t="shared" si="57"/>
        <v>254.56198804219861</v>
      </c>
      <c r="Q165" s="367">
        <f t="shared" si="57"/>
        <v>257.0312393262019</v>
      </c>
      <c r="R165" s="367">
        <f t="shared" si="57"/>
        <v>259.52444234766818</v>
      </c>
      <c r="S165" s="367">
        <f t="shared" si="57"/>
        <v>270.14621591591708</v>
      </c>
      <c r="T165" s="90" t="s">
        <v>115</v>
      </c>
    </row>
    <row r="166" spans="1:21">
      <c r="A166" s="358" t="s">
        <v>127</v>
      </c>
      <c r="B166" s="368" t="s">
        <v>139</v>
      </c>
      <c r="C166" s="358" t="s">
        <v>111</v>
      </c>
      <c r="D166" s="368" t="s">
        <v>129</v>
      </c>
      <c r="E166" s="358" t="s">
        <v>113</v>
      </c>
      <c r="F166" s="358" t="s">
        <v>114</v>
      </c>
      <c r="G166" s="358"/>
      <c r="H166" s="359">
        <f>(VLOOKUP($B166,'Model Working'!$C$16:$O$25,H$4,FALSE)/VLOOKUP($B166,'Model Working'!$C$30:$O$39,H$4))</f>
        <v>131501.70128485095</v>
      </c>
      <c r="I166" s="360">
        <f>(VLOOKUP($B166,'Model Working'!$C$16:$P$25,J$4,FALSE)/VLOOKUP($B166,'Model Working'!$C$30:$P$39,J$4)-(VLOOKUP($B166,'Model Working'!$C$16:$P$25,I$4,FALSE)/VLOOKUP($B166,'Model Working'!$C$30:$P$39,I$4)))*VLOOKUP($F166,'Model Working'!$C$42:$P$45,I$4,FALSE)*VLOOKUP($D166,'Model Working'!$C$47:$P$50,I$4,FALSE)*(1+Base_Case)</f>
        <v>1527.3540748661305</v>
      </c>
      <c r="J166" s="360">
        <f>(VLOOKUP($B166,'Model Working'!$C$16:$P$25,K$4,FALSE)/VLOOKUP($B166,'Model Working'!$C$30:$P$39,K$4)-(VLOOKUP($B166,'Model Working'!$C$16:$P$25,J$4,FALSE)/VLOOKUP($B166,'Model Working'!$C$30:$P$39,J$4)))*VLOOKUP($F166,'Model Working'!$C$42:$P$45,J$4,FALSE)*VLOOKUP($D166,'Model Working'!$C$47:$P$50,J$4,FALSE)*(1+Base_Case)</f>
        <v>1548.703065552339</v>
      </c>
      <c r="K166" s="360">
        <f>(VLOOKUP($B166,'Model Working'!$C$16:$P$25,L$4,FALSE)/VLOOKUP($B166,'Model Working'!$C$30:$P$39,L$4)-(VLOOKUP($B166,'Model Working'!$C$16:$P$25,K$4,FALSE)/VLOOKUP($B166,'Model Working'!$C$30:$P$39,K$4)))*VLOOKUP($F166,'Model Working'!$C$42:$P$45,K$4,FALSE)*VLOOKUP($D166,'Model Working'!$C$47:$P$50,K$4,FALSE)*(1+Base_Case)</f>
        <v>1570.3980908899289</v>
      </c>
      <c r="L166" s="360">
        <f>(VLOOKUP($B166,'Model Working'!$C$16:$P$25,M$4,FALSE)/VLOOKUP($B166,'Model Working'!$C$30:$P$39,M$4)-(VLOOKUP($B166,'Model Working'!$C$16:$P$25,L$4,FALSE)/VLOOKUP($B166,'Model Working'!$C$30:$P$39,L$4)))*VLOOKUP($F166,'Model Working'!$C$42:$P$45,L$4,FALSE)*VLOOKUP($D166,'Model Working'!$C$47:$P$50,L$4,FALSE)*(1+Base_Case)</f>
        <v>1622.4919357206484</v>
      </c>
      <c r="M166" s="360">
        <f>(VLOOKUP($B166,'Model Working'!$C$16:$P$25,N$4,FALSE)/VLOOKUP($B166,'Model Working'!$C$30:$P$39,N$4)-(VLOOKUP($B166,'Model Working'!$C$16:$P$25,M$4,FALSE)/VLOOKUP($B166,'Model Working'!$C$30:$P$39,M$4)))*VLOOKUP($F166,'Model Working'!$C$42:$P$45,M$4,FALSE)*VLOOKUP($D166,'Model Working'!$C$47:$P$50,M$4,FALSE)*(1+Base_Case)</f>
        <v>1614.8529486887228</v>
      </c>
      <c r="N166" s="360">
        <f>(VLOOKUP($B166,'Model Working'!$C$16:$P$25,O$4,FALSE)/VLOOKUP($B166,'Model Working'!$C$30:$P$39,O$4)-(VLOOKUP($B166,'Model Working'!$C$16:$P$25,N$4,FALSE)/VLOOKUP($B166,'Model Working'!$C$30:$P$39,N$4)))*VLOOKUP($F166,'Model Working'!$C$42:$P$45,N$4,FALSE)*VLOOKUP($D166,'Model Working'!$C$47:$P$50,N$4,FALSE)*(1+Base_Case)</f>
        <v>1637.6265159138482</v>
      </c>
      <c r="O166" s="360">
        <f>(VLOOKUP($B166,'Model Working'!$C$16:$P$25,P$4,FALSE)/VLOOKUP($B166,'Model Working'!$C$30:$P$39,P$4)-(VLOOKUP($B166,'Model Working'!$C$16:$P$25,O$4,FALSE)/VLOOKUP($B166,'Model Working'!$C$30:$P$39,O$4)))*VLOOKUP($F166,'Model Working'!$C$42:$P$45,O$4,FALSE)*VLOOKUP($D166,'Model Working'!$C$47:$P$50,O$4,FALSE)*(1+Base_Case)</f>
        <v>1660.7735956365054</v>
      </c>
      <c r="P166" s="360">
        <f>(VLOOKUP($B166,'Model Working'!$C$16:$P$25,Q$4,FALSE)/VLOOKUP($B166,'Model Working'!$C$30:$P$39,Q$4)-(VLOOKUP($B166,'Model Working'!$C$16:$P$25,P$4,FALSE)/VLOOKUP($B166,'Model Working'!$C$30:$P$39,P$4)))*VLOOKUP($F166,'Model Working'!$C$42:$P$45,P$4,FALSE)*VLOOKUP($D166,'Model Working'!$C$47:$P$50,P$4,FALSE)*(1+Base_Case)</f>
        <v>1684.3014573643425</v>
      </c>
      <c r="Q166" s="360">
        <f>(VLOOKUP($B166,'Model Working'!$C$16:$P$25,R$4,FALSE)/VLOOKUP($B166,'Model Working'!$C$30:$P$39,R$4)-(VLOOKUP($B166,'Model Working'!$C$16:$P$25,Q$4,FALSE)/VLOOKUP($B166,'Model Working'!$C$30:$P$39,Q$4)))*VLOOKUP($F166,'Model Working'!$C$42:$P$45,Q$4,FALSE)*VLOOKUP($D166,'Model Working'!$C$47:$P$50,Q$4,FALSE)*(1+Base_Case)</f>
        <v>1708.2175394092765</v>
      </c>
      <c r="R166" s="360">
        <f>(VLOOKUP($B166,'Model Working'!$C$16:$P$25,S$4,FALSE)/VLOOKUP($B166,'Model Working'!$C$30:$P$39,S$4)-(VLOOKUP($B166,'Model Working'!$C$16:$P$25,R$4,FALSE)/VLOOKUP($B166,'Model Working'!$C$30:$P$39,R$4)))*VLOOKUP($F166,'Model Working'!$C$42:$P$45,R$4,FALSE)*VLOOKUP($D166,'Model Working'!$C$47:$P$50,R$4,FALSE)*(1+Base_Case)</f>
        <v>1732.5294535263668</v>
      </c>
      <c r="S166" s="360">
        <f>(VLOOKUP($B166,'Model Working'!$C$16:$P$25,T$4,FALSE)/VLOOKUP($B166,'Model Working'!$C$30:$P$39,T$4)-(VLOOKUP($B166,'Model Working'!$C$16:$P$25,S$4,FALSE)/VLOOKUP($B166,'Model Working'!$C$30:$P$39,S$4)))*VLOOKUP($F166,'Model Working'!$C$42:$P$45,S$4,FALSE)*VLOOKUP($D166,'Model Working'!$C$47:$P$50,S$4,FALSE)*(1+Base_Case)</f>
        <v>1757.2449897008139</v>
      </c>
      <c r="T166" s="216" t="s">
        <v>115</v>
      </c>
      <c r="U166" s="245"/>
    </row>
    <row r="167" spans="1:21">
      <c r="A167" s="358" t="s">
        <v>127</v>
      </c>
      <c r="B167" s="358" t="s">
        <v>139</v>
      </c>
      <c r="C167" s="358" t="s">
        <v>111</v>
      </c>
      <c r="D167" s="368" t="s">
        <v>129</v>
      </c>
      <c r="E167" s="358" t="s">
        <v>113</v>
      </c>
      <c r="F167" s="358" t="s">
        <v>116</v>
      </c>
      <c r="G167" s="358"/>
      <c r="H167" s="359">
        <f>(VLOOKUP($B167,'Model Working'!$C$16:$O$25,H$4,FALSE)/VLOOKUP($B167,'Model Working'!$C$30:$O$39,H$4))</f>
        <v>131501.70128485095</v>
      </c>
      <c r="I167" s="360">
        <f>(VLOOKUP($B167,'Model Working'!$C$16:$P$25,J$4,FALSE)/VLOOKUP($B167,'Model Working'!$C$30:$P$39,J$4)-(VLOOKUP($B167,'Model Working'!$C$16:$P$25,I$4,FALSE)/VLOOKUP($B167,'Model Working'!$C$30:$P$39,I$4)))*VLOOKUP($F167,'Model Working'!$C$42:$P$45,I$4,FALSE)*VLOOKUP($D167,'Model Working'!$C$47:$P$50,I$4,FALSE)*(1+Low_Case)</f>
        <v>1374.6186673795175</v>
      </c>
      <c r="J167" s="360">
        <f>(VLOOKUP($B167,'Model Working'!$C$16:$P$25,K$4,FALSE)/VLOOKUP($B167,'Model Working'!$C$30:$P$39,K$4)-(VLOOKUP($B167,'Model Working'!$C$16:$P$25,J$4,FALSE)/VLOOKUP($B167,'Model Working'!$C$30:$P$39,J$4)))*VLOOKUP($F167,'Model Working'!$C$42:$P$45,J$4,FALSE)*VLOOKUP($D167,'Model Working'!$C$47:$P$50,J$4,FALSE)*(1+Low_Case)</f>
        <v>1393.8327589971052</v>
      </c>
      <c r="K167" s="360">
        <f>(VLOOKUP($B167,'Model Working'!$C$16:$P$25,L$4,FALSE)/VLOOKUP($B167,'Model Working'!$C$30:$P$39,L$4)-(VLOOKUP($B167,'Model Working'!$C$16:$P$25,K$4,FALSE)/VLOOKUP($B167,'Model Working'!$C$30:$P$39,K$4)))*VLOOKUP($F167,'Model Working'!$C$42:$P$45,K$4,FALSE)*VLOOKUP($D167,'Model Working'!$C$47:$P$50,K$4,FALSE)*(1+Low_Case)</f>
        <v>1413.3582818009361</v>
      </c>
      <c r="L167" s="360">
        <f>(VLOOKUP($B167,'Model Working'!$C$16:$P$25,M$4,FALSE)/VLOOKUP($B167,'Model Working'!$C$30:$P$39,M$4)-(VLOOKUP($B167,'Model Working'!$C$16:$P$25,L$4,FALSE)/VLOOKUP($B167,'Model Working'!$C$30:$P$39,L$4)))*VLOOKUP($F167,'Model Working'!$C$42:$P$45,L$4,FALSE)*VLOOKUP($D167,'Model Working'!$C$47:$P$50,L$4,FALSE)*(1+Low_Case)</f>
        <v>1460.2427421485836</v>
      </c>
      <c r="M167" s="360">
        <f>(VLOOKUP($B167,'Model Working'!$C$16:$P$25,N$4,FALSE)/VLOOKUP($B167,'Model Working'!$C$30:$P$39,N$4)-(VLOOKUP($B167,'Model Working'!$C$16:$P$25,M$4,FALSE)/VLOOKUP($B167,'Model Working'!$C$30:$P$39,M$4)))*VLOOKUP($F167,'Model Working'!$C$42:$P$45,M$4,FALSE)*VLOOKUP($D167,'Model Working'!$C$47:$P$50,M$4,FALSE)*(1+Low_Case)</f>
        <v>1453.3676538198506</v>
      </c>
      <c r="N167" s="360">
        <f>(VLOOKUP($B167,'Model Working'!$C$16:$P$25,O$4,FALSE)/VLOOKUP($B167,'Model Working'!$C$30:$P$39,O$4)-(VLOOKUP($B167,'Model Working'!$C$16:$P$25,N$4,FALSE)/VLOOKUP($B167,'Model Working'!$C$30:$P$39,N$4)))*VLOOKUP($F167,'Model Working'!$C$42:$P$45,N$4,FALSE)*VLOOKUP($D167,'Model Working'!$C$47:$P$50,N$4,FALSE)*(1+Low_Case)</f>
        <v>1473.8638643224633</v>
      </c>
      <c r="O167" s="360">
        <f>(VLOOKUP($B167,'Model Working'!$C$16:$P$25,P$4,FALSE)/VLOOKUP($B167,'Model Working'!$C$30:$P$39,P$4)-(VLOOKUP($B167,'Model Working'!$C$16:$P$25,O$4,FALSE)/VLOOKUP($B167,'Model Working'!$C$30:$P$39,O$4)))*VLOOKUP($F167,'Model Working'!$C$42:$P$45,O$4,FALSE)*VLOOKUP($D167,'Model Working'!$C$47:$P$50,O$4,FALSE)*(1+Low_Case)</f>
        <v>1494.6962360728548</v>
      </c>
      <c r="P167" s="360">
        <f>(VLOOKUP($B167,'Model Working'!$C$16:$P$25,Q$4,FALSE)/VLOOKUP($B167,'Model Working'!$C$30:$P$39,Q$4)-(VLOOKUP($B167,'Model Working'!$C$16:$P$25,P$4,FALSE)/VLOOKUP($B167,'Model Working'!$C$30:$P$39,P$4)))*VLOOKUP($F167,'Model Working'!$C$42:$P$45,P$4,FALSE)*VLOOKUP($D167,'Model Working'!$C$47:$P$50,P$4,FALSE)*(1+Low_Case)</f>
        <v>1515.8713116279082</v>
      </c>
      <c r="Q167" s="360">
        <f>(VLOOKUP($B167,'Model Working'!$C$16:$P$25,R$4,FALSE)/VLOOKUP($B167,'Model Working'!$C$30:$P$39,R$4)-(VLOOKUP($B167,'Model Working'!$C$16:$P$25,Q$4,FALSE)/VLOOKUP($B167,'Model Working'!$C$30:$P$39,Q$4)))*VLOOKUP($F167,'Model Working'!$C$42:$P$45,Q$4,FALSE)*VLOOKUP($D167,'Model Working'!$C$47:$P$50,Q$4,FALSE)*(1+Low_Case)</f>
        <v>1537.3957854683488</v>
      </c>
      <c r="R167" s="360">
        <f>(VLOOKUP($B167,'Model Working'!$C$16:$P$25,S$4,FALSE)/VLOOKUP($B167,'Model Working'!$C$30:$P$39,S$4)-(VLOOKUP($B167,'Model Working'!$C$16:$P$25,R$4,FALSE)/VLOOKUP($B167,'Model Working'!$C$30:$P$39,R$4)))*VLOOKUP($F167,'Model Working'!$C$42:$P$45,R$4,FALSE)*VLOOKUP($D167,'Model Working'!$C$47:$P$50,R$4,FALSE)*(1+Low_Case)</f>
        <v>1559.27650817373</v>
      </c>
      <c r="S167" s="360">
        <f>(VLOOKUP($B167,'Model Working'!$C$16:$P$25,T$4,FALSE)/VLOOKUP($B167,'Model Working'!$C$30:$P$39,T$4)-(VLOOKUP($B167,'Model Working'!$C$16:$P$25,S$4,FALSE)/VLOOKUP($B167,'Model Working'!$C$30:$P$39,S$4)))*VLOOKUP($F167,'Model Working'!$C$42:$P$45,S$4,FALSE)*VLOOKUP($D167,'Model Working'!$C$47:$P$50,S$4,FALSE)*(1+Low_Case)</f>
        <v>1581.5204907307325</v>
      </c>
      <c r="T167" s="88" t="s">
        <v>115</v>
      </c>
    </row>
    <row r="168" spans="1:21">
      <c r="A168" s="358" t="s">
        <v>127</v>
      </c>
      <c r="B168" s="358" t="s">
        <v>139</v>
      </c>
      <c r="C168" s="358" t="s">
        <v>111</v>
      </c>
      <c r="D168" s="368" t="s">
        <v>129</v>
      </c>
      <c r="E168" s="358" t="s">
        <v>113</v>
      </c>
      <c r="F168" s="358" t="s">
        <v>117</v>
      </c>
      <c r="G168" s="358"/>
      <c r="H168" s="359">
        <f>(VLOOKUP($B168,'Model Working'!$C$16:$O$25,H$4,FALSE)/VLOOKUP($B168,'Model Working'!$C$30:$O$39,H$4))</f>
        <v>131501.70128485095</v>
      </c>
      <c r="I168" s="360">
        <f>(VLOOKUP($B168,'Model Working'!$C$16:$P$25,J$4,FALSE)/VLOOKUP($B168,'Model Working'!$C$30:$P$39,J$4)-(VLOOKUP($B168,'Model Working'!$C$16:$P$25,I$4,FALSE)/VLOOKUP($B168,'Model Working'!$C$30:$P$39,I$4)))*VLOOKUP($F168,'Model Working'!$C$42:$P$45,I$4,FALSE)*VLOOKUP($D168,'Model Working'!$C$47:$P$50,I$4,FALSE)*(1+High_Case)</f>
        <v>1680.0894823527437</v>
      </c>
      <c r="J168" s="360">
        <f>(VLOOKUP($B168,'Model Working'!$C$16:$P$25,K$4,FALSE)/VLOOKUP($B168,'Model Working'!$C$30:$P$39,K$4)-(VLOOKUP($B168,'Model Working'!$C$16:$P$25,J$4,FALSE)/VLOOKUP($B168,'Model Working'!$C$30:$P$39,J$4)))*VLOOKUP($F168,'Model Working'!$C$42:$P$45,J$4,FALSE)*VLOOKUP($D168,'Model Working'!$C$47:$P$50,J$4,FALSE)*(1+High_Case)</f>
        <v>1703.5733721075731</v>
      </c>
      <c r="K168" s="360">
        <f>(VLOOKUP($B168,'Model Working'!$C$16:$P$25,L$4,FALSE)/VLOOKUP($B168,'Model Working'!$C$30:$P$39,L$4)-(VLOOKUP($B168,'Model Working'!$C$16:$P$25,K$4,FALSE)/VLOOKUP($B168,'Model Working'!$C$30:$P$39,K$4)))*VLOOKUP($F168,'Model Working'!$C$42:$P$45,K$4,FALSE)*VLOOKUP($D168,'Model Working'!$C$47:$P$50,K$4,FALSE)*(1+High_Case)</f>
        <v>1727.4378999789219</v>
      </c>
      <c r="L168" s="360">
        <f>(VLOOKUP($B168,'Model Working'!$C$16:$P$25,M$4,FALSE)/VLOOKUP($B168,'Model Working'!$C$30:$P$39,M$4)-(VLOOKUP($B168,'Model Working'!$C$16:$P$25,L$4,FALSE)/VLOOKUP($B168,'Model Working'!$C$30:$P$39,L$4)))*VLOOKUP($F168,'Model Working'!$C$42:$P$45,L$4,FALSE)*VLOOKUP($D168,'Model Working'!$C$47:$P$50,L$4,FALSE)*(1+High_Case)</f>
        <v>1784.7411292927134</v>
      </c>
      <c r="M168" s="360">
        <f>(VLOOKUP($B168,'Model Working'!$C$16:$P$25,N$4,FALSE)/VLOOKUP($B168,'Model Working'!$C$30:$P$39,N$4)-(VLOOKUP($B168,'Model Working'!$C$16:$P$25,M$4,FALSE)/VLOOKUP($B168,'Model Working'!$C$30:$P$39,M$4)))*VLOOKUP($F168,'Model Working'!$C$42:$P$45,M$4,FALSE)*VLOOKUP($D168,'Model Working'!$C$47:$P$50,M$4,FALSE)*(1+High_Case)</f>
        <v>1776.3382435575952</v>
      </c>
      <c r="N168" s="360">
        <f>(VLOOKUP($B168,'Model Working'!$C$16:$P$25,O$4,FALSE)/VLOOKUP($B168,'Model Working'!$C$30:$P$39,O$4)-(VLOOKUP($B168,'Model Working'!$C$16:$P$25,N$4,FALSE)/VLOOKUP($B168,'Model Working'!$C$30:$P$39,N$4)))*VLOOKUP($F168,'Model Working'!$C$42:$P$45,N$4,FALSE)*VLOOKUP($D168,'Model Working'!$C$47:$P$50,N$4,FALSE)*(1+High_Case)</f>
        <v>1801.3891675052332</v>
      </c>
      <c r="O168" s="360">
        <f>(VLOOKUP($B168,'Model Working'!$C$16:$P$25,P$4,FALSE)/VLOOKUP($B168,'Model Working'!$C$30:$P$39,P$4)-(VLOOKUP($B168,'Model Working'!$C$16:$P$25,O$4,FALSE)/VLOOKUP($B168,'Model Working'!$C$30:$P$39,O$4)))*VLOOKUP($F168,'Model Working'!$C$42:$P$45,O$4,FALSE)*VLOOKUP($D168,'Model Working'!$C$47:$P$50,O$4,FALSE)*(1+High_Case)</f>
        <v>1826.850955200156</v>
      </c>
      <c r="P168" s="360">
        <f>(VLOOKUP($B168,'Model Working'!$C$16:$P$25,Q$4,FALSE)/VLOOKUP($B168,'Model Working'!$C$30:$P$39,Q$4)-(VLOOKUP($B168,'Model Working'!$C$16:$P$25,P$4,FALSE)/VLOOKUP($B168,'Model Working'!$C$30:$P$39,P$4)))*VLOOKUP($F168,'Model Working'!$C$42:$P$45,P$4,FALSE)*VLOOKUP($D168,'Model Working'!$C$47:$P$50,P$4,FALSE)*(1+High_Case)</f>
        <v>1852.731603100777</v>
      </c>
      <c r="Q168" s="360">
        <f>(VLOOKUP($B168,'Model Working'!$C$16:$P$25,R$4,FALSE)/VLOOKUP($B168,'Model Working'!$C$30:$P$39,R$4)-(VLOOKUP($B168,'Model Working'!$C$16:$P$25,Q$4,FALSE)/VLOOKUP($B168,'Model Working'!$C$30:$P$39,Q$4)))*VLOOKUP($F168,'Model Working'!$C$42:$P$45,Q$4,FALSE)*VLOOKUP($D168,'Model Working'!$C$47:$P$50,Q$4,FALSE)*(1+High_Case)</f>
        <v>1879.0392933502042</v>
      </c>
      <c r="R168" s="360">
        <f>(VLOOKUP($B168,'Model Working'!$C$16:$P$25,S$4,FALSE)/VLOOKUP($B168,'Model Working'!$C$30:$P$39,S$4)-(VLOOKUP($B168,'Model Working'!$C$16:$P$25,R$4,FALSE)/VLOOKUP($B168,'Model Working'!$C$30:$P$39,R$4)))*VLOOKUP($F168,'Model Working'!$C$42:$P$45,R$4,FALSE)*VLOOKUP($D168,'Model Working'!$C$47:$P$50,R$4,FALSE)*(1+High_Case)</f>
        <v>1905.7823988790035</v>
      </c>
      <c r="S168" s="360">
        <f>(VLOOKUP($B168,'Model Working'!$C$16:$P$25,T$4,FALSE)/VLOOKUP($B168,'Model Working'!$C$30:$P$39,T$4)-(VLOOKUP($B168,'Model Working'!$C$16:$P$25,S$4,FALSE)/VLOOKUP($B168,'Model Working'!$C$30:$P$39,S$4)))*VLOOKUP($F168,'Model Working'!$C$42:$P$45,S$4,FALSE)*VLOOKUP($D168,'Model Working'!$C$47:$P$50,S$4,FALSE)*(1+High_Case)</f>
        <v>1932.9694886708955</v>
      </c>
      <c r="T168" s="88" t="s">
        <v>115</v>
      </c>
    </row>
    <row r="169" spans="1:21">
      <c r="A169" s="358" t="s">
        <v>127</v>
      </c>
      <c r="B169" s="358" t="s">
        <v>139</v>
      </c>
      <c r="C169" s="358" t="s">
        <v>111</v>
      </c>
      <c r="D169" s="368" t="s">
        <v>130</v>
      </c>
      <c r="E169" s="358" t="s">
        <v>119</v>
      </c>
      <c r="F169" s="358" t="s">
        <v>114</v>
      </c>
      <c r="G169" s="358"/>
      <c r="H169" s="359">
        <f>(VLOOKUP($B169,'Model Working'!$C$16:$O$25,H$4,FALSE)/VLOOKUP($B169,'Model Working'!$C$30:$O$39,H$4))</f>
        <v>131501.70128485095</v>
      </c>
      <c r="I169" s="360">
        <f>(VLOOKUP($B169,'Model Working'!$C$16:$P$25,J$4,FALSE)/VLOOKUP($B169,'Model Working'!$C$30:$P$39,J$4)-(VLOOKUP($B169,'Model Working'!$C$16:$P$25,I$4,FALSE)/VLOOKUP($B169,'Model Working'!$C$30:$P$39,I$4)))*VLOOKUP($F169,'Model Working'!$C$42:$P$45,I$4,FALSE)*VLOOKUP($D169,'Model Working'!$C$47:$P$50,I$4,FALSE)*(1+Base_Case)</f>
        <v>248.63903544332359</v>
      </c>
      <c r="J169" s="360">
        <f>(VLOOKUP($B169,'Model Working'!$C$16:$P$25,K$4,FALSE)/VLOOKUP($B169,'Model Working'!$C$30:$P$39,K$4)-(VLOOKUP($B169,'Model Working'!$C$16:$P$25,J$4,FALSE)/VLOOKUP($B169,'Model Working'!$C$30:$P$39,J$4)))*VLOOKUP($F169,'Model Working'!$C$42:$P$45,J$4,FALSE)*VLOOKUP($D169,'Model Working'!$C$47:$P$50,J$4,FALSE)*(1+Base_Case)</f>
        <v>252.11445253177615</v>
      </c>
      <c r="K169" s="360">
        <f>(VLOOKUP($B169,'Model Working'!$C$16:$P$25,L$4,FALSE)/VLOOKUP($B169,'Model Working'!$C$30:$P$39,L$4)-(VLOOKUP($B169,'Model Working'!$C$16:$P$25,K$4,FALSE)/VLOOKUP($B169,'Model Working'!$C$30:$P$39,K$4)))*VLOOKUP($F169,'Model Working'!$C$42:$P$45,K$4,FALSE)*VLOOKUP($D169,'Model Working'!$C$47:$P$50,K$4,FALSE)*(1+Base_Case)</f>
        <v>255.64620084254662</v>
      </c>
      <c r="L169" s="360">
        <f>(VLOOKUP($B169,'Model Working'!$C$16:$P$25,M$4,FALSE)/VLOOKUP($B169,'Model Working'!$C$30:$P$39,M$4)-(VLOOKUP($B169,'Model Working'!$C$16:$P$25,L$4,FALSE)/VLOOKUP($B169,'Model Working'!$C$30:$P$39,L$4)))*VLOOKUP($F169,'Model Working'!$C$42:$P$45,L$4,FALSE)*VLOOKUP($D169,'Model Working'!$C$47:$P$50,L$4,FALSE)*(1+Base_Case)</f>
        <v>264.12659418708233</v>
      </c>
      <c r="M169" s="360">
        <f>(VLOOKUP($B169,'Model Working'!$C$16:$P$25,N$4,FALSE)/VLOOKUP($B169,'Model Working'!$C$30:$P$39,N$4)-(VLOOKUP($B169,'Model Working'!$C$16:$P$25,M$4,FALSE)/VLOOKUP($B169,'Model Working'!$C$30:$P$39,M$4)))*VLOOKUP($F169,'Model Working'!$C$42:$P$45,M$4,FALSE)*VLOOKUP($D169,'Model Working'!$C$47:$P$50,M$4,FALSE)*(1+Base_Case)</f>
        <v>262.88303815862929</v>
      </c>
      <c r="N169" s="360">
        <f>(VLOOKUP($B169,'Model Working'!$C$16:$P$25,O$4,FALSE)/VLOOKUP($B169,'Model Working'!$C$30:$P$39,O$4)-(VLOOKUP($B169,'Model Working'!$C$16:$P$25,N$4,FALSE)/VLOOKUP($B169,'Model Working'!$C$30:$P$39,N$4)))*VLOOKUP($F169,'Model Working'!$C$42:$P$45,N$4,FALSE)*VLOOKUP($D169,'Model Working'!$C$47:$P$50,N$4,FALSE)*(1+Base_Case)</f>
        <v>266.59036305574273</v>
      </c>
      <c r="O169" s="360">
        <f>(VLOOKUP($B169,'Model Working'!$C$16:$P$25,P$4,FALSE)/VLOOKUP($B169,'Model Working'!$C$30:$P$39,P$4)-(VLOOKUP($B169,'Model Working'!$C$16:$P$25,O$4,FALSE)/VLOOKUP($B169,'Model Working'!$C$30:$P$39,O$4)))*VLOOKUP($F169,'Model Working'!$C$42:$P$45,O$4,FALSE)*VLOOKUP($D169,'Model Working'!$C$47:$P$50,O$4,FALSE)*(1+Base_Case)</f>
        <v>270.35849231291951</v>
      </c>
      <c r="P169" s="360">
        <f>(VLOOKUP($B169,'Model Working'!$C$16:$P$25,Q$4,FALSE)/VLOOKUP($B169,'Model Working'!$C$30:$P$39,Q$4)-(VLOOKUP($B169,'Model Working'!$C$16:$P$25,P$4,FALSE)/VLOOKUP($B169,'Model Working'!$C$30:$P$39,P$4)))*VLOOKUP($F169,'Model Working'!$C$42:$P$45,P$4,FALSE)*VLOOKUP($D169,'Model Working'!$C$47:$P$50,P$4,FALSE)*(1+Base_Case)</f>
        <v>274.18860933838135</v>
      </c>
      <c r="Q169" s="360">
        <f>(VLOOKUP($B169,'Model Working'!$C$16:$P$25,R$4,FALSE)/VLOOKUP($B169,'Model Working'!$C$30:$P$39,R$4)-(VLOOKUP($B169,'Model Working'!$C$16:$P$25,Q$4,FALSE)/VLOOKUP($B169,'Model Working'!$C$30:$P$39,Q$4)))*VLOOKUP($F169,'Model Working'!$C$42:$P$45,Q$4,FALSE)*VLOOKUP($D169,'Model Working'!$C$47:$P$50,Q$4,FALSE)*(1+Base_Case)</f>
        <v>278.0819250201148</v>
      </c>
      <c r="R169" s="360">
        <f>(VLOOKUP($B169,'Model Working'!$C$16:$P$25,S$4,FALSE)/VLOOKUP($B169,'Model Working'!$C$30:$P$39,S$4)-(VLOOKUP($B169,'Model Working'!$C$16:$P$25,R$4,FALSE)/VLOOKUP($B169,'Model Working'!$C$30:$P$39,R$4)))*VLOOKUP($F169,'Model Working'!$C$42:$P$45,R$4,FALSE)*VLOOKUP($D169,'Model Working'!$C$47:$P$50,R$4,FALSE)*(1+Base_Case)</f>
        <v>282.03967848103645</v>
      </c>
      <c r="S169" s="360">
        <f>(VLOOKUP($B169,'Model Working'!$C$16:$P$25,T$4,FALSE)/VLOOKUP($B169,'Model Working'!$C$30:$P$39,T$4)-(VLOOKUP($B169,'Model Working'!$C$16:$P$25,S$4,FALSE)/VLOOKUP($B169,'Model Working'!$C$30:$P$39,S$4)))*VLOOKUP($F169,'Model Working'!$C$42:$P$45,S$4,FALSE)*VLOOKUP($D169,'Model Working'!$C$47:$P$50,S$4,FALSE)*(1+Base_Case)</f>
        <v>286.06313785827206</v>
      </c>
      <c r="T169" s="88" t="s">
        <v>115</v>
      </c>
    </row>
    <row r="170" spans="1:21">
      <c r="A170" s="358" t="s">
        <v>127</v>
      </c>
      <c r="B170" s="358" t="s">
        <v>139</v>
      </c>
      <c r="C170" s="358" t="s">
        <v>111</v>
      </c>
      <c r="D170" s="368" t="s">
        <v>130</v>
      </c>
      <c r="E170" s="358" t="s">
        <v>119</v>
      </c>
      <c r="F170" s="358" t="s">
        <v>116</v>
      </c>
      <c r="G170" s="358"/>
      <c r="H170" s="359">
        <f>(VLOOKUP($B170,'Model Working'!$C$16:$O$25,H$4,FALSE)/VLOOKUP($B170,'Model Working'!$C$30:$O$39,H$4))</f>
        <v>131501.70128485095</v>
      </c>
      <c r="I170" s="360">
        <f>(VLOOKUP($B170,'Model Working'!$C$16:$P$25,J$4,FALSE)/VLOOKUP($B170,'Model Working'!$C$30:$P$39,J$4)-(VLOOKUP($B170,'Model Working'!$C$16:$P$25,I$4,FALSE)/VLOOKUP($B170,'Model Working'!$C$30:$P$39,I$4)))*VLOOKUP($F170,'Model Working'!$C$42:$P$45,I$4,FALSE)*VLOOKUP($D170,'Model Working'!$C$47:$P$50,I$4,FALSE)*(1+Low_Case)</f>
        <v>223.77513189899125</v>
      </c>
      <c r="J170" s="360">
        <f>(VLOOKUP($B170,'Model Working'!$C$16:$P$25,K$4,FALSE)/VLOOKUP($B170,'Model Working'!$C$30:$P$39,K$4)-(VLOOKUP($B170,'Model Working'!$C$16:$P$25,J$4,FALSE)/VLOOKUP($B170,'Model Working'!$C$30:$P$39,J$4)))*VLOOKUP($F170,'Model Working'!$C$42:$P$45,J$4,FALSE)*VLOOKUP($D170,'Model Working'!$C$47:$P$50,J$4,FALSE)*(1+Low_Case)</f>
        <v>226.90300727859855</v>
      </c>
      <c r="K170" s="360">
        <f>(VLOOKUP($B170,'Model Working'!$C$16:$P$25,L$4,FALSE)/VLOOKUP($B170,'Model Working'!$C$30:$P$39,L$4)-(VLOOKUP($B170,'Model Working'!$C$16:$P$25,K$4,FALSE)/VLOOKUP($B170,'Model Working'!$C$30:$P$39,K$4)))*VLOOKUP($F170,'Model Working'!$C$42:$P$45,K$4,FALSE)*VLOOKUP($D170,'Model Working'!$C$47:$P$50,K$4,FALSE)*(1+Low_Case)</f>
        <v>230.08158075829195</v>
      </c>
      <c r="L170" s="360">
        <f>(VLOOKUP($B170,'Model Working'!$C$16:$P$25,M$4,FALSE)/VLOOKUP($B170,'Model Working'!$C$30:$P$39,M$4)-(VLOOKUP($B170,'Model Working'!$C$16:$P$25,L$4,FALSE)/VLOOKUP($B170,'Model Working'!$C$30:$P$39,L$4)))*VLOOKUP($F170,'Model Working'!$C$42:$P$45,L$4,FALSE)*VLOOKUP($D170,'Model Working'!$C$47:$P$50,L$4,FALSE)*(1+Low_Case)</f>
        <v>237.71393476837412</v>
      </c>
      <c r="M170" s="360">
        <f>(VLOOKUP($B170,'Model Working'!$C$16:$P$25,N$4,FALSE)/VLOOKUP($B170,'Model Working'!$C$30:$P$39,N$4)-(VLOOKUP($B170,'Model Working'!$C$16:$P$25,M$4,FALSE)/VLOOKUP($B170,'Model Working'!$C$30:$P$39,M$4)))*VLOOKUP($F170,'Model Working'!$C$42:$P$45,M$4,FALSE)*VLOOKUP($D170,'Model Working'!$C$47:$P$50,M$4,FALSE)*(1+Low_Case)</f>
        <v>236.59473434276637</v>
      </c>
      <c r="N170" s="360">
        <f>(VLOOKUP($B170,'Model Working'!$C$16:$P$25,O$4,FALSE)/VLOOKUP($B170,'Model Working'!$C$30:$P$39,O$4)-(VLOOKUP($B170,'Model Working'!$C$16:$P$25,N$4,FALSE)/VLOOKUP($B170,'Model Working'!$C$30:$P$39,N$4)))*VLOOKUP($F170,'Model Working'!$C$42:$P$45,N$4,FALSE)*VLOOKUP($D170,'Model Working'!$C$47:$P$50,N$4,FALSE)*(1+Low_Case)</f>
        <v>239.93132675016847</v>
      </c>
      <c r="O170" s="360">
        <f>(VLOOKUP($B170,'Model Working'!$C$16:$P$25,P$4,FALSE)/VLOOKUP($B170,'Model Working'!$C$30:$P$39,P$4)-(VLOOKUP($B170,'Model Working'!$C$16:$P$25,O$4,FALSE)/VLOOKUP($B170,'Model Working'!$C$30:$P$39,O$4)))*VLOOKUP($F170,'Model Working'!$C$42:$P$45,O$4,FALSE)*VLOOKUP($D170,'Model Working'!$C$47:$P$50,O$4,FALSE)*(1+Low_Case)</f>
        <v>243.32264308162758</v>
      </c>
      <c r="P170" s="360">
        <f>(VLOOKUP($B170,'Model Working'!$C$16:$P$25,Q$4,FALSE)/VLOOKUP($B170,'Model Working'!$C$30:$P$39,Q$4)-(VLOOKUP($B170,'Model Working'!$C$16:$P$25,P$4,FALSE)/VLOOKUP($B170,'Model Working'!$C$30:$P$39,P$4)))*VLOOKUP($F170,'Model Working'!$C$42:$P$45,P$4,FALSE)*VLOOKUP($D170,'Model Working'!$C$47:$P$50,P$4,FALSE)*(1+Low_Case)</f>
        <v>246.76974840454324</v>
      </c>
      <c r="Q170" s="360">
        <f>(VLOOKUP($B170,'Model Working'!$C$16:$P$25,R$4,FALSE)/VLOOKUP($B170,'Model Working'!$C$30:$P$39,R$4)-(VLOOKUP($B170,'Model Working'!$C$16:$P$25,Q$4,FALSE)/VLOOKUP($B170,'Model Working'!$C$30:$P$39,Q$4)))*VLOOKUP($F170,'Model Working'!$C$42:$P$45,Q$4,FALSE)*VLOOKUP($D170,'Model Working'!$C$47:$P$50,Q$4,FALSE)*(1+Low_Case)</f>
        <v>250.27373251810332</v>
      </c>
      <c r="R170" s="360">
        <f>(VLOOKUP($B170,'Model Working'!$C$16:$P$25,S$4,FALSE)/VLOOKUP($B170,'Model Working'!$C$30:$P$39,S$4)-(VLOOKUP($B170,'Model Working'!$C$16:$P$25,R$4,FALSE)/VLOOKUP($B170,'Model Working'!$C$30:$P$39,R$4)))*VLOOKUP($F170,'Model Working'!$C$42:$P$45,R$4,FALSE)*VLOOKUP($D170,'Model Working'!$C$47:$P$50,R$4,FALSE)*(1+Low_Case)</f>
        <v>253.8357106329328</v>
      </c>
      <c r="S170" s="360">
        <f>(VLOOKUP($B170,'Model Working'!$C$16:$P$25,T$4,FALSE)/VLOOKUP($B170,'Model Working'!$C$30:$P$39,T$4)-(VLOOKUP($B170,'Model Working'!$C$16:$P$25,S$4,FALSE)/VLOOKUP($B170,'Model Working'!$C$30:$P$39,S$4)))*VLOOKUP($F170,'Model Working'!$C$42:$P$45,S$4,FALSE)*VLOOKUP($D170,'Model Working'!$C$47:$P$50,S$4,FALSE)*(1+Low_Case)</f>
        <v>257.45682407244487</v>
      </c>
      <c r="T170" s="88" t="s">
        <v>115</v>
      </c>
    </row>
    <row r="171" spans="1:21">
      <c r="A171" s="358" t="s">
        <v>127</v>
      </c>
      <c r="B171" s="358" t="s">
        <v>139</v>
      </c>
      <c r="C171" s="358" t="s">
        <v>111</v>
      </c>
      <c r="D171" s="368" t="s">
        <v>130</v>
      </c>
      <c r="E171" s="358" t="s">
        <v>119</v>
      </c>
      <c r="F171" s="358" t="s">
        <v>117</v>
      </c>
      <c r="G171" s="358"/>
      <c r="H171" s="359">
        <f>(VLOOKUP($B171,'Model Working'!$C$16:$O$25,H$4,FALSE)/VLOOKUP($B171,'Model Working'!$C$30:$O$39,H$4))</f>
        <v>131501.70128485095</v>
      </c>
      <c r="I171" s="360">
        <f>(VLOOKUP($B171,'Model Working'!$C$16:$P$25,J$4,FALSE)/VLOOKUP($B171,'Model Working'!$C$30:$P$39,J$4)-(VLOOKUP($B171,'Model Working'!$C$16:$P$25,I$4,FALSE)/VLOOKUP($B171,'Model Working'!$C$30:$P$39,I$4)))*VLOOKUP($F171,'Model Working'!$C$42:$P$45,I$4,FALSE)*VLOOKUP($D171,'Model Working'!$C$47:$P$50,I$4,FALSE)*(1+High_Case)</f>
        <v>273.50293898765597</v>
      </c>
      <c r="J171" s="360">
        <f>(VLOOKUP($B171,'Model Working'!$C$16:$P$25,K$4,FALSE)/VLOOKUP($B171,'Model Working'!$C$30:$P$39,K$4)-(VLOOKUP($B171,'Model Working'!$C$16:$P$25,J$4,FALSE)/VLOOKUP($B171,'Model Working'!$C$30:$P$39,J$4)))*VLOOKUP($F171,'Model Working'!$C$42:$P$45,J$4,FALSE)*VLOOKUP($D171,'Model Working'!$C$47:$P$50,J$4,FALSE)*(1+High_Case)</f>
        <v>277.32589778495378</v>
      </c>
      <c r="K171" s="360">
        <f>(VLOOKUP($B171,'Model Working'!$C$16:$P$25,L$4,FALSE)/VLOOKUP($B171,'Model Working'!$C$30:$P$39,L$4)-(VLOOKUP($B171,'Model Working'!$C$16:$P$25,K$4,FALSE)/VLOOKUP($B171,'Model Working'!$C$30:$P$39,K$4)))*VLOOKUP($F171,'Model Working'!$C$42:$P$45,K$4,FALSE)*VLOOKUP($D171,'Model Working'!$C$47:$P$50,K$4,FALSE)*(1+High_Case)</f>
        <v>281.21082092680132</v>
      </c>
      <c r="L171" s="360">
        <f>(VLOOKUP($B171,'Model Working'!$C$16:$P$25,M$4,FALSE)/VLOOKUP($B171,'Model Working'!$C$30:$P$39,M$4)-(VLOOKUP($B171,'Model Working'!$C$16:$P$25,L$4,FALSE)/VLOOKUP($B171,'Model Working'!$C$30:$P$39,L$4)))*VLOOKUP($F171,'Model Working'!$C$42:$P$45,L$4,FALSE)*VLOOKUP($D171,'Model Working'!$C$47:$P$50,L$4,FALSE)*(1+High_Case)</f>
        <v>290.53925360579058</v>
      </c>
      <c r="M171" s="360">
        <f>(VLOOKUP($B171,'Model Working'!$C$16:$P$25,N$4,FALSE)/VLOOKUP($B171,'Model Working'!$C$30:$P$39,N$4)-(VLOOKUP($B171,'Model Working'!$C$16:$P$25,M$4,FALSE)/VLOOKUP($B171,'Model Working'!$C$30:$P$39,M$4)))*VLOOKUP($F171,'Model Working'!$C$42:$P$45,M$4,FALSE)*VLOOKUP($D171,'Model Working'!$C$47:$P$50,M$4,FALSE)*(1+High_Case)</f>
        <v>289.17134197449224</v>
      </c>
      <c r="N171" s="360">
        <f>(VLOOKUP($B171,'Model Working'!$C$16:$P$25,O$4,FALSE)/VLOOKUP($B171,'Model Working'!$C$30:$P$39,O$4)-(VLOOKUP($B171,'Model Working'!$C$16:$P$25,N$4,FALSE)/VLOOKUP($B171,'Model Working'!$C$30:$P$39,N$4)))*VLOOKUP($F171,'Model Working'!$C$42:$P$45,N$4,FALSE)*VLOOKUP($D171,'Model Working'!$C$47:$P$50,N$4,FALSE)*(1+High_Case)</f>
        <v>293.24939936131705</v>
      </c>
      <c r="O171" s="360">
        <f>(VLOOKUP($B171,'Model Working'!$C$16:$P$25,P$4,FALSE)/VLOOKUP($B171,'Model Working'!$C$30:$P$39,P$4)-(VLOOKUP($B171,'Model Working'!$C$16:$P$25,O$4,FALSE)/VLOOKUP($B171,'Model Working'!$C$30:$P$39,O$4)))*VLOOKUP($F171,'Model Working'!$C$42:$P$45,O$4,FALSE)*VLOOKUP($D171,'Model Working'!$C$47:$P$50,O$4,FALSE)*(1+High_Case)</f>
        <v>297.3943415442115</v>
      </c>
      <c r="P171" s="360">
        <f>(VLOOKUP($B171,'Model Working'!$C$16:$P$25,Q$4,FALSE)/VLOOKUP($B171,'Model Working'!$C$30:$P$39,Q$4)-(VLOOKUP($B171,'Model Working'!$C$16:$P$25,P$4,FALSE)/VLOOKUP($B171,'Model Working'!$C$30:$P$39,P$4)))*VLOOKUP($F171,'Model Working'!$C$42:$P$45,P$4,FALSE)*VLOOKUP($D171,'Model Working'!$C$47:$P$50,P$4,FALSE)*(1+High_Case)</f>
        <v>301.60747027221953</v>
      </c>
      <c r="Q171" s="360">
        <f>(VLOOKUP($B171,'Model Working'!$C$16:$P$25,R$4,FALSE)/VLOOKUP($B171,'Model Working'!$C$30:$P$39,R$4)-(VLOOKUP($B171,'Model Working'!$C$16:$P$25,Q$4,FALSE)/VLOOKUP($B171,'Model Working'!$C$30:$P$39,Q$4)))*VLOOKUP($F171,'Model Working'!$C$42:$P$45,Q$4,FALSE)*VLOOKUP($D171,'Model Working'!$C$47:$P$50,Q$4,FALSE)*(1+High_Case)</f>
        <v>305.89011752212627</v>
      </c>
      <c r="R171" s="360">
        <f>(VLOOKUP($B171,'Model Working'!$C$16:$P$25,S$4,FALSE)/VLOOKUP($B171,'Model Working'!$C$30:$P$39,S$4)-(VLOOKUP($B171,'Model Working'!$C$16:$P$25,R$4,FALSE)/VLOOKUP($B171,'Model Working'!$C$30:$P$39,R$4)))*VLOOKUP($F171,'Model Working'!$C$42:$P$45,R$4,FALSE)*VLOOKUP($D171,'Model Working'!$C$47:$P$50,R$4,FALSE)*(1+High_Case)</f>
        <v>310.24364632914012</v>
      </c>
      <c r="S171" s="360">
        <f>(VLOOKUP($B171,'Model Working'!$C$16:$P$25,T$4,FALSE)/VLOOKUP($B171,'Model Working'!$C$30:$P$39,T$4)-(VLOOKUP($B171,'Model Working'!$C$16:$P$25,S$4,FALSE)/VLOOKUP($B171,'Model Working'!$C$30:$P$39,S$4)))*VLOOKUP($F171,'Model Working'!$C$42:$P$45,S$4,FALSE)*VLOOKUP($D171,'Model Working'!$C$47:$P$50,S$4,FALSE)*(1+High_Case)</f>
        <v>314.6694516440993</v>
      </c>
      <c r="T171" s="88" t="s">
        <v>115</v>
      </c>
    </row>
    <row r="172" spans="1:21">
      <c r="A172" s="358" t="s">
        <v>127</v>
      </c>
      <c r="B172" s="358" t="s">
        <v>139</v>
      </c>
      <c r="C172" s="358" t="s">
        <v>111</v>
      </c>
      <c r="D172" s="368" t="s">
        <v>120</v>
      </c>
      <c r="E172" s="358" t="s">
        <v>58</v>
      </c>
      <c r="F172" s="358" t="s">
        <v>114</v>
      </c>
      <c r="G172" s="358"/>
      <c r="H172" s="359">
        <f>(VLOOKUP($B172,'Model Working'!$C$16:$O$25,H$4,FALSE)/VLOOKUP($B172,'Model Working'!$C$30:$O$39,H$4))</f>
        <v>131501.70128485095</v>
      </c>
      <c r="I172" s="360">
        <f t="shared" ref="I172:S172" si="58">I166+I169</f>
        <v>1775.9931103094541</v>
      </c>
      <c r="J172" s="360">
        <f t="shared" si="58"/>
        <v>1800.8175180841151</v>
      </c>
      <c r="K172" s="360">
        <f t="shared" si="58"/>
        <v>1826.0442917324756</v>
      </c>
      <c r="L172" s="360">
        <f t="shared" si="58"/>
        <v>1886.6185299077306</v>
      </c>
      <c r="M172" s="360">
        <f t="shared" si="58"/>
        <v>1877.735986847352</v>
      </c>
      <c r="N172" s="360">
        <f t="shared" si="58"/>
        <v>1904.2168789695909</v>
      </c>
      <c r="O172" s="360">
        <f t="shared" si="58"/>
        <v>1931.1320879494249</v>
      </c>
      <c r="P172" s="360">
        <f t="shared" si="58"/>
        <v>1958.4900667027239</v>
      </c>
      <c r="Q172" s="360">
        <f t="shared" si="58"/>
        <v>1986.2994644293913</v>
      </c>
      <c r="R172" s="360">
        <f t="shared" si="58"/>
        <v>2014.5691320074031</v>
      </c>
      <c r="S172" s="360">
        <f t="shared" si="58"/>
        <v>2043.308127559086</v>
      </c>
      <c r="T172" s="88" t="s">
        <v>115</v>
      </c>
    </row>
    <row r="173" spans="1:21">
      <c r="A173" s="358" t="s">
        <v>127</v>
      </c>
      <c r="B173" s="358" t="s">
        <v>139</v>
      </c>
      <c r="C173" s="358" t="s">
        <v>111</v>
      </c>
      <c r="D173" s="358" t="s">
        <v>120</v>
      </c>
      <c r="E173" s="358" t="s">
        <v>58</v>
      </c>
      <c r="F173" s="358" t="s">
        <v>116</v>
      </c>
      <c r="G173" s="358"/>
      <c r="H173" s="359">
        <f>(VLOOKUP($B173,'Model Working'!$C$16:$O$25,H$4,FALSE)/VLOOKUP($B173,'Model Working'!$C$30:$O$39,H$4))</f>
        <v>131501.70128485095</v>
      </c>
      <c r="I173" s="360">
        <f t="shared" ref="I173:S173" si="59">I167+I170</f>
        <v>1598.3937992785088</v>
      </c>
      <c r="J173" s="360">
        <f t="shared" si="59"/>
        <v>1620.7357662757038</v>
      </c>
      <c r="K173" s="360">
        <f t="shared" si="59"/>
        <v>1643.439862559228</v>
      </c>
      <c r="L173" s="360">
        <f t="shared" si="59"/>
        <v>1697.9566769169578</v>
      </c>
      <c r="M173" s="360">
        <f t="shared" si="59"/>
        <v>1689.9623881626169</v>
      </c>
      <c r="N173" s="360">
        <f t="shared" si="59"/>
        <v>1713.7951910726317</v>
      </c>
      <c r="O173" s="360">
        <f t="shared" si="59"/>
        <v>1738.0188791544824</v>
      </c>
      <c r="P173" s="360">
        <f t="shared" si="59"/>
        <v>1762.6410600324514</v>
      </c>
      <c r="Q173" s="360">
        <f t="shared" si="59"/>
        <v>1787.6695179864521</v>
      </c>
      <c r="R173" s="360">
        <f t="shared" si="59"/>
        <v>1813.1122188066629</v>
      </c>
      <c r="S173" s="360">
        <f t="shared" si="59"/>
        <v>1838.9773148031773</v>
      </c>
      <c r="T173" s="88" t="s">
        <v>115</v>
      </c>
    </row>
    <row r="174" spans="1:21" ht="15" thickBot="1">
      <c r="A174" s="361" t="s">
        <v>127</v>
      </c>
      <c r="B174" s="361" t="s">
        <v>139</v>
      </c>
      <c r="C174" s="361" t="s">
        <v>111</v>
      </c>
      <c r="D174" s="361" t="s">
        <v>120</v>
      </c>
      <c r="E174" s="361" t="s">
        <v>58</v>
      </c>
      <c r="F174" s="361" t="s">
        <v>117</v>
      </c>
      <c r="G174" s="361"/>
      <c r="H174" s="362">
        <f>(VLOOKUP($B174,'Model Working'!$C$16:$O$25,H$4,FALSE)/VLOOKUP($B174,'Model Working'!$C$30:$O$39,H$4))</f>
        <v>131501.70128485095</v>
      </c>
      <c r="I174" s="363">
        <f t="shared" ref="I174:S174" si="60">I168+I171</f>
        <v>1953.5924213403996</v>
      </c>
      <c r="J174" s="363">
        <f t="shared" si="60"/>
        <v>1980.8992698925267</v>
      </c>
      <c r="K174" s="363">
        <f t="shared" si="60"/>
        <v>2008.6487209057232</v>
      </c>
      <c r="L174" s="363">
        <f t="shared" si="60"/>
        <v>2075.2803828985038</v>
      </c>
      <c r="M174" s="363">
        <f t="shared" si="60"/>
        <v>2065.5095855320874</v>
      </c>
      <c r="N174" s="363">
        <f t="shared" si="60"/>
        <v>2094.6385668665503</v>
      </c>
      <c r="O174" s="363">
        <f t="shared" si="60"/>
        <v>2124.2452967443674</v>
      </c>
      <c r="P174" s="363">
        <f t="shared" si="60"/>
        <v>2154.3390733729966</v>
      </c>
      <c r="Q174" s="363">
        <f t="shared" si="60"/>
        <v>2184.9294108723307</v>
      </c>
      <c r="R174" s="363">
        <f t="shared" si="60"/>
        <v>2216.0260452081438</v>
      </c>
      <c r="S174" s="363">
        <f t="shared" si="60"/>
        <v>2247.6389403149947</v>
      </c>
      <c r="T174" s="89" t="s">
        <v>115</v>
      </c>
    </row>
    <row r="175" spans="1:21" ht="15.5" thickTop="1" thickBot="1">
      <c r="A175" s="361" t="s">
        <v>127</v>
      </c>
      <c r="B175" s="361" t="s">
        <v>139</v>
      </c>
      <c r="C175" s="361" t="s">
        <v>111</v>
      </c>
      <c r="D175" s="361" t="s">
        <v>120</v>
      </c>
      <c r="E175" s="361" t="s">
        <v>58</v>
      </c>
      <c r="F175" s="369" t="s">
        <v>120</v>
      </c>
      <c r="G175" s="361"/>
      <c r="H175" s="362">
        <f>(VLOOKUP($B175,'Model Working'!$C$16:$O$25,H$4,FALSE)/VLOOKUP($B175,'Model Working'!$C$30:$O$39,H$4))</f>
        <v>131501.70128485095</v>
      </c>
      <c r="I175" s="363">
        <f>(VLOOKUP($B166,'Model Working'!$C$16:$P$25,J$4,FALSE)/VLOOKUP($B166,'Model Working'!$C$30:$P$39,J$4)-(VLOOKUP($B166,'Model Working'!$C$16:$P$25,I$4,FALSE)/VLOOKUP($B166,'Model Working'!$C$30:$P$39,I$4)))*VLOOKUP($F166,'Model Working'!$C$42:$P$45,I$4,FALSE)</f>
        <v>1775.9931103094541</v>
      </c>
      <c r="J175" s="363">
        <f>(VLOOKUP($B166,'Model Working'!$C$16:$P$25,K$4,FALSE)/VLOOKUP($B166,'Model Working'!$C$30:$P$39,K$4)-(VLOOKUP($B166,'Model Working'!$C$16:$P$25,J$4,FALSE)/VLOOKUP($B166,'Model Working'!$C$30:$P$39,J$4)))*VLOOKUP($F166,'Model Working'!$C$42:$P$45,J$4,FALSE)</f>
        <v>1800.8175180841151</v>
      </c>
      <c r="K175" s="363">
        <f>(VLOOKUP($B166,'Model Working'!$C$16:$P$25,L$4,FALSE)/VLOOKUP($B166,'Model Working'!$C$30:$P$39,L$4)-(VLOOKUP($B166,'Model Working'!$C$16:$P$25,K$4,FALSE)/VLOOKUP($B166,'Model Working'!$C$30:$P$39,K$4)))*VLOOKUP($F166,'Model Working'!$C$42:$P$45,K$4,FALSE)</f>
        <v>1826.0442917324756</v>
      </c>
      <c r="L175" s="363">
        <f>(VLOOKUP($B166,'Model Working'!$C$16:$P$25,M$4,FALSE)/VLOOKUP($B166,'Model Working'!$C$30:$P$39,M$4)-(VLOOKUP($B166,'Model Working'!$C$16:$P$25,L$4,FALSE)/VLOOKUP($B166,'Model Working'!$C$30:$P$39,L$4)))*VLOOKUP($F166,'Model Working'!$C$42:$P$45,L$4,FALSE)</f>
        <v>1886.6185299077306</v>
      </c>
      <c r="M175" s="363">
        <f>(VLOOKUP($B166,'Model Working'!$C$16:$P$25,N$4,FALSE)/VLOOKUP($B166,'Model Working'!$C$30:$P$39,N$4)-(VLOOKUP($B166,'Model Working'!$C$16:$P$25,M$4,FALSE)/VLOOKUP($B166,'Model Working'!$C$30:$P$39,M$4)))*VLOOKUP($F166,'Model Working'!$C$42:$P$45,M$4,FALSE)</f>
        <v>1877.735986847352</v>
      </c>
      <c r="N175" s="363">
        <f>(VLOOKUP($B166,'Model Working'!$C$16:$P$25,O$4,FALSE)/VLOOKUP($B166,'Model Working'!$C$30:$P$39,O$4)-(VLOOKUP($B166,'Model Working'!$C$16:$P$25,N$4,FALSE)/VLOOKUP($B166,'Model Working'!$C$30:$P$39,N$4)))*VLOOKUP($F166,'Model Working'!$C$42:$P$45,N$4,FALSE)</f>
        <v>1904.2168789695909</v>
      </c>
      <c r="O175" s="363">
        <f>(VLOOKUP($B166,'Model Working'!$C$16:$P$25,P$4,FALSE)/VLOOKUP($B166,'Model Working'!$C$30:$P$39,P$4)-(VLOOKUP($B166,'Model Working'!$C$16:$P$25,O$4,FALSE)/VLOOKUP($B166,'Model Working'!$C$30:$P$39,O$4)))*VLOOKUP($F166,'Model Working'!$C$42:$P$45,O$4,FALSE)</f>
        <v>1931.1320879494249</v>
      </c>
      <c r="P175" s="363">
        <f>(VLOOKUP($B166,'Model Working'!$C$16:$P$25,Q$4,FALSE)/VLOOKUP($B166,'Model Working'!$C$30:$P$39,Q$4)-(VLOOKUP($B166,'Model Working'!$C$16:$P$25,P$4,FALSE)/VLOOKUP($B166,'Model Working'!$C$30:$P$39,P$4)))*VLOOKUP($F166,'Model Working'!$C$42:$P$45,P$4,FALSE)</f>
        <v>1958.4900667027239</v>
      </c>
      <c r="Q175" s="363">
        <f>(VLOOKUP($B166,'Model Working'!$C$16:$P$25,R$4,FALSE)/VLOOKUP($B166,'Model Working'!$C$30:$P$39,R$4)-(VLOOKUP($B166,'Model Working'!$C$16:$P$25,Q$4,FALSE)/VLOOKUP($B166,'Model Working'!$C$30:$P$39,Q$4)))*VLOOKUP($F166,'Model Working'!$C$42:$P$45,Q$4,FALSE)</f>
        <v>1986.2994644293913</v>
      </c>
      <c r="R175" s="363">
        <f>(VLOOKUP($B166,'Model Working'!$C$16:$P$25,S$4,FALSE)/VLOOKUP($B166,'Model Working'!$C$30:$P$39,S$4)-(VLOOKUP($B166,'Model Working'!$C$16:$P$25,R$4,FALSE)/VLOOKUP($B166,'Model Working'!$C$30:$P$39,R$4)))*VLOOKUP($F166,'Model Working'!$C$42:$P$45,R$4,FALSE)</f>
        <v>2014.5691320074031</v>
      </c>
      <c r="S175" s="363">
        <f>(VLOOKUP($B166,'Model Working'!$C$16:$P$25,T$4,FALSE)/VLOOKUP($B166,'Model Working'!$C$30:$P$39,T$4)-(VLOOKUP($B166,'Model Working'!$C$16:$P$25,S$4,FALSE)/VLOOKUP($B166,'Model Working'!$C$30:$P$39,S$4)))*VLOOKUP($F166,'Model Working'!$C$42:$P$45,S$4,FALSE)</f>
        <v>2043.308127559086</v>
      </c>
      <c r="T175" s="89" t="s">
        <v>115</v>
      </c>
    </row>
    <row r="176" spans="1:21" ht="15" thickTop="1">
      <c r="A176" s="358" t="s">
        <v>127</v>
      </c>
      <c r="B176" s="358" t="s">
        <v>139</v>
      </c>
      <c r="C176" s="358" t="s">
        <v>121</v>
      </c>
      <c r="D176" s="358" t="s">
        <v>131</v>
      </c>
      <c r="E176" s="358" t="s">
        <v>123</v>
      </c>
      <c r="F176" s="358" t="s">
        <v>114</v>
      </c>
      <c r="G176" s="358"/>
      <c r="H176" s="359">
        <f>(VLOOKUP($B176,'Model Working'!$C$16:$O$25,H$4,FALSE)/VLOOKUP($B176,'Model Working'!$C$30:$O$39,H$4))</f>
        <v>131501.70128485095</v>
      </c>
      <c r="I176" s="360">
        <f>((VLOOKUP($B176,'Model Working'!$C$16:$P$25,J$4,FALSE)/VLOOKUP($B176,'Model Working'!$C$30:$P$39,J$4)-(VLOOKUP($B176,'Model Working'!$C$16:$P$25,I$4,FALSE)/VLOOKUP($B176,'Model Working'!$C$30:$P$39,I$4)))/VLOOKUP($F176,'Model Working'!$C$54:$P$56,I$4,FALSE))*VLOOKUP($D176,'Model Working'!$C$62:$P$65,I$4,FALSE)*(1+Base_Case)</f>
        <v>81.115329865542236</v>
      </c>
      <c r="J176" s="360">
        <f>((((((VLOOKUP($B176,'Model Working'!$C$16:$P$25,K$4,FALSE)/VLOOKUP($B176,'Model Working'!$C$30:$P$39,K$4)-(VLOOKUP($B176,'Model Working'!$C$16:$P$25,J$4,FALSE)/VLOOKUP($B176,'Model Working'!$C$30:$P$39,J$4)))/VLOOKUP($F176,'Model Working'!$C$54:$P$56,J$4,FALSE))*VLOOKUP($D176,'Model Working'!$C$62:$P$65,J$4,FALSE)*(1+Base_Case)))))*'Model Working'!D$57</f>
        <v>463.22715977220321</v>
      </c>
      <c r="K176" s="360">
        <f>((((((VLOOKUP($B176,'Model Working'!$C$16:$P$25,L$4,FALSE)/VLOOKUP($B176,'Model Working'!$C$30:$P$39,L$4)-(VLOOKUP($B176,'Model Working'!$C$16:$P$25,K$4,FALSE)/VLOOKUP($B176,'Model Working'!$C$30:$P$39,K$4)))/VLOOKUP($F176,'Model Working'!$C$54:$P$56,K$4,FALSE))*VLOOKUP($D176,'Model Working'!$C$62:$P$65,K$4,FALSE)*(1+Base_Case)))))*'Model Working'!E$57</f>
        <v>469.71628295653272</v>
      </c>
      <c r="L176" s="360">
        <f>((((((((VLOOKUP($B176,'Model Working'!$C$16:$P$25,M$4,FALSE)/VLOOKUP($B176,'Model Working'!$C$30:$P$39,M$4)-(VLOOKUP($B176,'Model Working'!$C$16:$P$25,L$4,FALSE)/VLOOKUP($B176,'Model Working'!$C$30:$P$39,L$4)))/VLOOKUP($F176,'Model Working'!$C$54:$P$56,L$4,FALSE))*VLOOKUP($D176,'Model Working'!$C$62:$P$65,L$4,FALSE)*(1+Base_Case)))))*'Model Working'!F$57))</f>
        <v>476.31089278998735</v>
      </c>
      <c r="M176" s="360">
        <f>((((((VLOOKUP($B176,'Model Working'!$C$16:$P$25,N$4,FALSE)/VLOOKUP($B176,'Model Working'!$C$30:$P$39,N$4)-(VLOOKUP($B176,'Model Working'!$C$16:$P$25,M$4,FALSE)/VLOOKUP($B176,'Model Working'!$C$30:$P$39,M$4)))/VLOOKUP($F176,'Model Working'!$C$54:$P$56,M$4,FALSE))*VLOOKUP($D176,'Model Working'!$C$62:$P$65,M$4,FALSE)*(1+Base_Case)))))*'Model Working'!G$57</f>
        <v>483.01302006143931</v>
      </c>
      <c r="N176" s="360">
        <f>((((((VLOOKUP($B176,'Model Working'!$C$16:$P$25,O$4,FALSE)/VLOOKUP($B176,'Model Working'!$C$30:$P$39,O$4)-(VLOOKUP($B176,'Model Working'!$C$16:$P$25,N$4,FALSE)/VLOOKUP($B176,'Model Working'!$C$30:$P$39,N$4)))/VLOOKUP($F176,'Model Working'!$C$54:$P$56,N$4,FALSE))*VLOOKUP($D176,'Model Working'!$C$62:$P$65,N$4,FALSE)*(1+Base_Case)))))*'Model Working'!H$57</f>
        <v>489.82474213923717</v>
      </c>
      <c r="O176" s="360">
        <f>((((((VLOOKUP($B176,'Model Working'!$C$16:$P$25,P$4,FALSE)/VLOOKUP($B176,'Model Working'!$C$30:$P$39,P$4)-(VLOOKUP($B176,'Model Working'!$C$16:$P$25,O$4,FALSE)/VLOOKUP($B176,'Model Working'!$C$30:$P$39,O$4)))/VLOOKUP($F176,'Model Working'!$C$54:$P$56,O$4,FALSE))*VLOOKUP($D176,'Model Working'!$C$62:$P$65,O$4,FALSE)*(1+Base_Case)))))*'Model Working'!I$57</f>
        <v>496.74818423439655</v>
      </c>
      <c r="P176" s="360">
        <f>((((((VLOOKUP($B176,'Model Working'!$C$16:$P$25,Q$4,FALSE)/VLOOKUP($B176,'Model Working'!$C$30:$P$39,Q$4)-(VLOOKUP($B176,'Model Working'!$C$16:$P$25,P$4,FALSE)/VLOOKUP($B176,'Model Working'!$C$30:$P$39,P$4)))/VLOOKUP($F176,'Model Working'!$C$54:$P$56,P$4,FALSE))*VLOOKUP($D176,'Model Working'!$C$62:$P$65,P$4,FALSE)*(1+Base_Case)))))*'Model Working'!J$57</f>
        <v>503.78552070393607</v>
      </c>
      <c r="Q176" s="360">
        <f>((((((VLOOKUP($B176,'Model Working'!$C$16:$P$25,R$4,FALSE)/VLOOKUP($B176,'Model Working'!$C$30:$P$39,R$4)-(VLOOKUP($B176,'Model Working'!$C$16:$P$25,Q$4,FALSE)/VLOOKUP($B176,'Model Working'!$C$30:$P$39,Q$4)))/VLOOKUP($F176,'Model Working'!$C$54:$P$56,Q$4,FALSE))*VLOOKUP($D176,'Model Working'!$C$62:$P$65,Q$4,FALSE)*(1+Base_Case)))))*'Model Working'!K$57</f>
        <v>510.93897639532935</v>
      </c>
      <c r="R176" s="360">
        <f>((((((VLOOKUP($B176,'Model Working'!$C$16:$P$25,S$4,FALSE)/VLOOKUP($B176,'Model Working'!$C$30:$P$39,S$4)-(VLOOKUP($B176,'Model Working'!$C$16:$P$25,R$4,FALSE)/VLOOKUP($B176,'Model Working'!$C$30:$P$39,R$4)))/VLOOKUP($F176,'Model Working'!$C$54:$P$56,R$4,FALSE))*VLOOKUP($D176,'Model Working'!$C$62:$P$65,R$4,FALSE)*(1+Base_Case)))))*'Model Working'!L$57</f>
        <v>518.21082803402226</v>
      </c>
      <c r="S176" s="360">
        <f>((((((VLOOKUP($B176,'Model Working'!$C$16:$P$25,T$4,FALSE)/VLOOKUP($B176,'Model Working'!$C$30:$P$39,T$4)-(VLOOKUP($B176,'Model Working'!$C$16:$P$25,S$4,FALSE)/VLOOKUP($B176,'Model Working'!$C$30:$P$39,S$4)))/VLOOKUP($F176,'Model Working'!$C$54:$P$56,S$4,FALSE))*VLOOKUP($D176,'Model Working'!$C$62:$P$65,S$4,FALSE)*(1+Base_Case)))))*'Model Working'!M$57</f>
        <v>525.60340565525473</v>
      </c>
      <c r="T176" s="88" t="s">
        <v>115</v>
      </c>
    </row>
    <row r="177" spans="1:20">
      <c r="A177" s="358" t="s">
        <v>127</v>
      </c>
      <c r="B177" s="358" t="s">
        <v>139</v>
      </c>
      <c r="C177" s="358" t="s">
        <v>121</v>
      </c>
      <c r="D177" s="358" t="s">
        <v>131</v>
      </c>
      <c r="E177" s="358" t="s">
        <v>123</v>
      </c>
      <c r="F177" s="358" t="s">
        <v>116</v>
      </c>
      <c r="G177" s="358"/>
      <c r="H177" s="359">
        <f>(VLOOKUP($B177,'Model Working'!$C$16:$O$25,H$4,FALSE)/VLOOKUP($B177,'Model Working'!$C$30:$O$39,H$4))</f>
        <v>131501.70128485095</v>
      </c>
      <c r="I177" s="360">
        <f>((VLOOKUP($B177,'Model Working'!$C$16:$P$25,J$4,FALSE)/VLOOKUP($B177,'Model Working'!$C$30:$P$39,J$4)-(VLOOKUP($B177,'Model Working'!$C$16:$P$25,I$4,FALSE)/VLOOKUP($B177,'Model Working'!$C$30:$P$39,I$4)))/VLOOKUP($F177,'Model Working'!$C$54:$P$56,I$4,FALSE))*VLOOKUP($D177,'Model Working'!$C$62:$P$65,I$4,FALSE)*(1+Low_Case)</f>
        <v>73.003796878988013</v>
      </c>
      <c r="J177" s="360">
        <f>((((((VLOOKUP($B177,'Model Working'!$C$16:$P$25,K$4,FALSE)/VLOOKUP($B177,'Model Working'!$C$30:$P$39,K$4)-(VLOOKUP($B177,'Model Working'!$C$16:$P$25,J$4,FALSE)/VLOOKUP($B177,'Model Working'!$C$30:$P$39,J$4)))/VLOOKUP($F177,'Model Working'!$C$54:$P$56,J$4,FALSE))*VLOOKUP($D177,'Model Working'!$C$62:$P$65,J$4,FALSE)*(1+Low_Case))*'Model Working'!D$57)))</f>
        <v>416.90444379498291</v>
      </c>
      <c r="K177" s="360">
        <f>((((((VLOOKUP($B177,'Model Working'!$C$16:$P$25,L$4,FALSE)/VLOOKUP($B177,'Model Working'!$C$30:$P$39,L$4)-(VLOOKUP($B177,'Model Working'!$C$16:$P$25,K$4,FALSE)/VLOOKUP($B177,'Model Working'!$C$30:$P$39,K$4)))/VLOOKUP($F177,'Model Working'!$C$54:$P$56,K$4,FALSE))*VLOOKUP($D177,'Model Working'!$C$62:$P$65,K$4,FALSE)*(1+Low_Case))*'Model Working'!E$57)))</f>
        <v>422.74465466087946</v>
      </c>
      <c r="L177" s="360">
        <f>((((((((VLOOKUP($B177,'Model Working'!$C$16:$P$25,M$4,FALSE)/VLOOKUP($B177,'Model Working'!$C$30:$P$39,M$4)-(VLOOKUP($B177,'Model Working'!$C$16:$P$25,L$4,FALSE)/VLOOKUP($B177,'Model Working'!$C$30:$P$39,L$4)))/VLOOKUP($F177,'Model Working'!$C$54:$P$56,L$4,FALSE))*VLOOKUP($D177,'Model Working'!$C$62:$P$65,L$4,FALSE)*(1+Low_Case))*'Model Working'!F$57)))))</f>
        <v>428.67980351098868</v>
      </c>
      <c r="M177" s="360">
        <f>((((((VLOOKUP($B177,'Model Working'!$C$16:$P$25,N$4,FALSE)/VLOOKUP($B177,'Model Working'!$C$30:$P$39,N$4)-(VLOOKUP($B177,'Model Working'!$C$16:$P$25,M$4,FALSE)/VLOOKUP($B177,'Model Working'!$C$30:$P$39,M$4)))/VLOOKUP($F177,'Model Working'!$C$54:$P$56,M$4,FALSE))*VLOOKUP($D177,'Model Working'!$C$62:$P$65,M$4,FALSE)*(1+Low_Case))*'Model Working'!G$57)))</f>
        <v>434.71171805529542</v>
      </c>
      <c r="N177" s="360">
        <f>((((((VLOOKUP($B177,'Model Working'!$C$16:$P$25,O$4,FALSE)/VLOOKUP($B177,'Model Working'!$C$30:$P$39,O$4)-(VLOOKUP($B177,'Model Working'!$C$16:$P$25,N$4,FALSE)/VLOOKUP($B177,'Model Working'!$C$30:$P$39,N$4)))/VLOOKUP($F177,'Model Working'!$C$54:$P$56,N$4,FALSE))*VLOOKUP($D177,'Model Working'!$C$62:$P$65,N$4,FALSE)*(1+Low_Case))*'Model Working'!H$57)))</f>
        <v>440.84226792531348</v>
      </c>
      <c r="O177" s="360">
        <f>((((((VLOOKUP($B177,'Model Working'!$C$16:$P$25,P$4,FALSE)/VLOOKUP($B177,'Model Working'!$C$30:$P$39,P$4)-(VLOOKUP($B177,'Model Working'!$C$16:$P$25,O$4,FALSE)/VLOOKUP($B177,'Model Working'!$C$30:$P$39,O$4)))/VLOOKUP($F177,'Model Working'!$C$54:$P$56,O$4,FALSE))*VLOOKUP($D177,'Model Working'!$C$62:$P$65,O$4,FALSE)*(1+Low_Case))*'Model Working'!I$57)))</f>
        <v>447.07336581095689</v>
      </c>
      <c r="P177" s="360">
        <f>((((((VLOOKUP($B177,'Model Working'!$C$16:$P$25,Q$4,FALSE)/VLOOKUP($B177,'Model Working'!$C$30:$P$39,Q$4)-(VLOOKUP($B177,'Model Working'!$C$16:$P$25,P$4,FALSE)/VLOOKUP($B177,'Model Working'!$C$30:$P$39,P$4)))/VLOOKUP($F177,'Model Working'!$C$54:$P$56,P$4,FALSE))*VLOOKUP($D177,'Model Working'!$C$62:$P$65,P$4,FALSE)*(1+Low_Case))*'Model Working'!J$57)))</f>
        <v>453.40696863354248</v>
      </c>
      <c r="Q177" s="360">
        <f>((((((VLOOKUP($B177,'Model Working'!$C$16:$P$25,R$4,FALSE)/VLOOKUP($B177,'Model Working'!$C$30:$P$39,R$4)-(VLOOKUP($B177,'Model Working'!$C$16:$P$25,Q$4,FALSE)/VLOOKUP($B177,'Model Working'!$C$30:$P$39,Q$4)))/VLOOKUP($F177,'Model Working'!$C$54:$P$56,Q$4,FALSE))*VLOOKUP($D177,'Model Working'!$C$62:$P$65,Q$4,FALSE)*(1+Low_Case))*'Model Working'!K$57)))</f>
        <v>459.84507875579646</v>
      </c>
      <c r="R177" s="360">
        <f>((((((VLOOKUP($B177,'Model Working'!$C$16:$P$25,S$4,FALSE)/VLOOKUP($B177,'Model Working'!$C$30:$P$39,S$4)-(VLOOKUP($B177,'Model Working'!$C$16:$P$25,R$4,FALSE)/VLOOKUP($B177,'Model Working'!$C$30:$P$39,R$4)))/VLOOKUP($F177,'Model Working'!$C$54:$P$56,R$4,FALSE))*VLOOKUP($D177,'Model Working'!$C$62:$P$65,R$4,FALSE)*(1+Low_Case))*'Model Working'!L$57)))</f>
        <v>466.38974523062001</v>
      </c>
      <c r="S177" s="360">
        <f>((((((VLOOKUP($B177,'Model Working'!$C$16:$P$25,T$4,FALSE)/VLOOKUP($B177,'Model Working'!$C$30:$P$39,T$4)-(VLOOKUP($B177,'Model Working'!$C$16:$P$25,S$4,FALSE)/VLOOKUP($B177,'Model Working'!$C$30:$P$39,S$4)))/VLOOKUP($F177,'Model Working'!$C$54:$P$56,S$4,FALSE))*VLOOKUP($D177,'Model Working'!$C$62:$P$65,S$4,FALSE)*(1+Low_Case))*'Model Working'!M$57)))</f>
        <v>473.04306508972934</v>
      </c>
      <c r="T177" s="88" t="s">
        <v>115</v>
      </c>
    </row>
    <row r="178" spans="1:20">
      <c r="A178" s="358" t="s">
        <v>127</v>
      </c>
      <c r="B178" s="358" t="s">
        <v>139</v>
      </c>
      <c r="C178" s="358" t="s">
        <v>121</v>
      </c>
      <c r="D178" s="358" t="s">
        <v>131</v>
      </c>
      <c r="E178" s="358" t="s">
        <v>123</v>
      </c>
      <c r="F178" s="358" t="s">
        <v>117</v>
      </c>
      <c r="G178" s="358"/>
      <c r="H178" s="359">
        <f>(VLOOKUP($B178,'Model Working'!$C$16:$O$25,H$4,FALSE)/VLOOKUP($B178,'Model Working'!$C$30:$O$39,H$4))</f>
        <v>131501.70128485095</v>
      </c>
      <c r="I178" s="360">
        <f>((VLOOKUP($B178,'Model Working'!$C$16:$P$25,J$4,FALSE)/VLOOKUP($B178,'Model Working'!$C$30:$P$39,J$4)-(VLOOKUP($B178,'Model Working'!$C$16:$P$25,I$4,FALSE)/VLOOKUP($B178,'Model Working'!$C$30:$P$39,I$4)))/VLOOKUP($F178,'Model Working'!$C$54:$P$56,I$4,FALSE))*VLOOKUP($D178,'Model Working'!$C$62:$P$65,I$4,FALSE)*(1+High_Case)</f>
        <v>89.226862852096474</v>
      </c>
      <c r="J178" s="360">
        <f>((((((VLOOKUP($B178,'Model Working'!$C$16:$P$25,K$4,FALSE)/VLOOKUP($B178,'Model Working'!$C$30:$P$39,K$4)-(VLOOKUP($B178,'Model Working'!$C$16:$P$25,J$4,FALSE)/VLOOKUP($B178,'Model Working'!$C$30:$P$39,J$4)))/VLOOKUP($F178,'Model Working'!$C$54:$P$56,J$4,FALSE))*VLOOKUP($D178,'Model Working'!$C$62:$P$65,J$4,FALSE)*(1+High_Case))*'Model Working'!D$57)))</f>
        <v>509.54987574942362</v>
      </c>
      <c r="K178" s="360">
        <f>((((((VLOOKUP($B178,'Model Working'!$C$16:$P$25,L$4,FALSE)/VLOOKUP($B178,'Model Working'!$C$30:$P$39,L$4)-(VLOOKUP($B178,'Model Working'!$C$16:$P$25,K$4,FALSE)/VLOOKUP($B178,'Model Working'!$C$30:$P$39,K$4)))/VLOOKUP($F178,'Model Working'!$C$54:$P$56,K$4,FALSE))*VLOOKUP($D178,'Model Working'!$C$62:$P$65,K$4,FALSE)*(1+High_Case))*'Model Working'!E$57)))</f>
        <v>516.68791125218604</v>
      </c>
      <c r="L178" s="360">
        <f>((((((((VLOOKUP($B178,'Model Working'!$C$16:$P$25,M$4,FALSE)/VLOOKUP($B178,'Model Working'!$C$30:$P$39,M$4)-(VLOOKUP($B178,'Model Working'!$C$16:$P$25,L$4,FALSE)/VLOOKUP($B178,'Model Working'!$C$30:$P$39,L$4)))/VLOOKUP($F178,'Model Working'!$C$54:$P$56,L$4,FALSE))*VLOOKUP($D178,'Model Working'!$C$62:$P$65,L$4,FALSE)*(1+High_Case))*'Model Working'!F$57)))))</f>
        <v>523.94198206898614</v>
      </c>
      <c r="M178" s="360">
        <f>((((((VLOOKUP($B178,'Model Working'!$C$16:$P$25,N$4,FALSE)/VLOOKUP($B178,'Model Working'!$C$30:$P$39,N$4)-(VLOOKUP($B178,'Model Working'!$C$16:$P$25,M$4,FALSE)/VLOOKUP($B178,'Model Working'!$C$30:$P$39,M$4)))/VLOOKUP($F178,'Model Working'!$C$54:$P$56,M$4,FALSE))*VLOOKUP($D178,'Model Working'!$C$62:$P$65,M$4,FALSE)*(1+High_Case))*'Model Working'!G$57)))</f>
        <v>531.31432206758325</v>
      </c>
      <c r="N178" s="360">
        <f>((((((VLOOKUP($B178,'Model Working'!$C$16:$P$25,O$4,FALSE)/VLOOKUP($B178,'Model Working'!$C$30:$P$39,O$4)-(VLOOKUP($B178,'Model Working'!$C$16:$P$25,N$4,FALSE)/VLOOKUP($B178,'Model Working'!$C$30:$P$39,N$4)))/VLOOKUP($F178,'Model Working'!$C$54:$P$56,N$4,FALSE))*VLOOKUP($D178,'Model Working'!$C$62:$P$65,N$4,FALSE)*(1+High_Case))*'Model Working'!H$57)))</f>
        <v>538.80721635316092</v>
      </c>
      <c r="O178" s="360">
        <f>((((((VLOOKUP($B178,'Model Working'!$C$16:$P$25,P$4,FALSE)/VLOOKUP($B178,'Model Working'!$C$30:$P$39,P$4)-(VLOOKUP($B178,'Model Working'!$C$16:$P$25,O$4,FALSE)/VLOOKUP($B178,'Model Working'!$C$30:$P$39,O$4)))/VLOOKUP($F178,'Model Working'!$C$54:$P$56,O$4,FALSE))*VLOOKUP($D178,'Model Working'!$C$62:$P$65,O$4,FALSE)*(1+High_Case))*'Model Working'!I$57)))</f>
        <v>546.42300265783626</v>
      </c>
      <c r="P178" s="360">
        <f>((((((VLOOKUP($B178,'Model Working'!$C$16:$P$25,Q$4,FALSE)/VLOOKUP($B178,'Model Working'!$C$30:$P$39,Q$4)-(VLOOKUP($B178,'Model Working'!$C$16:$P$25,P$4,FALSE)/VLOOKUP($B178,'Model Working'!$C$30:$P$39,P$4)))/VLOOKUP($F178,'Model Working'!$C$54:$P$56,P$4,FALSE))*VLOOKUP($D178,'Model Working'!$C$62:$P$65,P$4,FALSE)*(1+High_Case))*'Model Working'!J$57)))</f>
        <v>554.16407277432972</v>
      </c>
      <c r="Q178" s="360">
        <f>((((((VLOOKUP($B178,'Model Working'!$C$16:$P$25,R$4,FALSE)/VLOOKUP($B178,'Model Working'!$C$30:$P$39,R$4)-(VLOOKUP($B178,'Model Working'!$C$16:$P$25,Q$4,FALSE)/VLOOKUP($B178,'Model Working'!$C$30:$P$39,Q$4)))/VLOOKUP($F178,'Model Working'!$C$54:$P$56,Q$4,FALSE))*VLOOKUP($D178,'Model Working'!$C$62:$P$65,Q$4,FALSE)*(1+High_Case))*'Model Working'!K$57)))</f>
        <v>562.0328740348624</v>
      </c>
      <c r="R178" s="360">
        <f>((((((VLOOKUP($B178,'Model Working'!$C$16:$P$25,S$4,FALSE)/VLOOKUP($B178,'Model Working'!$C$30:$P$39,S$4)-(VLOOKUP($B178,'Model Working'!$C$16:$P$25,R$4,FALSE)/VLOOKUP($B178,'Model Working'!$C$30:$P$39,R$4)))/VLOOKUP($F178,'Model Working'!$C$54:$P$56,R$4,FALSE))*VLOOKUP($D178,'Model Working'!$C$62:$P$65,R$4,FALSE)*(1+High_Case))*'Model Working'!L$57)))</f>
        <v>570.03191083742456</v>
      </c>
      <c r="S178" s="360">
        <f>((((((VLOOKUP($B178,'Model Working'!$C$16:$P$25,T$4,FALSE)/VLOOKUP($B178,'Model Working'!$C$30:$P$39,T$4)-(VLOOKUP($B178,'Model Working'!$C$16:$P$25,S$4,FALSE)/VLOOKUP($B178,'Model Working'!$C$30:$P$39,S$4)))/VLOOKUP($F178,'Model Working'!$C$54:$P$56,S$4,FALSE))*VLOOKUP($D178,'Model Working'!$C$62:$P$65,S$4,FALSE)*(1+High_Case))*'Model Working'!M$57)))</f>
        <v>578.16374622078024</v>
      </c>
      <c r="T178" s="88" t="s">
        <v>115</v>
      </c>
    </row>
    <row r="179" spans="1:20">
      <c r="A179" s="358" t="s">
        <v>127</v>
      </c>
      <c r="B179" s="358" t="s">
        <v>139</v>
      </c>
      <c r="C179" s="358" t="s">
        <v>121</v>
      </c>
      <c r="D179" s="358" t="s">
        <v>132</v>
      </c>
      <c r="E179" s="358" t="s">
        <v>125</v>
      </c>
      <c r="F179" s="358" t="s">
        <v>114</v>
      </c>
      <c r="G179" s="358"/>
      <c r="H179" s="359">
        <f>(VLOOKUP($B179,'Model Working'!$C$16:$O$25,H$4,FALSE)/VLOOKUP($B179,'Model Working'!$C$30:$O$39,H$4))</f>
        <v>131501.70128485095</v>
      </c>
      <c r="I179" s="360">
        <f>((VLOOKUP($B179,'Model Working'!$C$16:$P$25,J$4,FALSE)/VLOOKUP($B179,'Model Working'!$C$30:$P$39,J$4)-(VLOOKUP($B179,'Model Working'!$C$16:$P$25,I$4,FALSE)/VLOOKUP($B179,'Model Working'!$C$30:$P$39,I$4)))/VLOOKUP($F179,'Model Working'!$C$54:$P$56,I$4,FALSE))*VLOOKUP($D179,'Model Working'!$C$62:$P$65,I$4,FALSE)*(1+Base_Case)</f>
        <v>29.989789392093375</v>
      </c>
      <c r="J179" s="360">
        <f>((((((VLOOKUP($B179,'Model Working'!$C$16:$P$25,K$4,FALSE)/VLOOKUP($B179,'Model Working'!$C$30:$P$39,K$4)-(VLOOKUP($B179,'Model Working'!$C$16:$P$25,J$4,FALSE)/VLOOKUP($B179,'Model Working'!$C$30:$P$39,J$4)))/VLOOKUP($F179,'Model Working'!$C$54:$P$56,J$4,FALSE))*VLOOKUP($D179,'Model Working'!$C$62:$P$65,J$4,FALSE)*(1+Base_Case))*'Model Working'!D$57)))</f>
        <v>171.26337259915795</v>
      </c>
      <c r="K179" s="360">
        <f>((((((VLOOKUP($B179,'Model Working'!$C$16:$P$25,L$4,FALSE)/VLOOKUP($B179,'Model Working'!$C$30:$P$39,L$4)-(VLOOKUP($B179,'Model Working'!$C$16:$P$25,K$4,FALSE)/VLOOKUP($B179,'Model Working'!$C$30:$P$39,K$4)))/VLOOKUP($F179,'Model Working'!$C$54:$P$56,K$4,FALSE))*VLOOKUP($D179,'Model Working'!$C$62:$P$65,K$4,FALSE)*(1+Base_Case))*'Model Working'!E$57)))</f>
        <v>173.66251759382141</v>
      </c>
      <c r="L179" s="360">
        <f>((((((((VLOOKUP($B179,'Model Working'!$C$16:$P$25,M$4,FALSE)/VLOOKUP($B179,'Model Working'!$C$30:$P$39,M$4)-(VLOOKUP($B179,'Model Working'!$C$16:$P$25,L$4,FALSE)/VLOOKUP($B179,'Model Working'!$C$30:$P$39,L$4)))/VLOOKUP($F179,'Model Working'!$C$54:$P$56,L$4,FALSE))*VLOOKUP($D179,'Model Working'!$C$62:$P$65,L$4,FALSE)*(1+Base_Case))*'Model Working'!F$57)))))</f>
        <v>176.10066289084676</v>
      </c>
      <c r="M179" s="360">
        <f>((((((VLOOKUP($B179,'Model Working'!$C$16:$P$25,N$4,FALSE)/VLOOKUP($B179,'Model Working'!$C$30:$P$39,N$4)-(VLOOKUP($B179,'Model Working'!$C$16:$P$25,M$4,FALSE)/VLOOKUP($B179,'Model Working'!$C$30:$P$39,M$4)))/VLOOKUP($F179,'Model Working'!$C$54:$P$56,M$4,FALSE))*VLOOKUP($D179,'Model Working'!$C$62:$P$65,M$4,FALSE)*(1+Base_Case))*'Model Working'!G$57)))</f>
        <v>178.57855930923057</v>
      </c>
      <c r="N179" s="360">
        <f>((((((VLOOKUP($B179,'Model Working'!$C$16:$P$25,O$4,FALSE)/VLOOKUP($B179,'Model Working'!$C$30:$P$39,O$4)-(VLOOKUP($B179,'Model Working'!$C$16:$P$25,N$4,FALSE)/VLOOKUP($B179,'Model Working'!$C$30:$P$39,N$4)))/VLOOKUP($F179,'Model Working'!$C$54:$P$56,N$4,FALSE))*VLOOKUP($D179,'Model Working'!$C$62:$P$65,N$4,FALSE)*(1+Base_Case))*'Model Working'!H$57)))</f>
        <v>181.09697488923564</v>
      </c>
      <c r="O179" s="360">
        <f>((((((VLOOKUP($B179,'Model Working'!$C$16:$P$25,P$4,FALSE)/VLOOKUP($B179,'Model Working'!$C$30:$P$39,P$4)-(VLOOKUP($B179,'Model Working'!$C$16:$P$25,O$4,FALSE)/VLOOKUP($B179,'Model Working'!$C$30:$P$39,O$4)))/VLOOKUP($F179,'Model Working'!$C$54:$P$56,O$4,FALSE))*VLOOKUP($D179,'Model Working'!$C$62:$P$65,O$4,FALSE)*(1+Base_Case))*'Model Working'!I$57)))</f>
        <v>183.65669535941504</v>
      </c>
      <c r="P179" s="360">
        <f>((((((VLOOKUP($B179,'Model Working'!$C$16:$P$25,Q$4,FALSE)/VLOOKUP($B179,'Model Working'!$C$30:$P$39,Q$4)-(VLOOKUP($B179,'Model Working'!$C$16:$P$25,P$4,FALSE)/VLOOKUP($B179,'Model Working'!$C$30:$P$39,P$4)))/VLOOKUP($F179,'Model Working'!$C$54:$P$56,P$4,FALSE))*VLOOKUP($D179,'Model Working'!$C$62:$P$65,P$4,FALSE)*(1+Base_Case))*'Model Working'!J$57)))</f>
        <v>186.25852461847893</v>
      </c>
      <c r="Q179" s="360">
        <f>((((((VLOOKUP($B179,'Model Working'!$C$16:$P$25,R$4,FALSE)/VLOOKUP($B179,'Model Working'!$C$30:$P$39,R$4)-(VLOOKUP($B179,'Model Working'!$C$16:$P$25,Q$4,FALSE)/VLOOKUP($B179,'Model Working'!$C$30:$P$39,Q$4)))/VLOOKUP($F179,'Model Working'!$C$54:$P$56,Q$4,FALSE))*VLOOKUP($D179,'Model Working'!$C$62:$P$65,Q$4,FALSE)*(1+Base_Case))*'Model Working'!K$57)))</f>
        <v>188.90328523236246</v>
      </c>
      <c r="R179" s="360">
        <f>((((((VLOOKUP($B179,'Model Working'!$C$16:$P$25,S$4,FALSE)/VLOOKUP($B179,'Model Working'!$C$30:$P$39,S$4)-(VLOOKUP($B179,'Model Working'!$C$16:$P$25,R$4,FALSE)/VLOOKUP($B179,'Model Working'!$C$30:$P$39,R$4)))/VLOOKUP($F179,'Model Working'!$C$54:$P$56,R$4,FALSE))*VLOOKUP($D179,'Model Working'!$C$62:$P$65,R$4,FALSE)*(1+Base_Case))*'Model Working'!L$57)))</f>
        <v>191.59181894721567</v>
      </c>
      <c r="S179" s="360">
        <f>((((((VLOOKUP($B179,'Model Working'!$C$16:$P$25,T$4,FALSE)/VLOOKUP($B179,'Model Working'!$C$30:$P$39,T$4)-(VLOOKUP($B179,'Model Working'!$C$16:$P$25,S$4,FALSE)/VLOOKUP($B179,'Model Working'!$C$30:$P$39,S$4)))/VLOOKUP($F179,'Model Working'!$C$54:$P$56,S$4,FALSE))*VLOOKUP($D179,'Model Working'!$C$62:$P$65,S$4,FALSE)*(1+Base_Case))*'Model Working'!M$57)))</f>
        <v>194.32498721877374</v>
      </c>
      <c r="T179" s="88" t="s">
        <v>115</v>
      </c>
    </row>
    <row r="180" spans="1:20">
      <c r="A180" s="358" t="s">
        <v>127</v>
      </c>
      <c r="B180" s="358" t="s">
        <v>139</v>
      </c>
      <c r="C180" s="358" t="s">
        <v>121</v>
      </c>
      <c r="D180" s="358" t="s">
        <v>132</v>
      </c>
      <c r="E180" s="358" t="s">
        <v>125</v>
      </c>
      <c r="F180" s="358" t="s">
        <v>116</v>
      </c>
      <c r="G180" s="358"/>
      <c r="H180" s="359">
        <f>(VLOOKUP($B180,'Model Working'!$C$16:$O$25,H$4,FALSE)/VLOOKUP($B180,'Model Working'!$C$30:$O$39,H$4))</f>
        <v>131501.70128485095</v>
      </c>
      <c r="I180" s="360">
        <f>((VLOOKUP($B180,'Model Working'!$C$16:$P$25,J$4,FALSE)/VLOOKUP($B180,'Model Working'!$C$30:$P$39,J$4)-(VLOOKUP($B180,'Model Working'!$C$16:$P$25,I$4,FALSE)/VLOOKUP($B180,'Model Working'!$C$30:$P$39,I$4)))/VLOOKUP($F180,'Model Working'!$C$54:$P$56,I$4,FALSE))*VLOOKUP($D180,'Model Working'!$C$62:$P$65,I$4,FALSE)*(1+Low_Case)</f>
        <v>26.990810452884038</v>
      </c>
      <c r="J180" s="360">
        <f>((((((VLOOKUP($B180,'Model Working'!$C$16:$P$25,K$4,FALSE)/VLOOKUP($B180,'Model Working'!$C$30:$P$39,K$4)-(VLOOKUP($B180,'Model Working'!$C$16:$P$25,J$4,FALSE)/VLOOKUP($B180,'Model Working'!$C$30:$P$39,J$4)))/VLOOKUP($F180,'Model Working'!$C$54:$P$56,J$4,FALSE))*VLOOKUP($D180,'Model Working'!$C$62:$P$65,J$4,FALSE)*(1+Low_Case))*'Model Working'!D$57)))</f>
        <v>154.13703533924215</v>
      </c>
      <c r="K180" s="360">
        <f>((((((VLOOKUP($B180,'Model Working'!$C$16:$P$25,L$4,FALSE)/VLOOKUP($B180,'Model Working'!$C$30:$P$39,L$4)-(VLOOKUP($B180,'Model Working'!$C$16:$P$25,K$4,FALSE)/VLOOKUP($B180,'Model Working'!$C$30:$P$39,K$4)))/VLOOKUP($F180,'Model Working'!$C$54:$P$56,K$4,FALSE))*VLOOKUP($D180,'Model Working'!$C$62:$P$65,K$4,FALSE)*(1+Low_Case))*'Model Working'!E$57)))</f>
        <v>156.29626583443925</v>
      </c>
      <c r="L180" s="360">
        <f>((((((((VLOOKUP($B180,'Model Working'!$C$16:$P$25,M$4,FALSE)/VLOOKUP($B180,'Model Working'!$C$30:$P$39,M$4)-(VLOOKUP($B180,'Model Working'!$C$16:$P$25,L$4,FALSE)/VLOOKUP($B180,'Model Working'!$C$30:$P$39,L$4)))/VLOOKUP($F180,'Model Working'!$C$54:$P$56,L$4,FALSE))*VLOOKUP($D180,'Model Working'!$C$62:$P$65,L$4,FALSE)*(1+Low_Case))*'Model Working'!F$57)))))</f>
        <v>158.49059660176209</v>
      </c>
      <c r="M180" s="360">
        <f>((((((VLOOKUP($B180,'Model Working'!$C$16:$P$25,N$4,FALSE)/VLOOKUP($B180,'Model Working'!$C$30:$P$39,N$4)-(VLOOKUP($B180,'Model Working'!$C$16:$P$25,M$4,FALSE)/VLOOKUP($B180,'Model Working'!$C$30:$P$39,M$4)))/VLOOKUP($F180,'Model Working'!$C$54:$P$56,M$4,FALSE))*VLOOKUP($D180,'Model Working'!$C$62:$P$65,M$4,FALSE)*(1+Low_Case))*'Model Working'!G$57)))</f>
        <v>160.72070337830752</v>
      </c>
      <c r="N180" s="360">
        <f>((((((VLOOKUP($B180,'Model Working'!$C$16:$P$25,O$4,FALSE)/VLOOKUP($B180,'Model Working'!$C$30:$P$39,O$4)-(VLOOKUP($B180,'Model Working'!$C$16:$P$25,N$4,FALSE)/VLOOKUP($B180,'Model Working'!$C$30:$P$39,N$4)))/VLOOKUP($F180,'Model Working'!$C$54:$P$56,N$4,FALSE))*VLOOKUP($D180,'Model Working'!$C$62:$P$65,N$4,FALSE)*(1+Low_Case))*'Model Working'!H$57)))</f>
        <v>162.98727740031208</v>
      </c>
      <c r="O180" s="360">
        <f>((((((VLOOKUP($B180,'Model Working'!$C$16:$P$25,P$4,FALSE)/VLOOKUP($B180,'Model Working'!$C$30:$P$39,P$4)-(VLOOKUP($B180,'Model Working'!$C$16:$P$25,O$4,FALSE)/VLOOKUP($B180,'Model Working'!$C$30:$P$39,O$4)))/VLOOKUP($F180,'Model Working'!$C$54:$P$56,O$4,FALSE))*VLOOKUP($D180,'Model Working'!$C$62:$P$65,O$4,FALSE)*(1+Low_Case))*'Model Working'!I$57)))</f>
        <v>165.29102582347355</v>
      </c>
      <c r="P180" s="360">
        <f>((((((VLOOKUP($B180,'Model Working'!$C$16:$P$25,Q$4,FALSE)/VLOOKUP($B180,'Model Working'!$C$30:$P$39,Q$4)-(VLOOKUP($B180,'Model Working'!$C$16:$P$25,P$4,FALSE)/VLOOKUP($B180,'Model Working'!$C$30:$P$39,P$4)))/VLOOKUP($F180,'Model Working'!$C$54:$P$56,P$4,FALSE))*VLOOKUP($D180,'Model Working'!$C$62:$P$65,P$4,FALSE)*(1+Low_Case))*'Model Working'!J$57)))</f>
        <v>167.63267215663103</v>
      </c>
      <c r="Q180" s="360">
        <f>((((((VLOOKUP($B180,'Model Working'!$C$16:$P$25,R$4,FALSE)/VLOOKUP($B180,'Model Working'!$C$30:$P$39,R$4)-(VLOOKUP($B180,'Model Working'!$C$16:$P$25,Q$4,FALSE)/VLOOKUP($B180,'Model Working'!$C$30:$P$39,Q$4)))/VLOOKUP($F180,'Model Working'!$C$54:$P$56,Q$4,FALSE))*VLOOKUP($D180,'Model Working'!$C$62:$P$65,Q$4,FALSE)*(1+Low_Case))*'Model Working'!K$57)))</f>
        <v>170.01295670912623</v>
      </c>
      <c r="R180" s="360">
        <f>((((((VLOOKUP($B180,'Model Working'!$C$16:$P$25,S$4,FALSE)/VLOOKUP($B180,'Model Working'!$C$30:$P$39,S$4)-(VLOOKUP($B180,'Model Working'!$C$16:$P$25,R$4,FALSE)/VLOOKUP($B180,'Model Working'!$C$30:$P$39,R$4)))/VLOOKUP($F180,'Model Working'!$C$54:$P$56,R$4,FALSE))*VLOOKUP($D180,'Model Working'!$C$62:$P$65,R$4,FALSE)*(1+Low_Case))*'Model Working'!L$57)))</f>
        <v>172.4326370524941</v>
      </c>
      <c r="S180" s="360">
        <f>((((((VLOOKUP($B180,'Model Working'!$C$16:$P$25,T$4,FALSE)/VLOOKUP($B180,'Model Working'!$C$30:$P$39,T$4)-(VLOOKUP($B180,'Model Working'!$C$16:$P$25,S$4,FALSE)/VLOOKUP($B180,'Model Working'!$C$30:$P$39,S$4)))/VLOOKUP($F180,'Model Working'!$C$54:$P$56,S$4,FALSE))*VLOOKUP($D180,'Model Working'!$C$62:$P$65,S$4,FALSE)*(1+Low_Case))*'Model Working'!M$57)))</f>
        <v>174.89248849689636</v>
      </c>
      <c r="T180" s="88" t="s">
        <v>115</v>
      </c>
    </row>
    <row r="181" spans="1:20">
      <c r="A181" s="358" t="s">
        <v>127</v>
      </c>
      <c r="B181" s="358" t="s">
        <v>139</v>
      </c>
      <c r="C181" s="358" t="s">
        <v>121</v>
      </c>
      <c r="D181" s="358" t="s">
        <v>132</v>
      </c>
      <c r="E181" s="358" t="s">
        <v>125</v>
      </c>
      <c r="F181" s="358" t="s">
        <v>117</v>
      </c>
      <c r="G181" s="358"/>
      <c r="H181" s="359">
        <f>(VLOOKUP($B181,'Model Working'!$C$16:$O$25,H$4,FALSE)/VLOOKUP($B181,'Model Working'!$C$30:$O$39,H$4))</f>
        <v>131501.70128485095</v>
      </c>
      <c r="I181" s="360">
        <f>((VLOOKUP($B181,'Model Working'!$C$16:$P$25,J$4,FALSE)/VLOOKUP($B181,'Model Working'!$C$30:$P$39,J$4)-(VLOOKUP($B181,'Model Working'!$C$16:$P$25,I$4,FALSE)/VLOOKUP($B181,'Model Working'!$C$30:$P$39,I$4)))/VLOOKUP($F181,'Model Working'!$C$54:$P$56,I$4,FALSE))*VLOOKUP($D181,'Model Working'!$C$62:$P$65,I$4,FALSE)*(1+High_Case)</f>
        <v>32.988768331302715</v>
      </c>
      <c r="J181" s="360">
        <f>((((((VLOOKUP($B181,'Model Working'!$C$16:$P$25,K$4,FALSE)/VLOOKUP($B181,'Model Working'!$C$30:$P$39,K$4)-(VLOOKUP($B181,'Model Working'!$C$16:$P$25,J$4,FALSE)/VLOOKUP($B181,'Model Working'!$C$30:$P$39,J$4)))/VLOOKUP($F181,'Model Working'!$C$54:$P$56,J$4,FALSE))*VLOOKUP($D181,'Model Working'!$C$62:$P$65,J$4,FALSE)*(1+High_Case))*'Model Working'!D$57)))</f>
        <v>188.38970985907375</v>
      </c>
      <c r="K181" s="360">
        <f>((((((VLOOKUP($B181,'Model Working'!$C$16:$P$25,L$4,FALSE)/VLOOKUP($B181,'Model Working'!$C$30:$P$39,L$4)-(VLOOKUP($B181,'Model Working'!$C$16:$P$25,K$4,FALSE)/VLOOKUP($B181,'Model Working'!$C$30:$P$39,K$4)))/VLOOKUP($F181,'Model Working'!$C$54:$P$56,K$4,FALSE))*VLOOKUP($D181,'Model Working'!$C$62:$P$65,K$4,FALSE)*(1+High_Case))*'Model Working'!E$57)))</f>
        <v>191.02876935320356</v>
      </c>
      <c r="L181" s="360">
        <f>((((((((VLOOKUP($B181,'Model Working'!$C$16:$P$25,M$4,FALSE)/VLOOKUP($B181,'Model Working'!$C$30:$P$39,M$4)-(VLOOKUP($B181,'Model Working'!$C$16:$P$25,L$4,FALSE)/VLOOKUP($B181,'Model Working'!$C$30:$P$39,L$4)))/VLOOKUP($F181,'Model Working'!$C$54:$P$56,L$4,FALSE))*VLOOKUP($D181,'Model Working'!$C$62:$P$65,L$4,FALSE)*(1+High_Case))*'Model Working'!F$57)))))</f>
        <v>193.71072917993146</v>
      </c>
      <c r="M181" s="360">
        <f>((((((VLOOKUP($B181,'Model Working'!$C$16:$P$25,N$4,FALSE)/VLOOKUP($B181,'Model Working'!$C$30:$P$39,N$4)-(VLOOKUP($B181,'Model Working'!$C$16:$P$25,M$4,FALSE)/VLOOKUP($B181,'Model Working'!$C$30:$P$39,M$4)))/VLOOKUP($F181,'Model Working'!$C$54:$P$56,M$4,FALSE))*VLOOKUP($D181,'Model Working'!$C$62:$P$65,M$4,FALSE)*(1+High_Case))*'Model Working'!G$57)))</f>
        <v>196.43641524015368</v>
      </c>
      <c r="N181" s="360">
        <f>((((((VLOOKUP($B181,'Model Working'!$C$16:$P$25,O$4,FALSE)/VLOOKUP($B181,'Model Working'!$C$30:$P$39,O$4)-(VLOOKUP($B181,'Model Working'!$C$16:$P$25,N$4,FALSE)/VLOOKUP($B181,'Model Working'!$C$30:$P$39,N$4)))/VLOOKUP($F181,'Model Working'!$C$54:$P$56,N$4,FALSE))*VLOOKUP($D181,'Model Working'!$C$62:$P$65,N$4,FALSE)*(1+High_Case))*'Model Working'!H$57)))</f>
        <v>199.20667237815923</v>
      </c>
      <c r="O181" s="360">
        <f>((((((VLOOKUP($B181,'Model Working'!$C$16:$P$25,P$4,FALSE)/VLOOKUP($B181,'Model Working'!$C$30:$P$39,P$4)-(VLOOKUP($B181,'Model Working'!$C$16:$P$25,O$4,FALSE)/VLOOKUP($B181,'Model Working'!$C$30:$P$39,O$4)))/VLOOKUP($F181,'Model Working'!$C$54:$P$56,O$4,FALSE))*VLOOKUP($D181,'Model Working'!$C$62:$P$65,O$4,FALSE)*(1+High_Case))*'Model Working'!I$57)))</f>
        <v>202.02236489535656</v>
      </c>
      <c r="P181" s="360">
        <f>((((((VLOOKUP($B181,'Model Working'!$C$16:$P$25,Q$4,FALSE)/VLOOKUP($B181,'Model Working'!$C$30:$P$39,Q$4)-(VLOOKUP($B181,'Model Working'!$C$16:$P$25,P$4,FALSE)/VLOOKUP($B181,'Model Working'!$C$30:$P$39,P$4)))/VLOOKUP($F181,'Model Working'!$C$54:$P$56,P$4,FALSE))*VLOOKUP($D181,'Model Working'!$C$62:$P$65,P$4,FALSE)*(1+High_Case))*'Model Working'!J$57)))</f>
        <v>204.88437708032683</v>
      </c>
      <c r="Q181" s="360">
        <f>((((((VLOOKUP($B181,'Model Working'!$C$16:$P$25,R$4,FALSE)/VLOOKUP($B181,'Model Working'!$C$30:$P$39,R$4)-(VLOOKUP($B181,'Model Working'!$C$16:$P$25,Q$4,FALSE)/VLOOKUP($B181,'Model Working'!$C$30:$P$39,Q$4)))/VLOOKUP($F181,'Model Working'!$C$54:$P$56,Q$4,FALSE))*VLOOKUP($D181,'Model Working'!$C$62:$P$65,Q$4,FALSE)*(1+High_Case))*'Model Working'!K$57)))</f>
        <v>207.79361375559876</v>
      </c>
      <c r="R181" s="360">
        <f>((((((VLOOKUP($B181,'Model Working'!$C$16:$P$25,S$4,FALSE)/VLOOKUP($B181,'Model Working'!$C$30:$P$39,S$4)-(VLOOKUP($B181,'Model Working'!$C$16:$P$25,R$4,FALSE)/VLOOKUP($B181,'Model Working'!$C$30:$P$39,R$4)))/VLOOKUP($F181,'Model Working'!$C$54:$P$56,R$4,FALSE))*VLOOKUP($D181,'Model Working'!$C$62:$P$65,R$4,FALSE)*(1+High_Case))*'Model Working'!L$57)))</f>
        <v>210.75100084193724</v>
      </c>
      <c r="S181" s="360">
        <f>((((((VLOOKUP($B181,'Model Working'!$C$16:$P$25,T$4,FALSE)/VLOOKUP($B181,'Model Working'!$C$30:$P$39,T$4)-(VLOOKUP($B181,'Model Working'!$C$16:$P$25,S$4,FALSE)/VLOOKUP($B181,'Model Working'!$C$30:$P$39,S$4)))/VLOOKUP($F181,'Model Working'!$C$54:$P$56,S$4,FALSE))*VLOOKUP($D181,'Model Working'!$C$62:$P$65,S$4,FALSE)*(1+High_Case))*'Model Working'!M$57)))</f>
        <v>213.75748594065112</v>
      </c>
      <c r="T181" s="88" t="s">
        <v>115</v>
      </c>
    </row>
    <row r="182" spans="1:20">
      <c r="A182" s="358" t="s">
        <v>127</v>
      </c>
      <c r="B182" s="358" t="s">
        <v>139</v>
      </c>
      <c r="C182" s="358" t="s">
        <v>121</v>
      </c>
      <c r="D182" s="358" t="s">
        <v>120</v>
      </c>
      <c r="E182" s="358" t="s">
        <v>126</v>
      </c>
      <c r="F182" s="358" t="s">
        <v>114</v>
      </c>
      <c r="G182" s="358"/>
      <c r="H182" s="359">
        <f>(VLOOKUP($B182,'Model Working'!$C$16:$O$25,H$4,FALSE)/VLOOKUP($B182,'Model Working'!$C$30:$O$39,H$4))</f>
        <v>131501.70128485095</v>
      </c>
      <c r="I182" s="360">
        <f t="shared" ref="I182:S182" si="61">I176+I179</f>
        <v>111.10511925763561</v>
      </c>
      <c r="J182" s="360">
        <f t="shared" si="61"/>
        <v>634.49053237136116</v>
      </c>
      <c r="K182" s="360">
        <f t="shared" si="61"/>
        <v>643.37880055035407</v>
      </c>
      <c r="L182" s="360">
        <f t="shared" si="61"/>
        <v>652.41155568083411</v>
      </c>
      <c r="M182" s="360">
        <f t="shared" si="61"/>
        <v>661.59157937066993</v>
      </c>
      <c r="N182" s="360">
        <f t="shared" si="61"/>
        <v>670.92171702847281</v>
      </c>
      <c r="O182" s="360">
        <f t="shared" si="61"/>
        <v>680.40487959381153</v>
      </c>
      <c r="P182" s="360">
        <f t="shared" si="61"/>
        <v>690.04404532241506</v>
      </c>
      <c r="Q182" s="360">
        <f t="shared" si="61"/>
        <v>699.84226162769187</v>
      </c>
      <c r="R182" s="360">
        <f t="shared" si="61"/>
        <v>709.8026469812379</v>
      </c>
      <c r="S182" s="360">
        <f t="shared" si="61"/>
        <v>719.92839287402853</v>
      </c>
      <c r="T182" s="88" t="s">
        <v>115</v>
      </c>
    </row>
    <row r="183" spans="1:20">
      <c r="A183" s="358" t="s">
        <v>127</v>
      </c>
      <c r="B183" s="358" t="s">
        <v>139</v>
      </c>
      <c r="C183" s="358" t="s">
        <v>121</v>
      </c>
      <c r="D183" s="358" t="s">
        <v>120</v>
      </c>
      <c r="E183" s="358" t="s">
        <v>126</v>
      </c>
      <c r="F183" s="358" t="s">
        <v>116</v>
      </c>
      <c r="G183" s="358"/>
      <c r="H183" s="359">
        <f>(VLOOKUP($B183,'Model Working'!$C$16:$O$25,H$4,FALSE)/VLOOKUP($B183,'Model Working'!$C$30:$O$39,H$4))</f>
        <v>131501.70128485095</v>
      </c>
      <c r="I183" s="360">
        <f t="shared" ref="I183:S183" si="62">I177+I180</f>
        <v>99.994607331872047</v>
      </c>
      <c r="J183" s="360">
        <f t="shared" si="62"/>
        <v>571.04147913422503</v>
      </c>
      <c r="K183" s="360">
        <f t="shared" si="62"/>
        <v>579.04092049531869</v>
      </c>
      <c r="L183" s="360">
        <f t="shared" si="62"/>
        <v>587.17040011275071</v>
      </c>
      <c r="M183" s="360">
        <f t="shared" si="62"/>
        <v>595.43242143360294</v>
      </c>
      <c r="N183" s="360">
        <f t="shared" si="62"/>
        <v>603.82954532562553</v>
      </c>
      <c r="O183" s="360">
        <f t="shared" si="62"/>
        <v>612.36439163443038</v>
      </c>
      <c r="P183" s="360">
        <f t="shared" si="62"/>
        <v>621.03964079017351</v>
      </c>
      <c r="Q183" s="360">
        <f t="shared" si="62"/>
        <v>629.85803546492275</v>
      </c>
      <c r="R183" s="360">
        <f t="shared" si="62"/>
        <v>638.82238228311417</v>
      </c>
      <c r="S183" s="360">
        <f t="shared" si="62"/>
        <v>647.9355535866257</v>
      </c>
      <c r="T183" s="88" t="s">
        <v>115</v>
      </c>
    </row>
    <row r="184" spans="1:20" ht="15" thickBot="1">
      <c r="A184" s="361" t="s">
        <v>127</v>
      </c>
      <c r="B184" s="361" t="s">
        <v>139</v>
      </c>
      <c r="C184" s="361" t="s">
        <v>121</v>
      </c>
      <c r="D184" s="361" t="s">
        <v>120</v>
      </c>
      <c r="E184" s="361" t="s">
        <v>126</v>
      </c>
      <c r="F184" s="361" t="s">
        <v>117</v>
      </c>
      <c r="G184" s="361"/>
      <c r="H184" s="362">
        <f>(VLOOKUP($B184,'Model Working'!$C$16:$O$25,H$4,FALSE)/VLOOKUP($B184,'Model Working'!$C$30:$O$39,H$4))</f>
        <v>131501.70128485095</v>
      </c>
      <c r="I184" s="363">
        <f t="shared" ref="I184:S184" si="63">I178+I181</f>
        <v>122.21563118339918</v>
      </c>
      <c r="J184" s="363">
        <f t="shared" si="63"/>
        <v>697.9395856084974</v>
      </c>
      <c r="K184" s="363">
        <f t="shared" si="63"/>
        <v>707.71668060538957</v>
      </c>
      <c r="L184" s="363">
        <f t="shared" si="63"/>
        <v>717.65271124891763</v>
      </c>
      <c r="M184" s="363">
        <f t="shared" si="63"/>
        <v>727.75073730773693</v>
      </c>
      <c r="N184" s="363">
        <f t="shared" si="63"/>
        <v>738.01388873132009</v>
      </c>
      <c r="O184" s="363">
        <f t="shared" si="63"/>
        <v>748.4453675531928</v>
      </c>
      <c r="P184" s="363">
        <f t="shared" si="63"/>
        <v>759.04844985465661</v>
      </c>
      <c r="Q184" s="363">
        <f t="shared" si="63"/>
        <v>769.82648779046121</v>
      </c>
      <c r="R184" s="363">
        <f t="shared" si="63"/>
        <v>780.78291167936186</v>
      </c>
      <c r="S184" s="363">
        <f t="shared" si="63"/>
        <v>791.92123216143136</v>
      </c>
      <c r="T184" s="89" t="s">
        <v>115</v>
      </c>
    </row>
    <row r="185" spans="1:20" ht="15.5" thickTop="1" thickBot="1">
      <c r="A185" s="365" t="s">
        <v>127</v>
      </c>
      <c r="B185" s="365" t="s">
        <v>139</v>
      </c>
      <c r="C185" s="365" t="s">
        <v>121</v>
      </c>
      <c r="D185" s="365" t="s">
        <v>120</v>
      </c>
      <c r="E185" s="365" t="s">
        <v>126</v>
      </c>
      <c r="F185" s="365" t="s">
        <v>120</v>
      </c>
      <c r="G185" s="365"/>
      <c r="H185" s="366">
        <f>(VLOOKUP($B185,'Model Working'!$C$16:$O$25,H$4,FALSE)/VLOOKUP($B185,'Model Working'!$C$30:$O$39,H$4))</f>
        <v>131501.70128485095</v>
      </c>
      <c r="I185" s="367">
        <f>((VLOOKUP($B176,'Model Working'!$C$16:$P$25,J$4,FALSE)/VLOOKUP($B176,'Model Working'!$C$30:$P$39,J$4)-(VLOOKUP($B176,'Model Working'!$C$16:$P$25,I$4,FALSE)/VLOOKUP($B176,'Model Working'!$C$30:$P$39,I$4))))/VLOOKUP($F180,'Model Working'!$C$54:$P$56,I$4,FALSE)</f>
        <v>111.10511925763562</v>
      </c>
      <c r="J185" s="367">
        <f>J176+J179</f>
        <v>634.49053237136116</v>
      </c>
      <c r="K185" s="367">
        <f t="shared" ref="K185:S185" si="64">K176+K179</f>
        <v>643.37880055035407</v>
      </c>
      <c r="L185" s="367">
        <f t="shared" si="64"/>
        <v>652.41155568083411</v>
      </c>
      <c r="M185" s="367">
        <f t="shared" si="64"/>
        <v>661.59157937066993</v>
      </c>
      <c r="N185" s="367">
        <f t="shared" si="64"/>
        <v>670.92171702847281</v>
      </c>
      <c r="O185" s="367">
        <f t="shared" si="64"/>
        <v>680.40487959381153</v>
      </c>
      <c r="P185" s="367">
        <f t="shared" si="64"/>
        <v>690.04404532241506</v>
      </c>
      <c r="Q185" s="367">
        <f t="shared" si="64"/>
        <v>699.84226162769187</v>
      </c>
      <c r="R185" s="367">
        <f t="shared" si="64"/>
        <v>709.8026469812379</v>
      </c>
      <c r="S185" s="367">
        <f t="shared" si="64"/>
        <v>719.92839287402853</v>
      </c>
      <c r="T185" s="90" t="s">
        <v>115</v>
      </c>
    </row>
    <row r="186" spans="1:20" ht="15" thickBot="1">
      <c r="J186" s="211"/>
    </row>
    <row r="187" spans="1:20" ht="20.5" thickTop="1" thickBot="1">
      <c r="G187" s="244" t="s">
        <v>350</v>
      </c>
      <c r="J187" s="244">
        <f>J5</f>
        <v>2022</v>
      </c>
      <c r="K187" s="244">
        <f t="shared" ref="K187:S187" si="65">K5</f>
        <v>2023</v>
      </c>
      <c r="L187" s="244">
        <f t="shared" si="65"/>
        <v>2024</v>
      </c>
      <c r="M187" s="244">
        <f t="shared" si="65"/>
        <v>2025</v>
      </c>
      <c r="N187" s="244">
        <f t="shared" si="65"/>
        <v>2026</v>
      </c>
      <c r="O187" s="244">
        <f t="shared" si="65"/>
        <v>2027</v>
      </c>
      <c r="P187" s="244">
        <f t="shared" si="65"/>
        <v>2028</v>
      </c>
      <c r="Q187" s="244">
        <f t="shared" si="65"/>
        <v>2029</v>
      </c>
      <c r="R187" s="244">
        <f t="shared" si="65"/>
        <v>2030</v>
      </c>
      <c r="S187" s="244">
        <f t="shared" si="65"/>
        <v>2031</v>
      </c>
    </row>
    <row r="188" spans="1:20" ht="20.5" thickTop="1" thickBot="1">
      <c r="G188" s="244" t="s">
        <v>140</v>
      </c>
      <c r="J188" s="211">
        <f>J15</f>
        <v>33579.923217777497</v>
      </c>
      <c r="K188" s="211">
        <f t="shared" ref="K188:S188" si="66">K15</f>
        <v>34350.473021007121</v>
      </c>
      <c r="L188" s="211">
        <f t="shared" si="66"/>
        <v>35802.412541116813</v>
      </c>
      <c r="M188" s="211">
        <f t="shared" si="66"/>
        <v>35947.178965489329</v>
      </c>
      <c r="N188" s="211">
        <f t="shared" si="66"/>
        <v>36774.267531169207</v>
      </c>
      <c r="O188" s="211">
        <f t="shared" si="66"/>
        <v>37621.155475905362</v>
      </c>
      <c r="P188" s="211">
        <f t="shared" si="66"/>
        <v>38488.34059466164</v>
      </c>
      <c r="Q188" s="211">
        <f t="shared" si="66"/>
        <v>39376.333969312836</v>
      </c>
      <c r="R188" s="211">
        <f t="shared" si="66"/>
        <v>40285.66034943561</v>
      </c>
      <c r="S188" s="211">
        <f t="shared" si="66"/>
        <v>41597.70867773331</v>
      </c>
    </row>
    <row r="189" spans="1:20" ht="20.5" thickTop="1" thickBot="1">
      <c r="G189" s="244" t="s">
        <v>141</v>
      </c>
      <c r="J189" s="211">
        <f>J25</f>
        <v>2100.7409049708158</v>
      </c>
      <c r="K189" s="211">
        <f t="shared" ref="K189:S189" si="67">K25</f>
        <v>2148.9460625723887</v>
      </c>
      <c r="L189" s="211">
        <f t="shared" si="67"/>
        <v>2493.8232183812402</v>
      </c>
      <c r="M189" s="211">
        <f t="shared" si="67"/>
        <v>2248.835078667817</v>
      </c>
      <c r="N189" s="211">
        <f t="shared" si="67"/>
        <v>2300.5772691037241</v>
      </c>
      <c r="O189" s="211">
        <f t="shared" si="67"/>
        <v>2353.5580974366499</v>
      </c>
      <c r="P189" s="211">
        <f t="shared" si="67"/>
        <v>2407.8087054365174</v>
      </c>
      <c r="Q189" s="211">
        <f t="shared" si="67"/>
        <v>2463.3610660948425</v>
      </c>
      <c r="R189" s="211">
        <f t="shared" si="67"/>
        <v>2520.2480074467999</v>
      </c>
      <c r="S189" s="211">
        <f t="shared" si="67"/>
        <v>2602.3290049129992</v>
      </c>
    </row>
    <row r="190" spans="1:20" ht="20.5" thickTop="1" thickBot="1">
      <c r="G190" s="244" t="s">
        <v>142</v>
      </c>
      <c r="J190" s="211">
        <f>J175+J155+J35+J55+J75+J95+J115</f>
        <v>7640.1126958278201</v>
      </c>
      <c r="K190" s="211">
        <f t="shared" ref="K190:S190" si="68">K175+K155+K35+K55+K75+K95+K115</f>
        <v>7763.0795691204894</v>
      </c>
      <c r="L190" s="211">
        <f t="shared" si="68"/>
        <v>8037.3205731149455</v>
      </c>
      <c r="M190" s="211">
        <f t="shared" si="68"/>
        <v>8016.3792608959047</v>
      </c>
      <c r="N190" s="211">
        <f t="shared" si="68"/>
        <v>8146.8368188774548</v>
      </c>
      <c r="O190" s="211">
        <f t="shared" si="68"/>
        <v>8279.9194538113279</v>
      </c>
      <c r="P190" s="211">
        <f t="shared" si="68"/>
        <v>8415.6948324738969</v>
      </c>
      <c r="Q190" s="211">
        <f t="shared" si="68"/>
        <v>8554.2329070055348</v>
      </c>
      <c r="R190" s="211">
        <f t="shared" si="68"/>
        <v>8695.6060153322505</v>
      </c>
      <c r="S190" s="211">
        <f t="shared" si="68"/>
        <v>8953.6031232110454</v>
      </c>
    </row>
    <row r="191" spans="1:20" ht="20.5" thickTop="1" thickBot="1">
      <c r="G191" s="244" t="s">
        <v>143</v>
      </c>
      <c r="J191" s="211">
        <f>J45+J65+J85+J105+J125+J145+J165+J185</f>
        <v>3040.4375624185941</v>
      </c>
      <c r="K191" s="211">
        <f t="shared" ref="K191:S191" si="69">K45+K65+K85+K105+K125+K145+K165+K185</f>
        <v>3087.1440989620232</v>
      </c>
      <c r="L191" s="211">
        <f t="shared" si="69"/>
        <v>3134.7413175768852</v>
      </c>
      <c r="M191" s="211">
        <f t="shared" si="69"/>
        <v>3183.2511565954383</v>
      </c>
      <c r="N191" s="211">
        <f t="shared" si="69"/>
        <v>3232.6962670710636</v>
      </c>
      <c r="O191" s="211">
        <f t="shared" si="69"/>
        <v>3283.1000430150389</v>
      </c>
      <c r="P191" s="211">
        <f t="shared" si="69"/>
        <v>3334.4866532512478</v>
      </c>
      <c r="Q191" s="211">
        <f t="shared" si="69"/>
        <v>3386.8810749930681</v>
      </c>
      <c r="R191" s="211">
        <f t="shared" si="69"/>
        <v>3440.3091292562726</v>
      </c>
      <c r="S191" s="211">
        <f t="shared" si="69"/>
        <v>3664.2085740587409</v>
      </c>
    </row>
    <row r="192" spans="1:20" ht="15" thickTop="1">
      <c r="J192" s="211"/>
    </row>
  </sheetData>
  <sheetProtection sort="0" autoFilter="0"/>
  <autoFilter ref="A5:S5" xr:uid="{ED10AECA-875E-4CAA-9748-6CF5E73D0C92}"/>
  <hyperlinks>
    <hyperlink ref="A2" location="'Table of Contents'!A1" display="'Return to Table of Contents'" xr:uid="{E633B9B5-9220-428A-BBCA-2355AFB38724}"/>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MediaLengthInSeconds xmlns="db304e25-41f7-439f-a0b4-57d6fe7814b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821725-436A-4AED-AC59-5BC630A30216}">
  <ds:schemaRefs>
    <ds:schemaRef ds:uri="http://purl.org/dc/terms/"/>
    <ds:schemaRef ds:uri="2b6314a3-02c5-49ae-9e9b-4170ca21d125"/>
    <ds:schemaRef ds:uri="db304e25-41f7-439f-a0b4-57d6fe7814bb"/>
    <ds:schemaRef ds:uri="http://purl.org/dc/dcmitype/"/>
    <ds:schemaRef ds:uri="http://purl.org/dc/elements/1.1/"/>
    <ds:schemaRef ds:uri="http://schemas.microsoft.com/office/2006/metadata/properties"/>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9A03065-7048-467B-A1EB-58F046C6EA91}">
  <ds:schemaRefs>
    <ds:schemaRef ds:uri="http://schemas.microsoft.com/sharepoint/v3/contenttype/forms"/>
  </ds:schemaRefs>
</ds:datastoreItem>
</file>

<file path=customXml/itemProps3.xml><?xml version="1.0" encoding="utf-8"?>
<ds:datastoreItem xmlns:ds="http://schemas.openxmlformats.org/officeDocument/2006/customXml" ds:itemID="{201627BC-0136-4095-9F8C-E85BE74DB154}"/>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32</vt:i4>
      </vt:variant>
      <vt:variant>
        <vt:lpstr>Named Ranges</vt:lpstr>
      </vt:variant>
      <vt:variant>
        <vt:i4>3</vt:i4>
      </vt:variant>
    </vt:vector>
  </HeadingPairs>
  <TitlesOfParts>
    <vt:vector size="35" baseType="lpstr">
      <vt:lpstr>Cover page</vt:lpstr>
      <vt:lpstr>Disclaimer</vt:lpstr>
      <vt:lpstr>Notes</vt:lpstr>
      <vt:lpstr>Using the Model</vt:lpstr>
      <vt:lpstr>Table of Contents</vt:lpstr>
      <vt:lpstr>ERG historical connex</vt:lpstr>
      <vt:lpstr>EGX historical connex</vt:lpstr>
      <vt:lpstr>Actual Ergon</vt:lpstr>
      <vt:lpstr>Output Volume Summary</vt:lpstr>
      <vt:lpstr>Connex Nominal Net</vt:lpstr>
      <vt:lpstr>Connex Real Gross</vt:lpstr>
      <vt:lpstr>Connex Real Net</vt:lpstr>
      <vt:lpstr>Connex Nominal Gross</vt:lpstr>
      <vt:lpstr>Charts for Presentation</vt:lpstr>
      <vt:lpstr>Contributions</vt:lpstr>
      <vt:lpstr>Subdivisions - net</vt:lpstr>
      <vt:lpstr>Model Working</vt:lpstr>
      <vt:lpstr>Backing Model Calcs -&gt;</vt:lpstr>
      <vt:lpstr>Connex from Volumes</vt:lpstr>
      <vt:lpstr>EQL Data Files -&gt;</vt:lpstr>
      <vt:lpstr>Nominal Ergon</vt:lpstr>
      <vt:lpstr>Nominal Energex</vt:lpstr>
      <vt:lpstr>EGX historical data</vt:lpstr>
      <vt:lpstr>ERG historical data</vt:lpstr>
      <vt:lpstr>Escalations</vt:lpstr>
      <vt:lpstr>FTI Data Files --&gt;</vt:lpstr>
      <vt:lpstr>Census Avg Pop Household (Extr)</vt:lpstr>
      <vt:lpstr>Population forecasts</vt:lpstr>
      <vt:lpstr>Energex-Ergon Geography</vt:lpstr>
      <vt:lpstr>ACIF Pop Estimates</vt:lpstr>
      <vt:lpstr>Construction Forecast Data</vt:lpstr>
      <vt:lpstr>Macro_extractor</vt:lpstr>
      <vt:lpstr>Base_Case</vt:lpstr>
      <vt:lpstr>High_Case</vt:lpstr>
      <vt:lpstr>Low_Case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2015-05-22T04:13:12Z</dcterms:created>
  <dcterms:modified xsi:type="dcterms:W3CDTF">2023-12-08T03:28:28Z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26700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