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drawings/drawing2.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defaultThemeVersion="166925"/>
  <mc:AlternateContent xmlns:mc="http://schemas.openxmlformats.org/markup-compatibility/2006">
    <mc:Choice Requires="x15">
      <x15ac:absPath xmlns:x15ac="http://schemas.microsoft.com/office/spreadsheetml/2010/11/ac" url="https://energyqonline.sharepoint.com/sites/AER2025/Shared Documents/General/Regulatory Proposal (Energex &amp; Ergon)/Regulatory Proposal Ergon Energy/B. RP Supporting Documents_Ergon/11 Alternative Control Services/"/>
    </mc:Choice>
  </mc:AlternateContent>
  <xr:revisionPtr revIDLastSave="3735" documentId="8_{27A5ACE3-20FD-4C03-B8C0-EBF9E5EBE174}" xr6:coauthVersionLast="47" xr6:coauthVersionMax="47" xr10:uidLastSave="{30361880-96DA-44C9-B015-EA9D4174D222}"/>
  <bookViews>
    <workbookView xWindow="-120" yWindow="-120" windowWidth="25440" windowHeight="15390" activeTab="3" xr2:uid="{FA4BF86A-0D65-4638-AE1D-5624D8D8297A}"/>
  </bookViews>
  <sheets>
    <sheet name="Cover page" sheetId="7" r:id="rId1"/>
    <sheet name="Notes" sheetId="8" r:id="rId2"/>
    <sheet name="General input" sheetId="5" r:id="rId3"/>
    <sheet name="List of Fee-based Services" sheetId="1" r:id="rId4"/>
    <sheet name="Revised data" sheetId="3" state="hidden" r:id="rId5"/>
    <sheet name="Waterfall chart" sheetId="4" state="hidden"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3" hidden="1">'List of Fee-based Services'!$A$4:$Z$313</definedName>
    <definedName name="_xlnm._FilterDatabase" localSheetId="4" hidden="1">'Revised data'!$A$16:$I$16</definedName>
    <definedName name="_xlchart.v1.0" hidden="1">'Revised data'!$A$6:$A$11</definedName>
    <definedName name="_xlchart.v1.1" hidden="1">'Revised data'!$B$6:$B$11</definedName>
    <definedName name="AER_capex_category" localSheetId="0">OFFSET(#REF!,1,0,COUNTA(#REF!),1)</definedName>
    <definedName name="AER_capex_category">OFFSET(#REF!,1,0,COUNTA(#REF!),1)</definedName>
    <definedName name="AERinflation">[1]CPI!$J$21</definedName>
    <definedName name="after_hours" localSheetId="0">'[2]Input|Labour Rates'!$B$16:$I$21</definedName>
    <definedName name="after_hours">'[3]Input|Labour Rates'!$B$16:$I$21</definedName>
    <definedName name="anscount" hidden="1">1</definedName>
    <definedName name="BaseYear">'[4]Input|General'!$G$12</definedName>
    <definedName name="bus_hours" localSheetId="0">'[2]Input|Labour Rates'!$B$10:$I$15</definedName>
    <definedName name="bus_hours">'[3]Input|Labour Rates'!$B$10:$I$15</definedName>
    <definedName name="CPI_Escalator_to_Y1" localSheetId="0">'[2]Input|Escalations'!$I$18</definedName>
    <definedName name="CPI_Escalator_to_Y1">'[3]Input|Escalations'!$I$18</definedName>
    <definedName name="currentyear" localSheetId="0">'[5]General Inputs'!$D$11</definedName>
    <definedName name="currentyear">'[6]General Inputs'!$D$11</definedName>
    <definedName name="day" localSheetId="0">'[5]Lookup Tables'!#REF!</definedName>
    <definedName name="day">'[6]Lookup Tables'!#REF!</definedName>
    <definedName name="Dec19Jun21CPI">[1]CPI!$F$21</definedName>
    <definedName name="DNSP" localSheetId="0">'[5]General Inputs'!$D$8</definedName>
    <definedName name="DNSP">'[6]General Inputs'!$D$8</definedName>
    <definedName name="Forecastinflation" localSheetId="0">'[5]General Inputs'!#REF!</definedName>
    <definedName name="Forecastinflation">'[6]General Inputs'!#REF!</definedName>
    <definedName name="forecastyear" localSheetId="0">'[5]General Inputs'!$D$10</definedName>
    <definedName name="forecastyear">'[6]General Inputs'!$D$10</definedName>
    <definedName name="FPFirstYear">'[4]Input|General'!$G$15</definedName>
    <definedName name="FPLastYear">'[4]Input|General'!$G$16</definedName>
    <definedName name="IE_list" localSheetId="0">OFFSET(#REF!,0,0,COUNTA(#REF!),1)</definedName>
    <definedName name="IE_list">OFFSET(#REF!,0,0,COUNTA(#REF!),1)</definedName>
    <definedName name="IE_list_num" localSheetId="0">OFFSET(#REF!,0,0,COUNTA(#REF!),1)</definedName>
    <definedName name="IE_list_num">OFFSET(#REF!,0,0,COUNTA(#REF!),1)</definedName>
    <definedName name="Input_base_year" localSheetId="0">#REF!</definedName>
    <definedName name="Input_base_year">#REF!</definedName>
    <definedName name="InterveningYear">'[4]Input|General'!$G$14</definedName>
    <definedName name="Labour_types">OFFSET('[7]Input|Setup'!$B$33,1,0,COUNTA('[7]Input|Setup'!$B$34:$B$52),1)</definedName>
    <definedName name="millions" localSheetId="0">'[5]Lookup Tables'!#REF!</definedName>
    <definedName name="millions">'[6]Lookup Tables'!#REF!</definedName>
    <definedName name="month" localSheetId="0">'[5]Lookup Tables'!#REF!</definedName>
    <definedName name="month">'[6]Lookup Tables'!#REF!</definedName>
    <definedName name="Nominal_to_Real" localSheetId="0">#REF!</definedName>
    <definedName name="Nominal_to_Real">#REF!</definedName>
    <definedName name="Output_first_year" localSheetId="0">#REF!</definedName>
    <definedName name="Output_first_year">#REF!</definedName>
    <definedName name="percent">'[4]Lookup|Tables'!$G$14</definedName>
    <definedName name="PPFirstYear">'[4]Input|General'!$G$11</definedName>
    <definedName name="PPLastYear">'[4]Input|General'!$G$13</definedName>
    <definedName name="Project_list" localSheetId="0">OFFSET('[2]Calc|Fee Based'!$C$9,1,0,COUNTA('[2]Calc|Fee Based'!$C$10:$C$1048576),1)</definedName>
    <definedName name="Project_list">OFFSET('[3]Calc|Fee Based'!$C$9,1,0,COUNTA('[3]Calc|Fee Based'!$C$10:$C$1048576),1)</definedName>
    <definedName name="PTRM_Dx_Assets" localSheetId="0">OFFSET(#REF!,1,0,COUNTA(#REF!),1)</definedName>
    <definedName name="PTRM_Dx_Assets">OFFSET(#REF!,1,0,COUNTA(#REF!),1)</definedName>
    <definedName name="RCP_firstyear" localSheetId="0">'[5]General Inputs'!$D$12</definedName>
    <definedName name="RCP_firstyear">'[6]General Inputs'!$D$12</definedName>
    <definedName name="Real_to_Nominal" localSheetId="0">#REF!</definedName>
    <definedName name="Real_to_Nominal">#REF!</definedName>
    <definedName name="RealContracts_Escalator_to_Y1" localSheetId="0">'[2]Input|Escalations'!$I$64</definedName>
    <definedName name="RealContracts_Escalator_to_Y1">'[3]Input|Escalations'!$I$64</definedName>
    <definedName name="RealLabour_Escalator_to_Y1" localSheetId="0">'[2]Input|Escalations'!$I$39</definedName>
    <definedName name="RealLabour_Escalator_to_Y1">'[3]Input|Escalations'!$I$39</definedName>
    <definedName name="RealMaterials_Escalator_to_Y1" localSheetId="0">'[2]Input|Escalations'!$I$59</definedName>
    <definedName name="RealMaterials_Escalator_to_Y1">'[3]Input|Escalations'!$I$59</definedName>
    <definedName name="RealOther_Escalator_to_Y1" localSheetId="0">'[2]Input|Escalations'!$I$74</definedName>
    <definedName name="RealOther_Escalator_to_Y1">'[3]Input|Escalations'!$I$74</definedName>
    <definedName name="RealVehicles_Escalator_to_Y1" localSheetId="0">'[2]Input|Escalations'!$I$69</definedName>
    <definedName name="RealVehicles_Escalator_to_Y1">'[3]Input|Escalations'!$I$69</definedName>
    <definedName name="Slicer_Benchmark_service_used__AER_input">#N/A</definedName>
    <definedName name="Slicer_DNSP">#N/A</definedName>
    <definedName name="Slicer_Service">#N/A</definedName>
    <definedName name="Tax_recovery">'[8]Calc|Tax recovery'!$J$39</definedName>
    <definedName name="thousands" localSheetId="0">'[5]Lookup Tables'!#REF!</definedName>
    <definedName name="thousands">'[6]Lookup Tables'!#REF!</definedName>
    <definedName name="year" localSheetId="0">'[5]Lookup Tables'!#REF!</definedName>
    <definedName name="year">'[6]Lookup Tables'!#REF!</definedName>
    <definedName name="yearending" localSheetId="0">'[5]General Inputs'!$D$9</definedName>
    <definedName name="yearending">'[6]General Inputs'!$D$9</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5"/>
        <x14:slicerCache r:id="rId16"/>
        <x14:slicerCache r:id="rId1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05" i="1" l="1"/>
  <c r="V305" i="1"/>
  <c r="P305" i="1"/>
  <c r="L305" i="1" l="1"/>
  <c r="M305" i="1"/>
  <c r="Y5" i="1" l="1"/>
  <c r="Y227" i="1" l="1"/>
  <c r="Y29" i="1" l="1"/>
  <c r="Y59" i="1"/>
  <c r="Y64" i="1"/>
  <c r="Y65" i="1"/>
  <c r="Y67" i="1"/>
  <c r="Y68" i="1"/>
  <c r="Y70" i="1"/>
  <c r="Y107" i="1"/>
  <c r="Y113" i="1"/>
  <c r="Y119" i="1"/>
  <c r="Y121" i="1"/>
  <c r="Y123" i="1"/>
  <c r="Y131" i="1"/>
  <c r="Y143" i="1"/>
  <c r="Y145" i="1"/>
  <c r="Y147" i="1"/>
  <c r="Y149" i="1"/>
  <c r="Y151" i="1"/>
  <c r="Y153" i="1"/>
  <c r="Y155" i="1"/>
  <c r="Y157" i="1"/>
  <c r="Y159" i="1"/>
  <c r="Y161" i="1"/>
  <c r="Y163" i="1"/>
  <c r="Y165" i="1"/>
  <c r="Y167" i="1"/>
  <c r="Y169" i="1"/>
  <c r="Y171" i="1"/>
  <c r="Y173" i="1"/>
  <c r="Y175" i="1"/>
  <c r="Y177" i="1"/>
  <c r="Y179" i="1"/>
  <c r="Y181" i="1"/>
  <c r="Y183" i="1"/>
  <c r="Y185" i="1"/>
  <c r="Y187" i="1"/>
  <c r="Y189" i="1"/>
  <c r="Y191" i="1"/>
  <c r="Y193" i="1"/>
  <c r="Y195" i="1"/>
  <c r="Y197" i="1"/>
  <c r="Y199" i="1"/>
  <c r="Y201" i="1"/>
  <c r="Y203" i="1"/>
  <c r="Y205" i="1"/>
  <c r="Y207" i="1"/>
  <c r="Y209" i="1"/>
  <c r="Y211" i="1"/>
  <c r="Y213" i="1"/>
  <c r="Y215" i="1"/>
  <c r="Y217" i="1"/>
  <c r="Y219" i="1"/>
  <c r="Y221" i="1"/>
  <c r="Y223" i="1"/>
  <c r="Y225" i="1"/>
  <c r="Y229" i="1"/>
  <c r="Y231" i="1"/>
  <c r="Y233" i="1"/>
  <c r="Y235" i="1"/>
  <c r="Y237" i="1"/>
  <c r="Y239" i="1"/>
  <c r="Y241" i="1"/>
  <c r="Y243" i="1"/>
  <c r="Y245" i="1"/>
  <c r="Y247" i="1"/>
  <c r="Y249" i="1"/>
  <c r="Y253" i="1"/>
  <c r="Y255" i="1"/>
  <c r="Y257" i="1"/>
  <c r="Y261" i="1"/>
  <c r="Y265" i="1"/>
  <c r="Y269" i="1"/>
  <c r="Y273" i="1"/>
  <c r="Y277" i="1"/>
  <c r="Y281" i="1"/>
  <c r="Y283" i="1"/>
  <c r="Y285" i="1"/>
  <c r="Y289" i="1"/>
  <c r="Y291" i="1"/>
  <c r="Y293" i="1"/>
  <c r="Y297" i="1"/>
  <c r="Y301" i="1"/>
  <c r="Y303" i="1"/>
  <c r="Y307" i="1"/>
  <c r="Y309" i="1"/>
  <c r="Y311" i="1"/>
  <c r="Y312" i="1"/>
  <c r="Y313" i="1"/>
  <c r="V5" i="1"/>
  <c r="V149" i="1"/>
  <c r="V157" i="1"/>
  <c r="V163" i="1"/>
  <c r="V173" i="1"/>
  <c r="V179" i="1"/>
  <c r="V181" i="1"/>
  <c r="V187" i="1"/>
  <c r="V197" i="1"/>
  <c r="V203" i="1"/>
  <c r="V205" i="1"/>
  <c r="V211" i="1"/>
  <c r="V219" i="1"/>
  <c r="V221" i="1"/>
  <c r="V229" i="1"/>
  <c r="V235" i="1"/>
  <c r="V243" i="1"/>
  <c r="V245" i="1"/>
  <c r="V265" i="1"/>
  <c r="V269" i="1"/>
  <c r="V281" i="1"/>
  <c r="V283" i="1"/>
  <c r="V291" i="1"/>
  <c r="V293" i="1"/>
  <c r="V303" i="1"/>
  <c r="V307" i="1"/>
  <c r="V313" i="1"/>
  <c r="V9" i="1"/>
  <c r="V13" i="1"/>
  <c r="V15" i="1"/>
  <c r="V17" i="1"/>
  <c r="V23" i="1"/>
  <c r="V27" i="1"/>
  <c r="V31" i="1"/>
  <c r="V37" i="1"/>
  <c r="V39" i="1"/>
  <c r="V42" i="1"/>
  <c r="V48" i="1"/>
  <c r="V54" i="1"/>
  <c r="V59" i="1"/>
  <c r="V65" i="1"/>
  <c r="V67" i="1"/>
  <c r="V68" i="1"/>
  <c r="V70" i="1"/>
  <c r="V74" i="1"/>
  <c r="V76" i="1"/>
  <c r="V84" i="1"/>
  <c r="V88" i="1"/>
  <c r="V91" i="1"/>
  <c r="V93" i="1"/>
  <c r="V95" i="1"/>
  <c r="V99" i="1"/>
  <c r="V101" i="1"/>
  <c r="V109" i="1"/>
  <c r="V113" i="1"/>
  <c r="V119" i="1"/>
  <c r="V121" i="1"/>
  <c r="V123" i="1"/>
  <c r="V125" i="1"/>
  <c r="V130" i="1"/>
  <c r="V139" i="1"/>
  <c r="V141" i="1"/>
  <c r="V165" i="1" l="1"/>
  <c r="V289" i="1"/>
  <c r="V97" i="1"/>
  <c r="V285" i="1"/>
  <c r="V72" i="1"/>
  <c r="V247" i="1"/>
  <c r="V223" i="1"/>
  <c r="V199" i="1"/>
  <c r="V175" i="1"/>
  <c r="V151" i="1"/>
  <c r="V46" i="1"/>
  <c r="V129" i="1"/>
  <c r="V21" i="1"/>
  <c r="V44" i="1"/>
  <c r="V103" i="1"/>
  <c r="V255" i="1"/>
  <c r="V78" i="1"/>
  <c r="V50" i="1"/>
  <c r="V24" i="1"/>
  <c r="V131" i="1"/>
  <c r="V253" i="1"/>
  <c r="V155" i="1"/>
  <c r="V277" i="1"/>
  <c r="V241" i="1"/>
  <c r="V217" i="1"/>
  <c r="V193" i="1"/>
  <c r="V169" i="1"/>
  <c r="V145" i="1"/>
  <c r="V312" i="1"/>
  <c r="V311" i="1"/>
  <c r="V239" i="1"/>
  <c r="V215" i="1"/>
  <c r="V273" i="1"/>
  <c r="V227" i="1"/>
  <c r="V249" i="1"/>
  <c r="V201" i="1"/>
  <c r="V29" i="1"/>
  <c r="V64" i="1"/>
  <c r="V111" i="1"/>
  <c r="V86" i="1"/>
  <c r="V177" i="1"/>
  <c r="V137" i="1"/>
  <c r="V191" i="1"/>
  <c r="V167" i="1"/>
  <c r="V143" i="1"/>
  <c r="V26" i="1"/>
  <c r="V261" i="1"/>
  <c r="V107" i="1"/>
  <c r="V82" i="1"/>
  <c r="V233" i="1"/>
  <c r="V209" i="1"/>
  <c r="V185" i="1"/>
  <c r="V161" i="1"/>
  <c r="V56" i="1"/>
  <c r="V301" i="1"/>
  <c r="V297" i="1"/>
  <c r="V225" i="1"/>
  <c r="V153" i="1"/>
  <c r="V25" i="1"/>
  <c r="V213" i="1"/>
  <c r="V189" i="1"/>
  <c r="V132" i="1"/>
  <c r="V105" i="1"/>
  <c r="V257" i="1"/>
  <c r="V309" i="1"/>
  <c r="V237" i="1"/>
  <c r="V80" i="1"/>
  <c r="V231" i="1"/>
  <c r="V207" i="1"/>
  <c r="V183" i="1"/>
  <c r="V159" i="1"/>
  <c r="V195" i="1"/>
  <c r="V171" i="1"/>
  <c r="V147" i="1"/>
  <c r="S67" i="1"/>
  <c r="S91" i="1"/>
  <c r="S119" i="1"/>
  <c r="S125" i="1"/>
  <c r="S129" i="1"/>
  <c r="S145" i="1"/>
  <c r="S169" i="1"/>
  <c r="S193" i="1"/>
  <c r="S107" i="1"/>
  <c r="S111" i="1"/>
  <c r="S121" i="1"/>
  <c r="S123" i="1"/>
  <c r="S130" i="1"/>
  <c r="S137" i="1"/>
  <c r="S141" i="1"/>
  <c r="S149" i="1"/>
  <c r="S153" i="1"/>
  <c r="S157" i="1"/>
  <c r="S161" i="1"/>
  <c r="S165" i="1"/>
  <c r="S173" i="1"/>
  <c r="S177" i="1"/>
  <c r="S181" i="1"/>
  <c r="S185" i="1"/>
  <c r="S189" i="1"/>
  <c r="S197" i="1"/>
  <c r="S201" i="1"/>
  <c r="S205" i="1"/>
  <c r="S209" i="1"/>
  <c r="S213" i="1"/>
  <c r="S217" i="1"/>
  <c r="S219" i="1"/>
  <c r="S221" i="1"/>
  <c r="S223" i="1"/>
  <c r="S229" i="1"/>
  <c r="S231" i="1"/>
  <c r="S233" i="1"/>
  <c r="S235" i="1"/>
  <c r="S237" i="1"/>
  <c r="S239" i="1"/>
  <c r="S241" i="1"/>
  <c r="S243" i="1"/>
  <c r="S245" i="1"/>
  <c r="S247" i="1"/>
  <c r="S249" i="1"/>
  <c r="S253" i="1"/>
  <c r="S255" i="1"/>
  <c r="S261" i="1"/>
  <c r="S265" i="1"/>
  <c r="S269" i="1"/>
  <c r="S277" i="1"/>
  <c r="S285" i="1"/>
  <c r="S289" i="1"/>
  <c r="S291" i="1"/>
  <c r="S297" i="1"/>
  <c r="S307" i="1"/>
  <c r="S309" i="1"/>
  <c r="S311" i="1"/>
  <c r="S312" i="1"/>
  <c r="S313" i="1"/>
  <c r="S65" i="1"/>
  <c r="S68" i="1"/>
  <c r="S70" i="1"/>
  <c r="S72" i="1"/>
  <c r="S74" i="1"/>
  <c r="S76" i="1"/>
  <c r="S82" i="1"/>
  <c r="S84" i="1"/>
  <c r="S93" i="1"/>
  <c r="S95" i="1"/>
  <c r="S97" i="1"/>
  <c r="S99" i="1"/>
  <c r="S103" i="1"/>
  <c r="S13" i="1"/>
  <c r="S17" i="1"/>
  <c r="S23" i="1"/>
  <c r="S24" i="1"/>
  <c r="S25" i="1"/>
  <c r="S26" i="1"/>
  <c r="S31" i="1"/>
  <c r="S39" i="1"/>
  <c r="S42" i="1"/>
  <c r="S44" i="1"/>
  <c r="S48" i="1"/>
  <c r="S50" i="1"/>
  <c r="S54" i="1"/>
  <c r="S56" i="1"/>
  <c r="S59" i="1"/>
  <c r="S64" i="1"/>
  <c r="P59" i="1"/>
  <c r="P67" i="1"/>
  <c r="P311" i="1"/>
  <c r="P312" i="1"/>
  <c r="P313" i="1"/>
  <c r="P5" i="1"/>
  <c r="M59" i="1"/>
  <c r="M67" i="1"/>
  <c r="L107" i="1"/>
  <c r="M119" i="1"/>
  <c r="M143" i="1"/>
  <c r="M145" i="1"/>
  <c r="M155" i="1"/>
  <c r="M157" i="1"/>
  <c r="M165" i="1"/>
  <c r="M167" i="1"/>
  <c r="M169" i="1"/>
  <c r="M179" i="1"/>
  <c r="M181" i="1"/>
  <c r="M189" i="1"/>
  <c r="M191" i="1"/>
  <c r="M193" i="1"/>
  <c r="M203" i="1"/>
  <c r="M205" i="1"/>
  <c r="M213" i="1"/>
  <c r="M215" i="1"/>
  <c r="M217" i="1"/>
  <c r="M227" i="1"/>
  <c r="L229" i="1"/>
  <c r="L231" i="1"/>
  <c r="L237" i="1"/>
  <c r="M239" i="1"/>
  <c r="L241" i="1"/>
  <c r="L255" i="1"/>
  <c r="L257" i="1"/>
  <c r="L277" i="1"/>
  <c r="L293" i="1"/>
  <c r="L297" i="1"/>
  <c r="L179" i="1" l="1"/>
  <c r="M107" i="1"/>
  <c r="M131" i="1"/>
  <c r="L131" i="1"/>
  <c r="L155" i="1"/>
  <c r="L203" i="1"/>
  <c r="L303" i="1"/>
  <c r="L265" i="1"/>
  <c r="L235" i="1"/>
  <c r="L211" i="1"/>
  <c r="L187" i="1"/>
  <c r="L163" i="1"/>
  <c r="M29" i="1"/>
  <c r="L145" i="1"/>
  <c r="L301" i="1"/>
  <c r="L261" i="1"/>
  <c r="L233" i="1"/>
  <c r="L209" i="1"/>
  <c r="L185" i="1"/>
  <c r="L161" i="1"/>
  <c r="L67" i="1"/>
  <c r="M297" i="1"/>
  <c r="M257" i="1"/>
  <c r="M231" i="1"/>
  <c r="L207" i="1"/>
  <c r="L183" i="1"/>
  <c r="L159" i="1"/>
  <c r="M293" i="1"/>
  <c r="M255" i="1"/>
  <c r="M229" i="1"/>
  <c r="L217" i="1"/>
  <c r="L307" i="1"/>
  <c r="M291" i="1"/>
  <c r="M253" i="1"/>
  <c r="L205" i="1"/>
  <c r="L289" i="1"/>
  <c r="L249" i="1"/>
  <c r="L225" i="1"/>
  <c r="M201" i="1"/>
  <c r="M177" i="1"/>
  <c r="M153" i="1"/>
  <c r="L269" i="1"/>
  <c r="L285" i="1"/>
  <c r="L247" i="1"/>
  <c r="L223" i="1"/>
  <c r="L199" i="1"/>
  <c r="L175" i="1"/>
  <c r="L151" i="1"/>
  <c r="L193" i="1"/>
  <c r="L283" i="1"/>
  <c r="L245" i="1"/>
  <c r="L221" i="1"/>
  <c r="L197" i="1"/>
  <c r="L173" i="1"/>
  <c r="L149" i="1"/>
  <c r="M123" i="1"/>
  <c r="M17" i="1"/>
  <c r="L181" i="1"/>
  <c r="L281" i="1"/>
  <c r="L243" i="1"/>
  <c r="L219" i="1"/>
  <c r="L195" i="1"/>
  <c r="L171" i="1"/>
  <c r="L147" i="1"/>
  <c r="M121" i="1"/>
  <c r="M277" i="1"/>
  <c r="M241" i="1"/>
  <c r="L169" i="1"/>
  <c r="M309" i="1"/>
  <c r="M273" i="1"/>
  <c r="L113" i="1"/>
  <c r="L157" i="1"/>
  <c r="L29" i="1"/>
  <c r="M113" i="1"/>
  <c r="L213" i="1"/>
  <c r="L201" i="1"/>
  <c r="L189" i="1"/>
  <c r="L177" i="1"/>
  <c r="L165" i="1"/>
  <c r="L153" i="1"/>
  <c r="L309" i="1"/>
  <c r="L291" i="1"/>
  <c r="L273" i="1"/>
  <c r="L253" i="1"/>
  <c r="L239" i="1"/>
  <c r="L227" i="1"/>
  <c r="L17" i="1"/>
  <c r="L119" i="1"/>
  <c r="M211" i="1"/>
  <c r="M199" i="1"/>
  <c r="M187" i="1"/>
  <c r="M175" i="1"/>
  <c r="M163" i="1"/>
  <c r="M151" i="1"/>
  <c r="M307" i="1"/>
  <c r="M289" i="1"/>
  <c r="M269" i="1"/>
  <c r="M249" i="1"/>
  <c r="M237" i="1"/>
  <c r="M225" i="1"/>
  <c r="L215" i="1"/>
  <c r="L191" i="1"/>
  <c r="L167" i="1"/>
  <c r="L143" i="1"/>
  <c r="L121" i="1"/>
  <c r="M209" i="1"/>
  <c r="M197" i="1"/>
  <c r="M185" i="1"/>
  <c r="M173" i="1"/>
  <c r="M161" i="1"/>
  <c r="M149" i="1"/>
  <c r="M303" i="1"/>
  <c r="M285" i="1"/>
  <c r="M265" i="1"/>
  <c r="M247" i="1"/>
  <c r="M235" i="1"/>
  <c r="M223" i="1"/>
  <c r="L59" i="1"/>
  <c r="L123" i="1"/>
  <c r="M207" i="1"/>
  <c r="M195" i="1"/>
  <c r="M183" i="1"/>
  <c r="M171" i="1"/>
  <c r="M159" i="1"/>
  <c r="M147" i="1"/>
  <c r="M301" i="1"/>
  <c r="M283" i="1"/>
  <c r="M261" i="1"/>
  <c r="M245" i="1"/>
  <c r="M233" i="1"/>
  <c r="M221" i="1"/>
  <c r="M281" i="1"/>
  <c r="M243" i="1"/>
  <c r="M219" i="1"/>
  <c r="C1" i="1" l="1"/>
  <c r="B17" i="3" l="1"/>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E18" i="3"/>
  <c r="G18" i="3"/>
  <c r="H18" i="3"/>
  <c r="E20" i="3"/>
  <c r="F20" i="3"/>
  <c r="G20" i="3"/>
  <c r="H20" i="3"/>
  <c r="Y9" i="1"/>
  <c r="H21" i="3" s="1"/>
  <c r="H22" i="3"/>
  <c r="H23" i="3"/>
  <c r="E24" i="3"/>
  <c r="F24" i="3"/>
  <c r="H24" i="3"/>
  <c r="Y13" i="1"/>
  <c r="H25" i="3" s="1"/>
  <c r="H26" i="3"/>
  <c r="Y15" i="1"/>
  <c r="H27" i="3" s="1"/>
  <c r="Y17" i="1"/>
  <c r="H28" i="3" s="1"/>
  <c r="H29" i="3"/>
  <c r="F30" i="3"/>
  <c r="F31" i="3"/>
  <c r="H31" i="3"/>
  <c r="H32" i="3"/>
  <c r="Y21" i="1"/>
  <c r="H33" i="3" s="1"/>
  <c r="E34" i="3"/>
  <c r="H34" i="3"/>
  <c r="Y23" i="1"/>
  <c r="H35" i="3" s="1"/>
  <c r="Y24" i="1"/>
  <c r="H36" i="3" s="1"/>
  <c r="Y25" i="1"/>
  <c r="H37" i="3" s="1"/>
  <c r="Y26" i="1"/>
  <c r="H38" i="3" s="1"/>
  <c r="Y27" i="1"/>
  <c r="H39" i="3" s="1"/>
  <c r="G40" i="3"/>
  <c r="H40" i="3"/>
  <c r="F41" i="3"/>
  <c r="G41" i="3"/>
  <c r="H41" i="3"/>
  <c r="H42" i="3"/>
  <c r="Y31" i="1"/>
  <c r="H43" i="3" s="1"/>
  <c r="E44" i="3"/>
  <c r="F44" i="3"/>
  <c r="G44" i="3"/>
  <c r="H44" i="3"/>
  <c r="H45" i="3"/>
  <c r="H46" i="3"/>
  <c r="E47" i="3"/>
  <c r="F47" i="3"/>
  <c r="G47" i="3"/>
  <c r="H48" i="3"/>
  <c r="Y37" i="1"/>
  <c r="H49" i="3" s="1"/>
  <c r="H50" i="3"/>
  <c r="Y39" i="1"/>
  <c r="H51" i="3" s="1"/>
  <c r="H52" i="3"/>
  <c r="H53" i="3"/>
  <c r="Y42" i="1"/>
  <c r="H54" i="3" s="1"/>
  <c r="H55" i="3"/>
  <c r="Y44" i="1"/>
  <c r="H56" i="3" s="1"/>
  <c r="H57" i="3"/>
  <c r="Y46" i="1"/>
  <c r="H58" i="3" s="1"/>
  <c r="H59" i="3"/>
  <c r="Y48" i="1"/>
  <c r="H60" i="3" s="1"/>
  <c r="H61" i="3"/>
  <c r="Y50" i="1"/>
  <c r="H62" i="3" s="1"/>
  <c r="H63" i="3"/>
  <c r="H64" i="3"/>
  <c r="H65" i="3"/>
  <c r="Y54" i="1"/>
  <c r="H66" i="3" s="1"/>
  <c r="H67" i="3"/>
  <c r="Y56" i="1"/>
  <c r="H68" i="3" s="1"/>
  <c r="H69" i="3"/>
  <c r="H70" i="3"/>
  <c r="E71" i="3"/>
  <c r="F71" i="3"/>
  <c r="G71" i="3"/>
  <c r="H71" i="3"/>
  <c r="E72" i="3"/>
  <c r="F72" i="3"/>
  <c r="H72" i="3"/>
  <c r="G73" i="3"/>
  <c r="H73" i="3"/>
  <c r="H74" i="3"/>
  <c r="H75" i="3"/>
  <c r="H76" i="3"/>
  <c r="H77" i="3"/>
  <c r="G78" i="3"/>
  <c r="E79" i="3"/>
  <c r="G79" i="3"/>
  <c r="H80" i="3"/>
  <c r="H81" i="3"/>
  <c r="H82" i="3"/>
  <c r="H83" i="3"/>
  <c r="Y72" i="1"/>
  <c r="H84" i="3" s="1"/>
  <c r="H85" i="3"/>
  <c r="Y74" i="1"/>
  <c r="H86" i="3" s="1"/>
  <c r="H87" i="3"/>
  <c r="Y76" i="1"/>
  <c r="H88" i="3" s="1"/>
  <c r="H89" i="3"/>
  <c r="Y78" i="1"/>
  <c r="H90" i="3" s="1"/>
  <c r="H91" i="3"/>
  <c r="Y80" i="1"/>
  <c r="H92" i="3" s="1"/>
  <c r="H93" i="3"/>
  <c r="Y82" i="1"/>
  <c r="H94" i="3" s="1"/>
  <c r="H95" i="3"/>
  <c r="Y84" i="1"/>
  <c r="H96" i="3" s="1"/>
  <c r="H97" i="3"/>
  <c r="Y86" i="1"/>
  <c r="H98" i="3" s="1"/>
  <c r="H99" i="3"/>
  <c r="Y88" i="1"/>
  <c r="H100" i="3" s="1"/>
  <c r="H101" i="3"/>
  <c r="H102" i="3"/>
  <c r="Y91" i="1"/>
  <c r="H103" i="3" s="1"/>
  <c r="H104" i="3"/>
  <c r="Y93" i="1"/>
  <c r="H105" i="3" s="1"/>
  <c r="H106" i="3"/>
  <c r="Y95" i="1"/>
  <c r="H107" i="3" s="1"/>
  <c r="H108" i="3"/>
  <c r="Y97" i="1"/>
  <c r="H109" i="3" s="1"/>
  <c r="H110" i="3"/>
  <c r="Y99" i="1"/>
  <c r="H112" i="3"/>
  <c r="Y101" i="1"/>
  <c r="H113" i="3" s="1"/>
  <c r="H114" i="3"/>
  <c r="Y103" i="1"/>
  <c r="H115" i="3" s="1"/>
  <c r="H116" i="3"/>
  <c r="Y105" i="1"/>
  <c r="H117" i="3" s="1"/>
  <c r="H118" i="3"/>
  <c r="H119" i="3"/>
  <c r="H120" i="3"/>
  <c r="Y109" i="1"/>
  <c r="H121" i="3" s="1"/>
  <c r="H122" i="3"/>
  <c r="Y111" i="1"/>
  <c r="H123" i="3" s="1"/>
  <c r="H124" i="3"/>
  <c r="H125" i="3"/>
  <c r="H126" i="3"/>
  <c r="E127" i="3"/>
  <c r="H127" i="3"/>
  <c r="H128" i="3"/>
  <c r="H130" i="3"/>
  <c r="H131" i="3"/>
  <c r="H132" i="3"/>
  <c r="H133" i="3"/>
  <c r="H134" i="3"/>
  <c r="H136" i="3"/>
  <c r="Y125" i="1"/>
  <c r="H137" i="3" s="1"/>
  <c r="H138" i="3"/>
  <c r="H140" i="3"/>
  <c r="Y129" i="1"/>
  <c r="H141" i="3" s="1"/>
  <c r="Y130" i="1"/>
  <c r="H142" i="3" s="1"/>
  <c r="Y132" i="1"/>
  <c r="H144" i="3" s="1"/>
  <c r="E145" i="3"/>
  <c r="H146" i="3"/>
  <c r="H147" i="3"/>
  <c r="H148" i="3"/>
  <c r="Y137" i="1"/>
  <c r="H149" i="3" s="1"/>
  <c r="H150" i="3"/>
  <c r="Y139" i="1"/>
  <c r="H151" i="3" s="1"/>
  <c r="H152" i="3"/>
  <c r="Y141" i="1"/>
  <c r="H153" i="3" s="1"/>
  <c r="H154" i="3"/>
  <c r="H155" i="3"/>
  <c r="H156" i="3"/>
  <c r="H157" i="3"/>
  <c r="H158" i="3"/>
  <c r="H159" i="3"/>
  <c r="E160" i="3"/>
  <c r="F160" i="3"/>
  <c r="G161" i="3"/>
  <c r="H161" i="3"/>
  <c r="E162" i="3"/>
  <c r="F162" i="3"/>
  <c r="H162" i="3"/>
  <c r="F163" i="3"/>
  <c r="H163" i="3"/>
  <c r="E164" i="3"/>
  <c r="F164" i="3"/>
  <c r="G164" i="3"/>
  <c r="H164" i="3"/>
  <c r="F165" i="3"/>
  <c r="H165" i="3"/>
  <c r="E166" i="3"/>
  <c r="F166" i="3"/>
  <c r="F167" i="3"/>
  <c r="H167" i="3"/>
  <c r="E168" i="3"/>
  <c r="F168" i="3"/>
  <c r="H168" i="3"/>
  <c r="F169" i="3"/>
  <c r="G169" i="3"/>
  <c r="E170" i="3"/>
  <c r="F170" i="3"/>
  <c r="G170" i="3"/>
  <c r="H170" i="3"/>
  <c r="F171" i="3"/>
  <c r="G171" i="3"/>
  <c r="H171" i="3"/>
  <c r="E172" i="3"/>
  <c r="F172" i="3"/>
  <c r="G172" i="3"/>
  <c r="F173" i="3"/>
  <c r="G173" i="3"/>
  <c r="H173" i="3"/>
  <c r="F174" i="3"/>
  <c r="H174" i="3"/>
  <c r="F175" i="3"/>
  <c r="E176" i="3"/>
  <c r="F176" i="3"/>
  <c r="G176" i="3"/>
  <c r="H176" i="3"/>
  <c r="F177" i="3"/>
  <c r="H177" i="3"/>
  <c r="E178" i="3"/>
  <c r="F178" i="3"/>
  <c r="H178" i="3"/>
  <c r="F179" i="3"/>
  <c r="G179" i="3"/>
  <c r="H179" i="3"/>
  <c r="E180" i="3"/>
  <c r="F180" i="3"/>
  <c r="G180" i="3"/>
  <c r="H180" i="3"/>
  <c r="F181" i="3"/>
  <c r="H181" i="3"/>
  <c r="E182" i="3"/>
  <c r="F182" i="3"/>
  <c r="H182" i="3"/>
  <c r="F183" i="3"/>
  <c r="H183" i="3"/>
  <c r="E184" i="3"/>
  <c r="F184" i="3"/>
  <c r="H184" i="3"/>
  <c r="F185" i="3"/>
  <c r="G185" i="3"/>
  <c r="H185" i="3"/>
  <c r="E186" i="3"/>
  <c r="F186" i="3"/>
  <c r="H186" i="3"/>
  <c r="F187" i="3"/>
  <c r="E188" i="3"/>
  <c r="F188" i="3"/>
  <c r="G188" i="3"/>
  <c r="H188" i="3"/>
  <c r="F189" i="3"/>
  <c r="H189" i="3"/>
  <c r="E190" i="3"/>
  <c r="F190" i="3"/>
  <c r="H190" i="3"/>
  <c r="F191" i="3"/>
  <c r="G191" i="3"/>
  <c r="H191" i="3"/>
  <c r="E192" i="3"/>
  <c r="F192" i="3"/>
  <c r="G192" i="3"/>
  <c r="H192" i="3"/>
  <c r="F193" i="3"/>
  <c r="E194" i="3"/>
  <c r="F194" i="3"/>
  <c r="G194" i="3"/>
  <c r="H194" i="3"/>
  <c r="F195" i="3"/>
  <c r="H195" i="3"/>
  <c r="E196" i="3"/>
  <c r="F196" i="3"/>
  <c r="G196" i="3"/>
  <c r="F197" i="3"/>
  <c r="G197" i="3"/>
  <c r="H197" i="3"/>
  <c r="E198" i="3"/>
  <c r="H198" i="3"/>
  <c r="F199" i="3"/>
  <c r="E200" i="3"/>
  <c r="F200" i="3"/>
  <c r="G200" i="3"/>
  <c r="H200" i="3"/>
  <c r="F201" i="3"/>
  <c r="H201" i="3"/>
  <c r="E202" i="3"/>
  <c r="F202" i="3"/>
  <c r="G202" i="3"/>
  <c r="F203" i="3"/>
  <c r="G203" i="3"/>
  <c r="H203" i="3"/>
  <c r="E204" i="3"/>
  <c r="F204" i="3"/>
  <c r="G204" i="3"/>
  <c r="H204" i="3"/>
  <c r="F205" i="3"/>
  <c r="H205" i="3"/>
  <c r="F206" i="3"/>
  <c r="G206" i="3"/>
  <c r="H206" i="3"/>
  <c r="F207" i="3"/>
  <c r="E208" i="3"/>
  <c r="F208" i="3"/>
  <c r="F209" i="3"/>
  <c r="G209" i="3"/>
  <c r="H209" i="3"/>
  <c r="E210" i="3"/>
  <c r="F210" i="3"/>
  <c r="H210" i="3"/>
  <c r="F211" i="3"/>
  <c r="H211" i="3"/>
  <c r="E212" i="3"/>
  <c r="F212" i="3"/>
  <c r="G212" i="3"/>
  <c r="H212" i="3"/>
  <c r="F213" i="3"/>
  <c r="H213" i="3"/>
  <c r="E214" i="3"/>
  <c r="G214" i="3"/>
  <c r="F215" i="3"/>
  <c r="G215" i="3"/>
  <c r="H215" i="3"/>
  <c r="E216" i="3"/>
  <c r="F216" i="3"/>
  <c r="H216" i="3"/>
  <c r="F217" i="3"/>
  <c r="E218" i="3"/>
  <c r="G218" i="3"/>
  <c r="H218" i="3"/>
  <c r="F219" i="3"/>
  <c r="H219" i="3"/>
  <c r="F220" i="3"/>
  <c r="F221" i="3"/>
  <c r="G221" i="3"/>
  <c r="H221" i="3"/>
  <c r="F222" i="3"/>
  <c r="F223" i="3"/>
  <c r="F224" i="3"/>
  <c r="G224" i="3"/>
  <c r="H224" i="3"/>
  <c r="F225" i="3"/>
  <c r="G225" i="3"/>
  <c r="H225" i="3"/>
  <c r="E226" i="3"/>
  <c r="F226" i="3"/>
  <c r="G226" i="3"/>
  <c r="F227" i="3"/>
  <c r="G227" i="3"/>
  <c r="H227" i="3"/>
  <c r="F228" i="3"/>
  <c r="F229" i="3"/>
  <c r="G229" i="3"/>
  <c r="H229" i="3"/>
  <c r="E230" i="3"/>
  <c r="F230" i="3"/>
  <c r="G230" i="3"/>
  <c r="H230" i="3"/>
  <c r="F231" i="3"/>
  <c r="G231" i="3"/>
  <c r="H231" i="3"/>
  <c r="E232" i="3"/>
  <c r="F232" i="3"/>
  <c r="G233" i="3"/>
  <c r="H233" i="3"/>
  <c r="E234" i="3"/>
  <c r="F234" i="3"/>
  <c r="G234" i="3"/>
  <c r="H234" i="3"/>
  <c r="E235" i="3"/>
  <c r="F235" i="3"/>
  <c r="G235" i="3"/>
  <c r="F236" i="3"/>
  <c r="G236" i="3"/>
  <c r="H236" i="3"/>
  <c r="F237" i="3"/>
  <c r="G237" i="3"/>
  <c r="H237" i="3"/>
  <c r="E238" i="3"/>
  <c r="F238" i="3"/>
  <c r="F239" i="3"/>
  <c r="G239" i="3"/>
  <c r="H239" i="3"/>
  <c r="E240" i="3"/>
  <c r="H240" i="3"/>
  <c r="F241" i="3"/>
  <c r="E242" i="3"/>
  <c r="F242" i="3"/>
  <c r="G242" i="3"/>
  <c r="H242" i="3"/>
  <c r="F243" i="3"/>
  <c r="F244" i="3"/>
  <c r="G244" i="3"/>
  <c r="F245" i="3"/>
  <c r="G245" i="3"/>
  <c r="H245" i="3"/>
  <c r="E246" i="3"/>
  <c r="F246" i="3"/>
  <c r="G246" i="3"/>
  <c r="H246" i="3"/>
  <c r="F247" i="3"/>
  <c r="E248" i="3"/>
  <c r="F248" i="3"/>
  <c r="H248" i="3"/>
  <c r="F249" i="3"/>
  <c r="H249" i="3"/>
  <c r="E250" i="3"/>
  <c r="G250" i="3"/>
  <c r="F251" i="3"/>
  <c r="G251" i="3"/>
  <c r="H251" i="3"/>
  <c r="F252" i="3"/>
  <c r="H252" i="3"/>
  <c r="F253" i="3"/>
  <c r="H253" i="3"/>
  <c r="F254" i="3"/>
  <c r="G254" i="3"/>
  <c r="H254" i="3"/>
  <c r="F255" i="3"/>
  <c r="H255" i="3"/>
  <c r="F256" i="3"/>
  <c r="F257" i="3"/>
  <c r="G257" i="3"/>
  <c r="H257" i="3"/>
  <c r="E258" i="3"/>
  <c r="F258" i="3"/>
  <c r="G258" i="3"/>
  <c r="H258" i="3"/>
  <c r="F259" i="3"/>
  <c r="F260" i="3"/>
  <c r="G260" i="3"/>
  <c r="H260" i="3"/>
  <c r="F261" i="3"/>
  <c r="H261" i="3"/>
  <c r="E262" i="3"/>
  <c r="F262" i="3"/>
  <c r="F263" i="3"/>
  <c r="G263" i="3"/>
  <c r="H263" i="3"/>
  <c r="E264" i="3"/>
  <c r="F264" i="3"/>
  <c r="H264" i="3"/>
  <c r="E266" i="3"/>
  <c r="F266" i="3"/>
  <c r="G266" i="3"/>
  <c r="H266" i="3"/>
  <c r="F267" i="3"/>
  <c r="H267" i="3"/>
  <c r="F268" i="3"/>
  <c r="F269" i="3"/>
  <c r="G269" i="3"/>
  <c r="H269" i="3"/>
  <c r="E270" i="3"/>
  <c r="F270" i="3"/>
  <c r="H270" i="3"/>
  <c r="F271" i="3"/>
  <c r="F272" i="3"/>
  <c r="E273" i="3"/>
  <c r="E274" i="3"/>
  <c r="F274" i="3"/>
  <c r="G274" i="3"/>
  <c r="H274" i="3"/>
  <c r="F275" i="3"/>
  <c r="G275" i="3"/>
  <c r="H275" i="3"/>
  <c r="F276" i="3"/>
  <c r="G276" i="3"/>
  <c r="A11" i="3"/>
  <c r="A10" i="3"/>
  <c r="A9" i="3"/>
  <c r="A8" i="3"/>
  <c r="A7" i="3"/>
  <c r="A6" i="3"/>
  <c r="A5" i="3"/>
  <c r="I18" i="3"/>
  <c r="I20" i="3"/>
  <c r="I24" i="3"/>
  <c r="I30" i="3"/>
  <c r="I31" i="3"/>
  <c r="I34" i="3"/>
  <c r="I40" i="3"/>
  <c r="I41" i="3"/>
  <c r="I44" i="3"/>
  <c r="I47" i="3"/>
  <c r="I70" i="3"/>
  <c r="I71" i="3"/>
  <c r="I72" i="3"/>
  <c r="I73" i="3"/>
  <c r="I78" i="3"/>
  <c r="I79" i="3"/>
  <c r="I125" i="3"/>
  <c r="I127" i="3"/>
  <c r="I131" i="3"/>
  <c r="I133" i="3"/>
  <c r="I135" i="3"/>
  <c r="I139" i="3"/>
  <c r="I143" i="3"/>
  <c r="I145"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D18" i="3"/>
  <c r="D19" i="3"/>
  <c r="D20" i="3"/>
  <c r="D21" i="3"/>
  <c r="D22" i="3"/>
  <c r="D23" i="3"/>
  <c r="D24" i="3"/>
  <c r="G24" i="3"/>
  <c r="D25" i="3"/>
  <c r="D26" i="3"/>
  <c r="D27" i="3"/>
  <c r="D28" i="3"/>
  <c r="D29" i="3"/>
  <c r="D30" i="3"/>
  <c r="G30" i="3"/>
  <c r="D31" i="3"/>
  <c r="G31" i="3"/>
  <c r="D32" i="3"/>
  <c r="D33" i="3"/>
  <c r="D34" i="3"/>
  <c r="F34" i="3"/>
  <c r="G34" i="3"/>
  <c r="D35" i="3"/>
  <c r="D36" i="3"/>
  <c r="D37" i="3"/>
  <c r="D38" i="3"/>
  <c r="D39" i="3"/>
  <c r="D40" i="3"/>
  <c r="E40" i="3"/>
  <c r="F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F70" i="3"/>
  <c r="G70" i="3"/>
  <c r="D71" i="3"/>
  <c r="D72" i="3"/>
  <c r="G72" i="3"/>
  <c r="D73" i="3"/>
  <c r="F73" i="3"/>
  <c r="D74" i="3"/>
  <c r="D75" i="3"/>
  <c r="D76" i="3"/>
  <c r="D77" i="3"/>
  <c r="D78" i="3"/>
  <c r="F78" i="3"/>
  <c r="H78" i="3"/>
  <c r="D79" i="3"/>
  <c r="F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H129" i="3"/>
  <c r="D130" i="3"/>
  <c r="D131" i="3"/>
  <c r="D132" i="3"/>
  <c r="D133" i="3"/>
  <c r="D134" i="3"/>
  <c r="D135" i="3"/>
  <c r="H135" i="3"/>
  <c r="D136" i="3"/>
  <c r="D137" i="3"/>
  <c r="D138" i="3"/>
  <c r="D139" i="3"/>
  <c r="H139" i="3"/>
  <c r="D140" i="3"/>
  <c r="D141" i="3"/>
  <c r="D142" i="3"/>
  <c r="D143" i="3"/>
  <c r="D144" i="3"/>
  <c r="D145" i="3"/>
  <c r="H145" i="3"/>
  <c r="D146" i="3"/>
  <c r="D147" i="3"/>
  <c r="D148" i="3"/>
  <c r="D149" i="3"/>
  <c r="D150" i="3"/>
  <c r="D151" i="3"/>
  <c r="D152" i="3"/>
  <c r="D153" i="3"/>
  <c r="D154" i="3"/>
  <c r="D155" i="3"/>
  <c r="D156" i="3"/>
  <c r="D157" i="3"/>
  <c r="D158" i="3"/>
  <c r="D159" i="3"/>
  <c r="D160" i="3"/>
  <c r="G160" i="3"/>
  <c r="H160" i="3"/>
  <c r="D161" i="3"/>
  <c r="D162" i="3"/>
  <c r="G162" i="3"/>
  <c r="D163" i="3"/>
  <c r="G163" i="3"/>
  <c r="D164" i="3"/>
  <c r="D165" i="3"/>
  <c r="G165" i="3"/>
  <c r="D166" i="3"/>
  <c r="G166" i="3"/>
  <c r="H166" i="3"/>
  <c r="D167" i="3"/>
  <c r="G167" i="3"/>
  <c r="D168" i="3"/>
  <c r="G168" i="3"/>
  <c r="D169" i="3"/>
  <c r="H169" i="3"/>
  <c r="D170" i="3"/>
  <c r="D171" i="3"/>
  <c r="D172" i="3"/>
  <c r="H172" i="3"/>
  <c r="D173" i="3"/>
  <c r="D174" i="3"/>
  <c r="G174" i="3"/>
  <c r="D175" i="3"/>
  <c r="G175" i="3"/>
  <c r="D176" i="3"/>
  <c r="D177" i="3"/>
  <c r="G177" i="3"/>
  <c r="D178" i="3"/>
  <c r="G178" i="3"/>
  <c r="D179" i="3"/>
  <c r="D180" i="3"/>
  <c r="D181" i="3"/>
  <c r="G181" i="3"/>
  <c r="D182" i="3"/>
  <c r="D183" i="3"/>
  <c r="G183" i="3"/>
  <c r="D184" i="3"/>
  <c r="G184" i="3"/>
  <c r="D185" i="3"/>
  <c r="D186" i="3"/>
  <c r="G186" i="3"/>
  <c r="D187" i="3"/>
  <c r="G187" i="3"/>
  <c r="H187" i="3"/>
  <c r="D188" i="3"/>
  <c r="D189" i="3"/>
  <c r="G189" i="3"/>
  <c r="D190" i="3"/>
  <c r="G190" i="3"/>
  <c r="D191" i="3"/>
  <c r="D192" i="3"/>
  <c r="D193" i="3"/>
  <c r="G193" i="3"/>
  <c r="H193" i="3"/>
  <c r="D194" i="3"/>
  <c r="D195" i="3"/>
  <c r="G195" i="3"/>
  <c r="D196" i="3"/>
  <c r="H196" i="3"/>
  <c r="D197" i="3"/>
  <c r="D198" i="3"/>
  <c r="G198" i="3"/>
  <c r="D199" i="3"/>
  <c r="G199" i="3"/>
  <c r="H199" i="3"/>
  <c r="D200" i="3"/>
  <c r="D201" i="3"/>
  <c r="G201" i="3"/>
  <c r="D202" i="3"/>
  <c r="H202" i="3"/>
  <c r="D203" i="3"/>
  <c r="D204" i="3"/>
  <c r="D205" i="3"/>
  <c r="G205" i="3"/>
  <c r="D206" i="3"/>
  <c r="D207" i="3"/>
  <c r="G207" i="3"/>
  <c r="D208" i="3"/>
  <c r="G208" i="3"/>
  <c r="H208" i="3"/>
  <c r="D209" i="3"/>
  <c r="D210" i="3"/>
  <c r="G210" i="3"/>
  <c r="D211" i="3"/>
  <c r="G211" i="3"/>
  <c r="D212" i="3"/>
  <c r="D213" i="3"/>
  <c r="G213" i="3"/>
  <c r="D214" i="3"/>
  <c r="F214" i="3"/>
  <c r="H214" i="3"/>
  <c r="D215" i="3"/>
  <c r="D216" i="3"/>
  <c r="D217" i="3"/>
  <c r="G217" i="3"/>
  <c r="H217" i="3"/>
  <c r="D218" i="3"/>
  <c r="D219" i="3"/>
  <c r="G219" i="3"/>
  <c r="D220" i="3"/>
  <c r="G220" i="3"/>
  <c r="H220" i="3"/>
  <c r="D221" i="3"/>
  <c r="D222" i="3"/>
  <c r="G222" i="3"/>
  <c r="H222" i="3"/>
  <c r="D223" i="3"/>
  <c r="G223" i="3"/>
  <c r="H223" i="3"/>
  <c r="D224" i="3"/>
  <c r="D225" i="3"/>
  <c r="D226" i="3"/>
  <c r="H226" i="3"/>
  <c r="D227" i="3"/>
  <c r="D228" i="3"/>
  <c r="G228" i="3"/>
  <c r="H228" i="3"/>
  <c r="D229" i="3"/>
  <c r="D230" i="3"/>
  <c r="D231" i="3"/>
  <c r="D232" i="3"/>
  <c r="G232" i="3"/>
  <c r="H232" i="3"/>
  <c r="D233" i="3"/>
  <c r="D234" i="3"/>
  <c r="D235" i="3"/>
  <c r="H235" i="3"/>
  <c r="D236" i="3"/>
  <c r="D237" i="3"/>
  <c r="D238" i="3"/>
  <c r="G238" i="3"/>
  <c r="H238" i="3"/>
  <c r="D239" i="3"/>
  <c r="D240" i="3"/>
  <c r="G240" i="3"/>
  <c r="D241" i="3"/>
  <c r="G241" i="3"/>
  <c r="H241" i="3"/>
  <c r="D242" i="3"/>
  <c r="D243" i="3"/>
  <c r="G243" i="3"/>
  <c r="H243" i="3"/>
  <c r="D244" i="3"/>
  <c r="H244" i="3"/>
  <c r="D245" i="3"/>
  <c r="D246" i="3"/>
  <c r="D247" i="3"/>
  <c r="G247" i="3"/>
  <c r="H247" i="3"/>
  <c r="D248" i="3"/>
  <c r="D249" i="3"/>
  <c r="G249" i="3"/>
  <c r="D250" i="3"/>
  <c r="H250" i="3"/>
  <c r="D251" i="3"/>
  <c r="D252" i="3"/>
  <c r="G252" i="3"/>
  <c r="D253" i="3"/>
  <c r="G253" i="3"/>
  <c r="D254" i="3"/>
  <c r="D255" i="3"/>
  <c r="G255" i="3"/>
  <c r="D256" i="3"/>
  <c r="G256" i="3"/>
  <c r="H256" i="3"/>
  <c r="D257" i="3"/>
  <c r="D258" i="3"/>
  <c r="D259" i="3"/>
  <c r="G259" i="3"/>
  <c r="H259" i="3"/>
  <c r="D260" i="3"/>
  <c r="D261" i="3"/>
  <c r="G261" i="3"/>
  <c r="D262" i="3"/>
  <c r="G262" i="3"/>
  <c r="H262" i="3"/>
  <c r="D263" i="3"/>
  <c r="D264" i="3"/>
  <c r="G264" i="3"/>
  <c r="D265" i="3"/>
  <c r="G265" i="3"/>
  <c r="H265" i="3"/>
  <c r="D266" i="3"/>
  <c r="D267" i="3"/>
  <c r="G267" i="3"/>
  <c r="D268" i="3"/>
  <c r="G268" i="3"/>
  <c r="H268" i="3"/>
  <c r="D269" i="3"/>
  <c r="D270" i="3"/>
  <c r="G270" i="3"/>
  <c r="D271" i="3"/>
  <c r="G271" i="3"/>
  <c r="H271" i="3"/>
  <c r="D272" i="3"/>
  <c r="G272" i="3"/>
  <c r="H272" i="3"/>
  <c r="D273" i="3"/>
  <c r="F273" i="3"/>
  <c r="G273" i="3"/>
  <c r="H273" i="3"/>
  <c r="D274" i="3"/>
  <c r="D275" i="3"/>
  <c r="D276" i="3"/>
  <c r="H276" i="3"/>
  <c r="A100" i="3"/>
  <c r="C100" i="3"/>
  <c r="J100" i="3" s="1"/>
  <c r="A101" i="3"/>
  <c r="C101" i="3"/>
  <c r="J101" i="3" s="1"/>
  <c r="A102" i="3"/>
  <c r="C102" i="3"/>
  <c r="J102" i="3" s="1"/>
  <c r="A103" i="3"/>
  <c r="C103" i="3"/>
  <c r="J103" i="3" s="1"/>
  <c r="A104" i="3"/>
  <c r="C104" i="3"/>
  <c r="J104" i="3" s="1"/>
  <c r="A105" i="3"/>
  <c r="C105" i="3"/>
  <c r="J105" i="3" s="1"/>
  <c r="A106" i="3"/>
  <c r="C106" i="3"/>
  <c r="J106" i="3" s="1"/>
  <c r="A107" i="3"/>
  <c r="C107" i="3"/>
  <c r="J107" i="3" s="1"/>
  <c r="A108" i="3"/>
  <c r="C108" i="3"/>
  <c r="J108" i="3" s="1"/>
  <c r="A109" i="3"/>
  <c r="C109" i="3"/>
  <c r="J109" i="3" s="1"/>
  <c r="A110" i="3"/>
  <c r="C110" i="3"/>
  <c r="J110" i="3" s="1"/>
  <c r="A111" i="3"/>
  <c r="C111" i="3"/>
  <c r="J111" i="3" s="1"/>
  <c r="A112" i="3"/>
  <c r="C112" i="3"/>
  <c r="J112" i="3" s="1"/>
  <c r="A113" i="3"/>
  <c r="C113" i="3"/>
  <c r="J113" i="3" s="1"/>
  <c r="A114" i="3"/>
  <c r="C114" i="3"/>
  <c r="J114" i="3" s="1"/>
  <c r="A115" i="3"/>
  <c r="C115" i="3"/>
  <c r="J115" i="3" s="1"/>
  <c r="A116" i="3"/>
  <c r="C116" i="3"/>
  <c r="J116" i="3" s="1"/>
  <c r="A117" i="3"/>
  <c r="C117" i="3"/>
  <c r="J117" i="3" s="1"/>
  <c r="A118" i="3"/>
  <c r="C118" i="3"/>
  <c r="J118" i="3" s="1"/>
  <c r="A119" i="3"/>
  <c r="C119" i="3"/>
  <c r="J119" i="3" s="1"/>
  <c r="A120" i="3"/>
  <c r="C120" i="3"/>
  <c r="J120" i="3" s="1"/>
  <c r="A121" i="3"/>
  <c r="C121" i="3"/>
  <c r="J121" i="3" s="1"/>
  <c r="A122" i="3"/>
  <c r="C122" i="3"/>
  <c r="J122" i="3" s="1"/>
  <c r="A123" i="3"/>
  <c r="C123" i="3"/>
  <c r="J123" i="3" s="1"/>
  <c r="A124" i="3"/>
  <c r="C124" i="3"/>
  <c r="J124" i="3" s="1"/>
  <c r="A125" i="3"/>
  <c r="C125" i="3"/>
  <c r="J125" i="3" s="1"/>
  <c r="A126" i="3"/>
  <c r="C126" i="3"/>
  <c r="J126" i="3" s="1"/>
  <c r="A127" i="3"/>
  <c r="C127" i="3"/>
  <c r="J127" i="3" s="1"/>
  <c r="A128" i="3"/>
  <c r="C128" i="3"/>
  <c r="J128" i="3" s="1"/>
  <c r="A129" i="3"/>
  <c r="C129" i="3"/>
  <c r="J129" i="3" s="1"/>
  <c r="A130" i="3"/>
  <c r="C130" i="3"/>
  <c r="J130" i="3" s="1"/>
  <c r="A131" i="3"/>
  <c r="C131" i="3"/>
  <c r="J131" i="3" s="1"/>
  <c r="A132" i="3"/>
  <c r="C132" i="3"/>
  <c r="J132" i="3" s="1"/>
  <c r="A133" i="3"/>
  <c r="C133" i="3"/>
  <c r="J133" i="3" s="1"/>
  <c r="A134" i="3"/>
  <c r="C134" i="3"/>
  <c r="J134" i="3" s="1"/>
  <c r="A135" i="3"/>
  <c r="C135" i="3"/>
  <c r="J135" i="3" s="1"/>
  <c r="A136" i="3"/>
  <c r="C136" i="3"/>
  <c r="J136" i="3" s="1"/>
  <c r="A137" i="3"/>
  <c r="C137" i="3"/>
  <c r="J137" i="3" s="1"/>
  <c r="A138" i="3"/>
  <c r="C138" i="3"/>
  <c r="J138" i="3" s="1"/>
  <c r="A139" i="3"/>
  <c r="C139" i="3"/>
  <c r="J139" i="3" s="1"/>
  <c r="A140" i="3"/>
  <c r="C140" i="3"/>
  <c r="J140" i="3" s="1"/>
  <c r="A141" i="3"/>
  <c r="C141" i="3"/>
  <c r="J141" i="3" s="1"/>
  <c r="A142" i="3"/>
  <c r="C142" i="3"/>
  <c r="J142" i="3" s="1"/>
  <c r="A143" i="3"/>
  <c r="C143" i="3"/>
  <c r="J143" i="3" s="1"/>
  <c r="A144" i="3"/>
  <c r="C144" i="3"/>
  <c r="J144" i="3" s="1"/>
  <c r="A145" i="3"/>
  <c r="C145" i="3"/>
  <c r="J145" i="3" s="1"/>
  <c r="A146" i="3"/>
  <c r="C146" i="3"/>
  <c r="J146" i="3" s="1"/>
  <c r="A147" i="3"/>
  <c r="C147" i="3"/>
  <c r="J147" i="3" s="1"/>
  <c r="A148" i="3"/>
  <c r="C148" i="3"/>
  <c r="J148" i="3" s="1"/>
  <c r="A149" i="3"/>
  <c r="C149" i="3"/>
  <c r="J149" i="3" s="1"/>
  <c r="A150" i="3"/>
  <c r="C150" i="3"/>
  <c r="J150" i="3" s="1"/>
  <c r="A151" i="3"/>
  <c r="C151" i="3"/>
  <c r="J151" i="3" s="1"/>
  <c r="A152" i="3"/>
  <c r="C152" i="3"/>
  <c r="J152" i="3" s="1"/>
  <c r="A153" i="3"/>
  <c r="C153" i="3"/>
  <c r="J153" i="3" s="1"/>
  <c r="A154" i="3"/>
  <c r="C154" i="3"/>
  <c r="J154" i="3" s="1"/>
  <c r="A155" i="3"/>
  <c r="C155" i="3"/>
  <c r="J155" i="3" s="1"/>
  <c r="A156" i="3"/>
  <c r="C156" i="3"/>
  <c r="J156" i="3" s="1"/>
  <c r="A157" i="3"/>
  <c r="C157" i="3"/>
  <c r="J157" i="3" s="1"/>
  <c r="A158" i="3"/>
  <c r="C158" i="3"/>
  <c r="J158" i="3" s="1"/>
  <c r="A159" i="3"/>
  <c r="C159" i="3"/>
  <c r="J159" i="3" s="1"/>
  <c r="A160" i="3"/>
  <c r="C160" i="3"/>
  <c r="J160" i="3" s="1"/>
  <c r="A161" i="3"/>
  <c r="C161" i="3"/>
  <c r="J161" i="3" s="1"/>
  <c r="A162" i="3"/>
  <c r="C162" i="3"/>
  <c r="J162" i="3" s="1"/>
  <c r="A163" i="3"/>
  <c r="C163" i="3"/>
  <c r="J163" i="3" s="1"/>
  <c r="A164" i="3"/>
  <c r="C164" i="3"/>
  <c r="J164" i="3" s="1"/>
  <c r="A165" i="3"/>
  <c r="C165" i="3"/>
  <c r="J165" i="3" s="1"/>
  <c r="A166" i="3"/>
  <c r="C166" i="3"/>
  <c r="J166" i="3" s="1"/>
  <c r="A167" i="3"/>
  <c r="C167" i="3"/>
  <c r="J167" i="3" s="1"/>
  <c r="A168" i="3"/>
  <c r="C168" i="3"/>
  <c r="J168" i="3" s="1"/>
  <c r="A169" i="3"/>
  <c r="C169" i="3"/>
  <c r="J169" i="3" s="1"/>
  <c r="A170" i="3"/>
  <c r="C170" i="3"/>
  <c r="J170" i="3" s="1"/>
  <c r="A171" i="3"/>
  <c r="C171" i="3"/>
  <c r="J171" i="3" s="1"/>
  <c r="A172" i="3"/>
  <c r="C172" i="3"/>
  <c r="J172" i="3" s="1"/>
  <c r="A173" i="3"/>
  <c r="C173" i="3"/>
  <c r="J173" i="3" s="1"/>
  <c r="A174" i="3"/>
  <c r="C174" i="3"/>
  <c r="J174" i="3" s="1"/>
  <c r="A175" i="3"/>
  <c r="C175" i="3"/>
  <c r="J175" i="3" s="1"/>
  <c r="A176" i="3"/>
  <c r="C176" i="3"/>
  <c r="J176" i="3" s="1"/>
  <c r="A177" i="3"/>
  <c r="C177" i="3"/>
  <c r="J177" i="3" s="1"/>
  <c r="A178" i="3"/>
  <c r="C178" i="3"/>
  <c r="J178" i="3" s="1"/>
  <c r="A179" i="3"/>
  <c r="C179" i="3"/>
  <c r="J179" i="3" s="1"/>
  <c r="A180" i="3"/>
  <c r="C180" i="3"/>
  <c r="J180" i="3" s="1"/>
  <c r="A181" i="3"/>
  <c r="C181" i="3"/>
  <c r="J181" i="3" s="1"/>
  <c r="A182" i="3"/>
  <c r="C182" i="3"/>
  <c r="J182" i="3" s="1"/>
  <c r="A183" i="3"/>
  <c r="C183" i="3"/>
  <c r="J183" i="3" s="1"/>
  <c r="A184" i="3"/>
  <c r="C184" i="3"/>
  <c r="J184" i="3" s="1"/>
  <c r="A185" i="3"/>
  <c r="C185" i="3"/>
  <c r="J185" i="3" s="1"/>
  <c r="A186" i="3"/>
  <c r="C186" i="3"/>
  <c r="J186" i="3" s="1"/>
  <c r="A187" i="3"/>
  <c r="C187" i="3"/>
  <c r="J187" i="3" s="1"/>
  <c r="A188" i="3"/>
  <c r="C188" i="3"/>
  <c r="J188" i="3" s="1"/>
  <c r="A189" i="3"/>
  <c r="C189" i="3"/>
  <c r="J189" i="3" s="1"/>
  <c r="A190" i="3"/>
  <c r="C190" i="3"/>
  <c r="J190" i="3" s="1"/>
  <c r="A191" i="3"/>
  <c r="C191" i="3"/>
  <c r="J191" i="3" s="1"/>
  <c r="A192" i="3"/>
  <c r="C192" i="3"/>
  <c r="J192" i="3" s="1"/>
  <c r="A193" i="3"/>
  <c r="C193" i="3"/>
  <c r="J193" i="3" s="1"/>
  <c r="A194" i="3"/>
  <c r="C194" i="3"/>
  <c r="J194" i="3" s="1"/>
  <c r="A195" i="3"/>
  <c r="C195" i="3"/>
  <c r="J195" i="3" s="1"/>
  <c r="A196" i="3"/>
  <c r="C196" i="3"/>
  <c r="J196" i="3" s="1"/>
  <c r="A197" i="3"/>
  <c r="C197" i="3"/>
  <c r="J197" i="3" s="1"/>
  <c r="A198" i="3"/>
  <c r="C198" i="3"/>
  <c r="J198" i="3" s="1"/>
  <c r="A199" i="3"/>
  <c r="C199" i="3"/>
  <c r="J199" i="3" s="1"/>
  <c r="A200" i="3"/>
  <c r="C200" i="3"/>
  <c r="J200" i="3" s="1"/>
  <c r="A201" i="3"/>
  <c r="C201" i="3"/>
  <c r="J201" i="3" s="1"/>
  <c r="A202" i="3"/>
  <c r="C202" i="3"/>
  <c r="J202" i="3" s="1"/>
  <c r="A203" i="3"/>
  <c r="C203" i="3"/>
  <c r="J203" i="3" s="1"/>
  <c r="A204" i="3"/>
  <c r="C204" i="3"/>
  <c r="J204" i="3" s="1"/>
  <c r="A205" i="3"/>
  <c r="C205" i="3"/>
  <c r="J205" i="3" s="1"/>
  <c r="A206" i="3"/>
  <c r="C206" i="3"/>
  <c r="J206" i="3" s="1"/>
  <c r="A207" i="3"/>
  <c r="C207" i="3"/>
  <c r="J207" i="3" s="1"/>
  <c r="A208" i="3"/>
  <c r="C208" i="3"/>
  <c r="J208" i="3" s="1"/>
  <c r="A209" i="3"/>
  <c r="C209" i="3"/>
  <c r="J209" i="3" s="1"/>
  <c r="A210" i="3"/>
  <c r="C210" i="3"/>
  <c r="J210" i="3" s="1"/>
  <c r="A211" i="3"/>
  <c r="C211" i="3"/>
  <c r="J211" i="3" s="1"/>
  <c r="A212" i="3"/>
  <c r="C212" i="3"/>
  <c r="J212" i="3" s="1"/>
  <c r="A213" i="3"/>
  <c r="C213" i="3"/>
  <c r="J213" i="3" s="1"/>
  <c r="A214" i="3"/>
  <c r="C214" i="3"/>
  <c r="J214" i="3" s="1"/>
  <c r="A215" i="3"/>
  <c r="C215" i="3"/>
  <c r="J215" i="3" s="1"/>
  <c r="A216" i="3"/>
  <c r="C216" i="3"/>
  <c r="J216" i="3" s="1"/>
  <c r="A217" i="3"/>
  <c r="C217" i="3"/>
  <c r="J217" i="3" s="1"/>
  <c r="A218" i="3"/>
  <c r="C218" i="3"/>
  <c r="J218" i="3" s="1"/>
  <c r="A219" i="3"/>
  <c r="C219" i="3"/>
  <c r="J219" i="3" s="1"/>
  <c r="A220" i="3"/>
  <c r="C220" i="3"/>
  <c r="J220" i="3" s="1"/>
  <c r="A221" i="3"/>
  <c r="C221" i="3"/>
  <c r="J221" i="3" s="1"/>
  <c r="A222" i="3"/>
  <c r="C222" i="3"/>
  <c r="J222" i="3" s="1"/>
  <c r="A223" i="3"/>
  <c r="C223" i="3"/>
  <c r="J223" i="3" s="1"/>
  <c r="A224" i="3"/>
  <c r="C224" i="3"/>
  <c r="J224" i="3" s="1"/>
  <c r="A225" i="3"/>
  <c r="C225" i="3"/>
  <c r="J225" i="3" s="1"/>
  <c r="A226" i="3"/>
  <c r="C226" i="3"/>
  <c r="J226" i="3" s="1"/>
  <c r="A227" i="3"/>
  <c r="C227" i="3"/>
  <c r="J227" i="3" s="1"/>
  <c r="A228" i="3"/>
  <c r="C228" i="3"/>
  <c r="J228" i="3" s="1"/>
  <c r="A229" i="3"/>
  <c r="C229" i="3"/>
  <c r="J229" i="3" s="1"/>
  <c r="A230" i="3"/>
  <c r="C230" i="3"/>
  <c r="J230" i="3" s="1"/>
  <c r="A231" i="3"/>
  <c r="C231" i="3"/>
  <c r="J231" i="3" s="1"/>
  <c r="A232" i="3"/>
  <c r="C232" i="3"/>
  <c r="J232" i="3" s="1"/>
  <c r="A233" i="3"/>
  <c r="C233" i="3"/>
  <c r="J233" i="3" s="1"/>
  <c r="A234" i="3"/>
  <c r="C234" i="3"/>
  <c r="J234" i="3" s="1"/>
  <c r="A235" i="3"/>
  <c r="C235" i="3"/>
  <c r="J235" i="3" s="1"/>
  <c r="A236" i="3"/>
  <c r="C236" i="3"/>
  <c r="J236" i="3" s="1"/>
  <c r="A237" i="3"/>
  <c r="C237" i="3"/>
  <c r="J237" i="3" s="1"/>
  <c r="A238" i="3"/>
  <c r="C238" i="3"/>
  <c r="J238" i="3" s="1"/>
  <c r="A239" i="3"/>
  <c r="C239" i="3"/>
  <c r="J239" i="3" s="1"/>
  <c r="A240" i="3"/>
  <c r="C240" i="3"/>
  <c r="J240" i="3" s="1"/>
  <c r="A241" i="3"/>
  <c r="C241" i="3"/>
  <c r="J241" i="3" s="1"/>
  <c r="A242" i="3"/>
  <c r="C242" i="3"/>
  <c r="J242" i="3" s="1"/>
  <c r="A243" i="3"/>
  <c r="C243" i="3"/>
  <c r="J243" i="3" s="1"/>
  <c r="A244" i="3"/>
  <c r="C244" i="3"/>
  <c r="J244" i="3" s="1"/>
  <c r="A245" i="3"/>
  <c r="C245" i="3"/>
  <c r="J245" i="3" s="1"/>
  <c r="A246" i="3"/>
  <c r="C246" i="3"/>
  <c r="J246" i="3" s="1"/>
  <c r="A247" i="3"/>
  <c r="C247" i="3"/>
  <c r="J247" i="3" s="1"/>
  <c r="A248" i="3"/>
  <c r="C248" i="3"/>
  <c r="J248" i="3" s="1"/>
  <c r="A249" i="3"/>
  <c r="C249" i="3"/>
  <c r="J249" i="3" s="1"/>
  <c r="A250" i="3"/>
  <c r="C250" i="3"/>
  <c r="J250" i="3" s="1"/>
  <c r="A251" i="3"/>
  <c r="C251" i="3"/>
  <c r="J251" i="3" s="1"/>
  <c r="A252" i="3"/>
  <c r="C252" i="3"/>
  <c r="J252" i="3" s="1"/>
  <c r="A253" i="3"/>
  <c r="C253" i="3"/>
  <c r="J253" i="3" s="1"/>
  <c r="A254" i="3"/>
  <c r="C254" i="3"/>
  <c r="J254" i="3" s="1"/>
  <c r="A255" i="3"/>
  <c r="C255" i="3"/>
  <c r="J255" i="3" s="1"/>
  <c r="A256" i="3"/>
  <c r="C256" i="3"/>
  <c r="J256" i="3" s="1"/>
  <c r="A257" i="3"/>
  <c r="C257" i="3"/>
  <c r="J257" i="3" s="1"/>
  <c r="A258" i="3"/>
  <c r="C258" i="3"/>
  <c r="J258" i="3" s="1"/>
  <c r="A259" i="3"/>
  <c r="C259" i="3"/>
  <c r="J259" i="3" s="1"/>
  <c r="A260" i="3"/>
  <c r="C260" i="3"/>
  <c r="J260" i="3" s="1"/>
  <c r="A261" i="3"/>
  <c r="C261" i="3"/>
  <c r="J261" i="3" s="1"/>
  <c r="A262" i="3"/>
  <c r="C262" i="3"/>
  <c r="J262" i="3" s="1"/>
  <c r="A263" i="3"/>
  <c r="C263" i="3"/>
  <c r="J263" i="3" s="1"/>
  <c r="A264" i="3"/>
  <c r="C264" i="3"/>
  <c r="J264" i="3" s="1"/>
  <c r="A265" i="3"/>
  <c r="C265" i="3"/>
  <c r="J265" i="3" s="1"/>
  <c r="A266" i="3"/>
  <c r="C266" i="3"/>
  <c r="J266" i="3" s="1"/>
  <c r="A267" i="3"/>
  <c r="C267" i="3"/>
  <c r="J267" i="3" s="1"/>
  <c r="A268" i="3"/>
  <c r="C268" i="3"/>
  <c r="J268" i="3" s="1"/>
  <c r="A269" i="3"/>
  <c r="C269" i="3"/>
  <c r="J269" i="3" s="1"/>
  <c r="A270" i="3"/>
  <c r="C270" i="3"/>
  <c r="J270" i="3" s="1"/>
  <c r="A271" i="3"/>
  <c r="C271" i="3"/>
  <c r="J271" i="3" s="1"/>
  <c r="A272" i="3"/>
  <c r="C272" i="3"/>
  <c r="J272" i="3" s="1"/>
  <c r="A273" i="3"/>
  <c r="C273" i="3"/>
  <c r="J273" i="3" s="1"/>
  <c r="A274" i="3"/>
  <c r="C274" i="3"/>
  <c r="J274" i="3" s="1"/>
  <c r="A275" i="3"/>
  <c r="C275" i="3"/>
  <c r="J275" i="3" s="1"/>
  <c r="A276" i="3"/>
  <c r="C276" i="3"/>
  <c r="J276" i="3" s="1"/>
  <c r="A87" i="3"/>
  <c r="C87" i="3"/>
  <c r="J87" i="3" s="1"/>
  <c r="A88" i="3"/>
  <c r="C88" i="3"/>
  <c r="J88" i="3" s="1"/>
  <c r="A89" i="3"/>
  <c r="C89" i="3"/>
  <c r="J89" i="3" s="1"/>
  <c r="A90" i="3"/>
  <c r="C90" i="3"/>
  <c r="J90" i="3" s="1"/>
  <c r="A91" i="3"/>
  <c r="C91" i="3"/>
  <c r="J91" i="3" s="1"/>
  <c r="A92" i="3"/>
  <c r="C92" i="3"/>
  <c r="J92" i="3" s="1"/>
  <c r="A93" i="3"/>
  <c r="C93" i="3"/>
  <c r="J93" i="3" s="1"/>
  <c r="A94" i="3"/>
  <c r="C94" i="3"/>
  <c r="J94" i="3" s="1"/>
  <c r="A95" i="3"/>
  <c r="C95" i="3"/>
  <c r="J95" i="3" s="1"/>
  <c r="A96" i="3"/>
  <c r="C96" i="3"/>
  <c r="J96" i="3" s="1"/>
  <c r="A97" i="3"/>
  <c r="C97" i="3"/>
  <c r="J97" i="3" s="1"/>
  <c r="A98" i="3"/>
  <c r="C98" i="3"/>
  <c r="J98" i="3" s="1"/>
  <c r="A99" i="3"/>
  <c r="C99" i="3"/>
  <c r="J99" i="3" s="1"/>
  <c r="A67" i="3"/>
  <c r="C67" i="3"/>
  <c r="J67" i="3" s="1"/>
  <c r="A68" i="3"/>
  <c r="C68" i="3"/>
  <c r="J68" i="3" s="1"/>
  <c r="A69" i="3"/>
  <c r="C69" i="3"/>
  <c r="J69" i="3" s="1"/>
  <c r="A70" i="3"/>
  <c r="C70" i="3"/>
  <c r="J70" i="3" s="1"/>
  <c r="A71" i="3"/>
  <c r="C71" i="3"/>
  <c r="J71" i="3" s="1"/>
  <c r="A72" i="3"/>
  <c r="C72" i="3"/>
  <c r="J72" i="3" s="1"/>
  <c r="A73" i="3"/>
  <c r="C73" i="3"/>
  <c r="J73" i="3" s="1"/>
  <c r="A74" i="3"/>
  <c r="C74" i="3"/>
  <c r="J74" i="3" s="1"/>
  <c r="A75" i="3"/>
  <c r="C75" i="3"/>
  <c r="J75" i="3" s="1"/>
  <c r="A76" i="3"/>
  <c r="C76" i="3"/>
  <c r="J76" i="3" s="1"/>
  <c r="A77" i="3"/>
  <c r="C77" i="3"/>
  <c r="J77" i="3" s="1"/>
  <c r="A78" i="3"/>
  <c r="C78" i="3"/>
  <c r="J78" i="3" s="1"/>
  <c r="A79" i="3"/>
  <c r="C79" i="3"/>
  <c r="J79" i="3" s="1"/>
  <c r="A80" i="3"/>
  <c r="C80" i="3"/>
  <c r="J80" i="3" s="1"/>
  <c r="A81" i="3"/>
  <c r="C81" i="3"/>
  <c r="J81" i="3" s="1"/>
  <c r="A82" i="3"/>
  <c r="C82" i="3"/>
  <c r="J82" i="3" s="1"/>
  <c r="A83" i="3"/>
  <c r="C83" i="3"/>
  <c r="J83" i="3" s="1"/>
  <c r="A84" i="3"/>
  <c r="C84" i="3"/>
  <c r="J84" i="3" s="1"/>
  <c r="A85" i="3"/>
  <c r="C85" i="3"/>
  <c r="J85" i="3" s="1"/>
  <c r="A86" i="3"/>
  <c r="C86" i="3"/>
  <c r="J86" i="3" s="1"/>
  <c r="A49" i="3"/>
  <c r="C49" i="3"/>
  <c r="J49" i="3" s="1"/>
  <c r="A50" i="3"/>
  <c r="C50" i="3"/>
  <c r="J50" i="3" s="1"/>
  <c r="A51" i="3"/>
  <c r="C51" i="3"/>
  <c r="J51" i="3" s="1"/>
  <c r="A52" i="3"/>
  <c r="C52" i="3"/>
  <c r="J52" i="3" s="1"/>
  <c r="A53" i="3"/>
  <c r="C53" i="3"/>
  <c r="J53" i="3" s="1"/>
  <c r="A54" i="3"/>
  <c r="C54" i="3"/>
  <c r="J54" i="3" s="1"/>
  <c r="A55" i="3"/>
  <c r="C55" i="3"/>
  <c r="J55" i="3" s="1"/>
  <c r="A56" i="3"/>
  <c r="C56" i="3"/>
  <c r="J56" i="3" s="1"/>
  <c r="A57" i="3"/>
  <c r="C57" i="3"/>
  <c r="J57" i="3" s="1"/>
  <c r="A58" i="3"/>
  <c r="C58" i="3"/>
  <c r="J58" i="3" s="1"/>
  <c r="A59" i="3"/>
  <c r="C59" i="3"/>
  <c r="J59" i="3" s="1"/>
  <c r="A60" i="3"/>
  <c r="C60" i="3"/>
  <c r="J60" i="3" s="1"/>
  <c r="A61" i="3"/>
  <c r="C61" i="3"/>
  <c r="J61" i="3" s="1"/>
  <c r="A62" i="3"/>
  <c r="C62" i="3"/>
  <c r="J62" i="3" s="1"/>
  <c r="A63" i="3"/>
  <c r="C63" i="3"/>
  <c r="J63" i="3" s="1"/>
  <c r="A64" i="3"/>
  <c r="C64" i="3"/>
  <c r="J64" i="3" s="1"/>
  <c r="A65" i="3"/>
  <c r="C65" i="3"/>
  <c r="J65" i="3" s="1"/>
  <c r="A66" i="3"/>
  <c r="C66" i="3"/>
  <c r="J66" i="3" s="1"/>
  <c r="A18" i="3"/>
  <c r="C18" i="3"/>
  <c r="J18" i="3" s="1"/>
  <c r="A19" i="3"/>
  <c r="C19" i="3"/>
  <c r="J19" i="3" s="1"/>
  <c r="A20" i="3"/>
  <c r="C20" i="3"/>
  <c r="J20" i="3" s="1"/>
  <c r="A21" i="3"/>
  <c r="C21" i="3"/>
  <c r="J21" i="3" s="1"/>
  <c r="A22" i="3"/>
  <c r="C22" i="3"/>
  <c r="J22" i="3" s="1"/>
  <c r="A23" i="3"/>
  <c r="C23" i="3"/>
  <c r="J23" i="3" s="1"/>
  <c r="A24" i="3"/>
  <c r="C24" i="3"/>
  <c r="J24" i="3" s="1"/>
  <c r="A25" i="3"/>
  <c r="C25" i="3"/>
  <c r="J25" i="3" s="1"/>
  <c r="A26" i="3"/>
  <c r="C26" i="3"/>
  <c r="J26" i="3" s="1"/>
  <c r="A27" i="3"/>
  <c r="C27" i="3"/>
  <c r="J27" i="3" s="1"/>
  <c r="A28" i="3"/>
  <c r="C28" i="3"/>
  <c r="J28" i="3" s="1"/>
  <c r="A29" i="3"/>
  <c r="C29" i="3"/>
  <c r="J29" i="3" s="1"/>
  <c r="A30" i="3"/>
  <c r="C30" i="3"/>
  <c r="J30" i="3" s="1"/>
  <c r="A31" i="3"/>
  <c r="C31" i="3"/>
  <c r="J31" i="3" s="1"/>
  <c r="A32" i="3"/>
  <c r="C32" i="3"/>
  <c r="J32" i="3" s="1"/>
  <c r="A33" i="3"/>
  <c r="C33" i="3"/>
  <c r="J33" i="3" s="1"/>
  <c r="A34" i="3"/>
  <c r="C34" i="3"/>
  <c r="J34" i="3" s="1"/>
  <c r="A35" i="3"/>
  <c r="C35" i="3"/>
  <c r="J35" i="3" s="1"/>
  <c r="A36" i="3"/>
  <c r="C36" i="3"/>
  <c r="J36" i="3" s="1"/>
  <c r="A37" i="3"/>
  <c r="C37" i="3"/>
  <c r="J37" i="3" s="1"/>
  <c r="A38" i="3"/>
  <c r="C38" i="3"/>
  <c r="J38" i="3" s="1"/>
  <c r="A39" i="3"/>
  <c r="C39" i="3"/>
  <c r="J39" i="3" s="1"/>
  <c r="A40" i="3"/>
  <c r="C40" i="3"/>
  <c r="J40" i="3" s="1"/>
  <c r="A41" i="3"/>
  <c r="C41" i="3"/>
  <c r="J41" i="3" s="1"/>
  <c r="A42" i="3"/>
  <c r="C42" i="3"/>
  <c r="J42" i="3" s="1"/>
  <c r="A43" i="3"/>
  <c r="C43" i="3"/>
  <c r="J43" i="3" s="1"/>
  <c r="A44" i="3"/>
  <c r="C44" i="3"/>
  <c r="J44" i="3" s="1"/>
  <c r="A45" i="3"/>
  <c r="C45" i="3"/>
  <c r="J45" i="3" s="1"/>
  <c r="A46" i="3"/>
  <c r="C46" i="3"/>
  <c r="J46" i="3" s="1"/>
  <c r="A47" i="3"/>
  <c r="C47" i="3"/>
  <c r="J47" i="3" s="1"/>
  <c r="A48" i="3"/>
  <c r="C48" i="3"/>
  <c r="J48" i="3" s="1"/>
  <c r="D17" i="3"/>
  <c r="C17" i="3"/>
  <c r="J17" i="3" s="1"/>
  <c r="A17" i="3"/>
  <c r="E73" i="3" l="1"/>
  <c r="F240" i="3"/>
  <c r="E272" i="3"/>
  <c r="F161" i="3"/>
  <c r="E70" i="3"/>
  <c r="F18" i="3"/>
  <c r="H19" i="3"/>
  <c r="F198" i="3"/>
  <c r="E139" i="3"/>
  <c r="E256" i="3"/>
  <c r="E224" i="3"/>
  <c r="E254" i="3"/>
  <c r="F250" i="3"/>
  <c r="E222" i="3"/>
  <c r="F218" i="3"/>
  <c r="H207" i="3"/>
  <c r="E206" i="3"/>
  <c r="H175" i="3"/>
  <c r="E174" i="3"/>
  <c r="H143" i="3"/>
  <c r="H111" i="3"/>
  <c r="H79" i="3"/>
  <c r="E78" i="3"/>
  <c r="H47" i="3"/>
  <c r="G248" i="3"/>
  <c r="G216" i="3"/>
  <c r="G182" i="3"/>
  <c r="E237" i="3"/>
  <c r="F265" i="3"/>
  <c r="F233" i="3"/>
  <c r="H30" i="3"/>
  <c r="E244" i="3"/>
  <c r="E276" i="3"/>
  <c r="E268" i="3"/>
  <c r="E236" i="3"/>
  <c r="E260" i="3"/>
  <c r="E228" i="3"/>
  <c r="E252" i="3"/>
  <c r="E220" i="3"/>
  <c r="B5" i="3" a="1"/>
  <c r="B5" i="3" s="1"/>
  <c r="B6" i="3" a="1"/>
  <c r="B6" i="3" s="1"/>
  <c r="H17" i="3" l="1"/>
  <c r="B10" i="3" s="1" a="1"/>
  <c r="B10" i="3" s="1"/>
  <c r="I119" i="3" l="1"/>
  <c r="G125" i="3"/>
  <c r="G127" i="3"/>
  <c r="G139" i="3"/>
  <c r="F129" i="3"/>
  <c r="F158" i="3"/>
  <c r="F157" i="3"/>
  <c r="G158" i="3"/>
  <c r="G129" i="3"/>
  <c r="F29" i="3"/>
  <c r="G119" i="3"/>
  <c r="G131" i="3"/>
  <c r="G143" i="3"/>
  <c r="G46" i="3"/>
  <c r="F46" i="3"/>
  <c r="G29" i="3"/>
  <c r="G135" i="3"/>
  <c r="G133" i="3"/>
  <c r="G145" i="3"/>
  <c r="G157" i="3"/>
  <c r="F159" i="3"/>
  <c r="G159" i="3"/>
  <c r="I159" i="3"/>
  <c r="I158" i="3"/>
  <c r="I157" i="3"/>
  <c r="E147" i="3"/>
  <c r="I46" i="3" l="1"/>
  <c r="F127" i="3"/>
  <c r="F139" i="3"/>
  <c r="F145" i="3"/>
  <c r="F119" i="3"/>
  <c r="F135" i="3"/>
  <c r="F131" i="3"/>
  <c r="F133" i="3"/>
  <c r="F143" i="3"/>
  <c r="F125" i="3"/>
  <c r="E159" i="3"/>
  <c r="E156" i="3"/>
  <c r="E157" i="3"/>
  <c r="E158" i="3"/>
  <c r="E148" i="3"/>
  <c r="E155" i="3" l="1"/>
  <c r="E146" i="3"/>
  <c r="G52" i="3" l="1"/>
  <c r="G132" i="3"/>
  <c r="G87" i="3"/>
  <c r="G42" i="3"/>
  <c r="G65" i="3"/>
  <c r="G92" i="3"/>
  <c r="G124" i="3"/>
  <c r="G140" i="3"/>
  <c r="G99" i="3"/>
  <c r="G51" i="3"/>
  <c r="G56" i="3"/>
  <c r="G27" i="3"/>
  <c r="G155" i="3"/>
  <c r="G149" i="3"/>
  <c r="G150" i="3"/>
  <c r="G89" i="3"/>
  <c r="G103" i="3"/>
  <c r="G74" i="3"/>
  <c r="G32" i="3"/>
  <c r="G83" i="3"/>
  <c r="G23" i="3"/>
  <c r="G152" i="3"/>
  <c r="G39" i="3"/>
  <c r="G64" i="3"/>
  <c r="G106" i="3"/>
  <c r="G80" i="3"/>
  <c r="G50" i="3"/>
  <c r="G136" i="3"/>
  <c r="G134" i="3"/>
  <c r="G110" i="3"/>
  <c r="G94" i="3"/>
  <c r="G54" i="3"/>
  <c r="G90" i="3"/>
  <c r="G35" i="3"/>
  <c r="G36" i="3"/>
  <c r="G148" i="3"/>
  <c r="G153" i="3"/>
  <c r="G21" i="3"/>
  <c r="G93" i="3"/>
  <c r="G28" i="3"/>
  <c r="G126" i="3"/>
  <c r="G130" i="3"/>
  <c r="G100" i="3"/>
  <c r="G104" i="3"/>
  <c r="G53" i="3"/>
  <c r="G128" i="3"/>
  <c r="G82" i="3"/>
  <c r="G38" i="3"/>
  <c r="G43" i="3"/>
  <c r="G147" i="3"/>
  <c r="G115" i="3"/>
  <c r="G55" i="3"/>
  <c r="G77" i="3"/>
  <c r="G101" i="3"/>
  <c r="G75" i="3"/>
  <c r="G141" i="3"/>
  <c r="G137" i="3"/>
  <c r="G151" i="3"/>
  <c r="G76" i="3"/>
  <c r="G95" i="3"/>
  <c r="G116" i="3"/>
  <c r="G58" i="3"/>
  <c r="G49" i="3"/>
  <c r="G45" i="3"/>
  <c r="G156" i="3"/>
  <c r="G107" i="3"/>
  <c r="G84" i="3"/>
  <c r="G25" i="3"/>
  <c r="G109" i="3"/>
  <c r="G120" i="3"/>
  <c r="G114" i="3"/>
  <c r="G121" i="3"/>
  <c r="G118" i="3"/>
  <c r="G108" i="3"/>
  <c r="G102" i="3"/>
  <c r="G22" i="3"/>
  <c r="G117" i="3"/>
  <c r="G105" i="3"/>
  <c r="G26" i="3"/>
  <c r="G111" i="3"/>
  <c r="G144" i="3"/>
  <c r="G61" i="3"/>
  <c r="G123" i="3"/>
  <c r="G33" i="3"/>
  <c r="G62" i="3"/>
  <c r="G81" i="3"/>
  <c r="G98" i="3"/>
  <c r="G57" i="3"/>
  <c r="G146" i="3"/>
  <c r="G122" i="3"/>
  <c r="G85" i="3"/>
  <c r="G113" i="3"/>
  <c r="G86" i="3"/>
  <c r="G66" i="3"/>
  <c r="G112" i="3"/>
  <c r="G91" i="3"/>
  <c r="G69" i="3"/>
  <c r="G37" i="3"/>
  <c r="G48" i="3"/>
  <c r="G59" i="3"/>
  <c r="G88" i="3"/>
  <c r="G154" i="3"/>
  <c r="G17" i="3"/>
  <c r="B9" i="3" s="1" a="1"/>
  <c r="B9" i="3" s="1"/>
  <c r="G19" i="3"/>
  <c r="G68" i="3"/>
  <c r="G67" i="3"/>
  <c r="G63" i="3"/>
  <c r="G138" i="3"/>
  <c r="G60" i="3"/>
  <c r="G97" i="3"/>
  <c r="G96" i="3"/>
  <c r="G142" i="3"/>
  <c r="F144" i="3" l="1"/>
  <c r="F110" i="3"/>
  <c r="F138" i="3"/>
  <c r="F50" i="3"/>
  <c r="F39" i="3"/>
  <c r="F57" i="3"/>
  <c r="F96" i="3"/>
  <c r="F142" i="3"/>
  <c r="F123" i="3"/>
  <c r="F32" i="3"/>
  <c r="F88" i="3"/>
  <c r="F38" i="3"/>
  <c r="F63" i="3"/>
  <c r="F152" i="3"/>
  <c r="F33" i="3"/>
  <c r="F89" i="3"/>
  <c r="F112" i="3"/>
  <c r="F101" i="3"/>
  <c r="F124" i="3"/>
  <c r="F74" i="3"/>
  <c r="F148" i="3"/>
  <c r="F107" i="3"/>
  <c r="F106" i="3"/>
  <c r="F42" i="3"/>
  <c r="F56" i="3"/>
  <c r="F43" i="3"/>
  <c r="F122" i="3"/>
  <c r="F104" i="3"/>
  <c r="F37" i="3"/>
  <c r="F103" i="3"/>
  <c r="F19" i="3"/>
  <c r="F155" i="3"/>
  <c r="F60" i="3"/>
  <c r="F66" i="3"/>
  <c r="F64" i="3"/>
  <c r="F132" i="3"/>
  <c r="F67" i="3"/>
  <c r="F115" i="3"/>
  <c r="F85" i="3"/>
  <c r="F49" i="3"/>
  <c r="F117" i="3"/>
  <c r="F65" i="3"/>
  <c r="F114" i="3"/>
  <c r="F23" i="3"/>
  <c r="F149" i="3"/>
  <c r="F130" i="3"/>
  <c r="F92" i="3"/>
  <c r="F81" i="3"/>
  <c r="F53" i="3"/>
  <c r="F146" i="3"/>
  <c r="F61" i="3"/>
  <c r="F75" i="3"/>
  <c r="F105" i="3"/>
  <c r="F52" i="3"/>
  <c r="F121" i="3"/>
  <c r="F109" i="3"/>
  <c r="F87" i="3"/>
  <c r="F118" i="3"/>
  <c r="F51" i="3"/>
  <c r="F154" i="3"/>
  <c r="F83" i="3"/>
  <c r="F136" i="3"/>
  <c r="F55" i="3"/>
  <c r="F98" i="3"/>
  <c r="F21" i="3"/>
  <c r="F91" i="3"/>
  <c r="F120" i="3"/>
  <c r="F76" i="3"/>
  <c r="F48" i="3"/>
  <c r="F35" i="3"/>
  <c r="F141" i="3"/>
  <c r="F128" i="3"/>
  <c r="F26" i="3"/>
  <c r="F99" i="3"/>
  <c r="F111" i="3"/>
  <c r="F126" i="3"/>
  <c r="F22" i="3"/>
  <c r="F90" i="3"/>
  <c r="F25" i="3"/>
  <c r="F108" i="3"/>
  <c r="F137" i="3"/>
  <c r="F17" i="3"/>
  <c r="B8" i="3" s="1" a="1"/>
  <c r="B8" i="3" s="1"/>
  <c r="F97" i="3"/>
  <c r="F147" i="3"/>
  <c r="F151" i="3"/>
  <c r="F116" i="3"/>
  <c r="F140" i="3"/>
  <c r="F45" i="3"/>
  <c r="F68" i="3"/>
  <c r="F156" i="3"/>
  <c r="F58" i="3"/>
  <c r="F95" i="3"/>
  <c r="F77" i="3"/>
  <c r="F54" i="3"/>
  <c r="F102" i="3"/>
  <c r="F93" i="3"/>
  <c r="F36" i="3"/>
  <c r="F100" i="3"/>
  <c r="F84" i="3"/>
  <c r="F28" i="3"/>
  <c r="F62" i="3"/>
  <c r="F113" i="3"/>
  <c r="F134" i="3"/>
  <c r="F86" i="3"/>
  <c r="F69" i="3"/>
  <c r="F94" i="3"/>
  <c r="F150" i="3"/>
  <c r="F80" i="3"/>
  <c r="F153" i="3"/>
  <c r="F27" i="3"/>
  <c r="F82" i="3"/>
  <c r="F59" i="3"/>
  <c r="E150" i="3" l="1"/>
  <c r="E97" i="3"/>
  <c r="E140" i="3"/>
  <c r="E124" i="3"/>
  <c r="E128" i="3"/>
  <c r="E116" i="3"/>
  <c r="E91" i="3"/>
  <c r="E120" i="3"/>
  <c r="E81" i="3"/>
  <c r="E48" i="3" l="1"/>
  <c r="E83" i="3" l="1"/>
  <c r="E132" i="3"/>
  <c r="E134" i="3"/>
  <c r="E87" i="3"/>
  <c r="E154" i="3"/>
  <c r="E130" i="3"/>
  <c r="E102" i="3"/>
  <c r="E75" i="3"/>
  <c r="E152" i="3"/>
  <c r="E99" i="3"/>
  <c r="E74" i="3"/>
  <c r="E108" i="3"/>
  <c r="E19" i="3"/>
  <c r="E101" i="3"/>
  <c r="E89" i="3"/>
  <c r="E122" i="3"/>
  <c r="E95" i="3"/>
  <c r="E129" i="3"/>
  <c r="E138" i="3"/>
  <c r="E110" i="3"/>
  <c r="E136" i="3"/>
  <c r="E126" i="3"/>
  <c r="E93" i="3"/>
  <c r="E112" i="3"/>
  <c r="E118" i="3"/>
  <c r="E106" i="3"/>
  <c r="E85" i="3"/>
  <c r="E114" i="3"/>
  <c r="E45" i="3"/>
  <c r="E104" i="3"/>
  <c r="M137" i="1" l="1"/>
  <c r="I106" i="3"/>
  <c r="I28" i="3"/>
  <c r="I94" i="3"/>
  <c r="L82" i="1"/>
  <c r="M82" i="1"/>
  <c r="E46" i="3"/>
  <c r="I97" i="3"/>
  <c r="I120" i="3"/>
  <c r="I42" i="3"/>
  <c r="I148" i="3"/>
  <c r="I147" i="3"/>
  <c r="I146" i="3"/>
  <c r="I81" i="3"/>
  <c r="I124" i="3"/>
  <c r="I116" i="3"/>
  <c r="L130" i="1"/>
  <c r="M130" i="1"/>
  <c r="I142" i="3"/>
  <c r="I150" i="3"/>
  <c r="I74" i="3"/>
  <c r="I61" i="3" l="1"/>
  <c r="I149" i="3"/>
  <c r="L137" i="1"/>
  <c r="I128" i="3"/>
  <c r="I112" i="3"/>
  <c r="I21" i="3"/>
  <c r="I48" i="3"/>
  <c r="I63" i="3"/>
  <c r="I38" i="3"/>
  <c r="L26" i="1"/>
  <c r="M26" i="1"/>
  <c r="I64" i="3"/>
  <c r="M64" i="1"/>
  <c r="L64" i="1"/>
  <c r="I76" i="3"/>
  <c r="I118" i="3"/>
  <c r="I126" i="3"/>
  <c r="M91" i="1"/>
  <c r="L91" i="1"/>
  <c r="I103" i="3"/>
  <c r="M65" i="1"/>
  <c r="L65" i="1"/>
  <c r="I77" i="3"/>
  <c r="I69" i="3"/>
  <c r="I144" i="3"/>
  <c r="M132" i="1"/>
  <c r="L132" i="1"/>
  <c r="I57" i="3"/>
  <c r="I156" i="3"/>
  <c r="M68" i="1"/>
  <c r="I80" i="3"/>
  <c r="L68" i="1"/>
  <c r="M80" i="1"/>
  <c r="I92" i="3"/>
  <c r="L80" i="1"/>
  <c r="L48" i="1"/>
  <c r="I60" i="3"/>
  <c r="M48" i="1"/>
  <c r="I134" i="3"/>
  <c r="L129" i="1"/>
  <c r="I141" i="3"/>
  <c r="M129" i="1"/>
  <c r="I45" i="3"/>
  <c r="I75" i="3"/>
  <c r="I99" i="3"/>
  <c r="M103" i="1"/>
  <c r="I115" i="3"/>
  <c r="L103" i="1"/>
  <c r="I110" i="3"/>
  <c r="I154" i="3"/>
  <c r="L15" i="1"/>
  <c r="I27" i="3"/>
  <c r="M15" i="1"/>
  <c r="I91" i="3"/>
  <c r="I95" i="3"/>
  <c r="I82" i="3"/>
  <c r="M70" i="1"/>
  <c r="L70" i="1"/>
  <c r="I152" i="3"/>
  <c r="I132" i="3"/>
  <c r="I108" i="3"/>
  <c r="M31" i="1"/>
  <c r="L31" i="1"/>
  <c r="I43" i="3"/>
  <c r="I136" i="3"/>
  <c r="L88" i="1"/>
  <c r="M88" i="1"/>
  <c r="I100" i="3"/>
  <c r="M23" i="1"/>
  <c r="I35" i="3"/>
  <c r="L23" i="1"/>
  <c r="I23" i="3"/>
  <c r="I17" i="3"/>
  <c r="B11" i="3" s="1" a="1"/>
  <c r="B11" i="3" s="1"/>
  <c r="M5" i="1"/>
  <c r="L5" i="1"/>
  <c r="M24" i="1"/>
  <c r="I36" i="3"/>
  <c r="L24" i="1"/>
  <c r="L54" i="1"/>
  <c r="M54" i="1"/>
  <c r="I66" i="3"/>
  <c r="I130" i="3"/>
  <c r="L141" i="1"/>
  <c r="I153" i="3"/>
  <c r="M141" i="1"/>
  <c r="I83" i="3"/>
  <c r="L76" i="1"/>
  <c r="M76" i="1"/>
  <c r="I88" i="3"/>
  <c r="I122" i="3"/>
  <c r="I138" i="3"/>
  <c r="I155" i="3"/>
  <c r="L37" i="1"/>
  <c r="I49" i="3"/>
  <c r="M37" i="1"/>
  <c r="I52" i="3"/>
  <c r="M111" i="1"/>
  <c r="L111" i="1"/>
  <c r="I123" i="3"/>
  <c r="M109" i="1"/>
  <c r="L109" i="1"/>
  <c r="I121" i="3"/>
  <c r="I19" i="3"/>
  <c r="I26" i="3"/>
  <c r="I29" i="3"/>
  <c r="I98" i="3"/>
  <c r="M86" i="1"/>
  <c r="L86" i="1"/>
  <c r="M105" i="1"/>
  <c r="I117" i="3"/>
  <c r="L105" i="1"/>
  <c r="I102" i="3"/>
  <c r="I129" i="3"/>
  <c r="M125" i="1"/>
  <c r="L125" i="1"/>
  <c r="I137" i="3"/>
  <c r="I86" i="3"/>
  <c r="M74" i="1"/>
  <c r="L74" i="1"/>
  <c r="I104" i="3"/>
  <c r="I67" i="3"/>
  <c r="I37" i="3"/>
  <c r="M25" i="1"/>
  <c r="L25" i="1"/>
  <c r="I58" i="3"/>
  <c r="L46" i="1"/>
  <c r="M46" i="1"/>
  <c r="L44" i="1"/>
  <c r="I56" i="3"/>
  <c r="M44" i="1"/>
  <c r="M99" i="1"/>
  <c r="I111" i="3"/>
  <c r="L99" i="1"/>
  <c r="M50" i="1"/>
  <c r="I62" i="3"/>
  <c r="L50" i="1"/>
  <c r="L9" i="1" l="1"/>
  <c r="I140" i="3"/>
  <c r="M72" i="1"/>
  <c r="I84" i="3"/>
  <c r="L72" i="1"/>
  <c r="M9" i="1"/>
  <c r="I93" i="3"/>
  <c r="I32" i="3"/>
  <c r="I65" i="3"/>
  <c r="M84" i="1"/>
  <c r="I96" i="3"/>
  <c r="L84" i="1"/>
  <c r="I39" i="3"/>
  <c r="L27" i="1"/>
  <c r="M27" i="1"/>
  <c r="I85" i="3"/>
  <c r="I59" i="3"/>
  <c r="I50" i="3"/>
  <c r="I55" i="3"/>
  <c r="L56" i="1"/>
  <c r="M56" i="1"/>
  <c r="I68" i="3"/>
  <c r="I51" i="3"/>
  <c r="M39" i="1"/>
  <c r="L39" i="1"/>
  <c r="M78" i="1"/>
  <c r="L78" i="1"/>
  <c r="I90" i="3"/>
  <c r="L13" i="1"/>
  <c r="I25" i="3"/>
  <c r="M13" i="1"/>
  <c r="M139" i="1"/>
  <c r="I151" i="3"/>
  <c r="L139" i="1"/>
  <c r="M97" i="1"/>
  <c r="L97" i="1"/>
  <c r="I109" i="3"/>
  <c r="I53" i="3"/>
  <c r="I89" i="3"/>
  <c r="I101" i="3"/>
  <c r="I87" i="3"/>
  <c r="L95" i="1"/>
  <c r="I107" i="3"/>
  <c r="M95" i="1"/>
  <c r="L42" i="1" l="1"/>
  <c r="M42" i="1"/>
  <c r="I54" i="3"/>
  <c r="I22" i="3"/>
  <c r="I33" i="3"/>
  <c r="M21" i="1"/>
  <c r="L21" i="1"/>
  <c r="I114" i="3"/>
  <c r="M101" i="1"/>
  <c r="L101" i="1"/>
  <c r="I113" i="3"/>
  <c r="M93" i="1"/>
  <c r="I105" i="3"/>
  <c r="L93" i="1"/>
  <c r="P303" i="1" l="1"/>
  <c r="P227" i="1" l="1"/>
  <c r="P225" i="1"/>
  <c r="E247" i="3" l="1"/>
  <c r="E249" i="3"/>
  <c r="P301" i="1"/>
  <c r="P129" i="1" l="1"/>
  <c r="P265" i="1"/>
  <c r="P157" i="1"/>
  <c r="P289" i="1"/>
  <c r="P229" i="1"/>
  <c r="P241" i="1"/>
  <c r="P99" i="1"/>
  <c r="P95" i="1"/>
  <c r="P307" i="1"/>
  <c r="P155" i="1"/>
  <c r="P44" i="1"/>
  <c r="P13" i="1"/>
  <c r="P76" i="1"/>
  <c r="P25" i="1"/>
  <c r="P23" i="1"/>
  <c r="P130" i="1"/>
  <c r="P175" i="1"/>
  <c r="P39" i="1"/>
  <c r="P125" i="1"/>
  <c r="P149" i="1"/>
  <c r="P165" i="1"/>
  <c r="P132" i="1"/>
  <c r="P223" i="1"/>
  <c r="E193" i="3" l="1"/>
  <c r="E245" i="3"/>
  <c r="E173" i="3"/>
  <c r="E183" i="3"/>
  <c r="E167" i="3"/>
  <c r="E263" i="3"/>
  <c r="E251" i="3"/>
  <c r="E175" i="3"/>
  <c r="P29" i="1"/>
  <c r="E69" i="3"/>
  <c r="P109" i="1"/>
  <c r="P209" i="1"/>
  <c r="P221" i="1"/>
  <c r="P113" i="1"/>
  <c r="P65" i="1"/>
  <c r="E57" i="3"/>
  <c r="P273" i="1"/>
  <c r="P187" i="1"/>
  <c r="P203" i="1"/>
  <c r="E142" i="3"/>
  <c r="P70" i="1"/>
  <c r="E25" i="3"/>
  <c r="P42" i="1"/>
  <c r="P277" i="1"/>
  <c r="P193" i="1"/>
  <c r="P171" i="1"/>
  <c r="P121" i="1"/>
  <c r="P201" i="1"/>
  <c r="P293" i="1"/>
  <c r="P249" i="1"/>
  <c r="P111" i="1"/>
  <c r="P283" i="1"/>
  <c r="P181" i="1"/>
  <c r="P88" i="1"/>
  <c r="P213" i="1"/>
  <c r="P185" i="1"/>
  <c r="P285" i="1"/>
  <c r="P27" i="1"/>
  <c r="P78" i="1"/>
  <c r="P309" i="1"/>
  <c r="P137" i="1"/>
  <c r="P231" i="1"/>
  <c r="P247" i="1"/>
  <c r="P26" i="1"/>
  <c r="E35" i="3"/>
  <c r="P239" i="1"/>
  <c r="P46" i="1"/>
  <c r="E107" i="3"/>
  <c r="P253" i="1"/>
  <c r="P219" i="1"/>
  <c r="E141" i="3"/>
  <c r="P199" i="1"/>
  <c r="E37" i="3"/>
  <c r="P255" i="1"/>
  <c r="P21" i="1"/>
  <c r="P169" i="1"/>
  <c r="P235" i="1"/>
  <c r="P211" i="1"/>
  <c r="P191" i="1"/>
  <c r="P56" i="1"/>
  <c r="P163" i="1"/>
  <c r="P173" i="1"/>
  <c r="P48" i="1"/>
  <c r="P24" i="1"/>
  <c r="P64" i="1"/>
  <c r="E88" i="3"/>
  <c r="P74" i="1"/>
  <c r="P105" i="1"/>
  <c r="P80" i="1"/>
  <c r="E111" i="3"/>
  <c r="P159" i="1"/>
  <c r="P177" i="1"/>
  <c r="P291" i="1"/>
  <c r="P237" i="1"/>
  <c r="P151" i="1"/>
  <c r="P31" i="1"/>
  <c r="P167" i="1"/>
  <c r="P68" i="1"/>
  <c r="P54" i="1"/>
  <c r="P207" i="1"/>
  <c r="P103" i="1"/>
  <c r="P205" i="1"/>
  <c r="P243" i="1"/>
  <c r="P141" i="1"/>
  <c r="P179" i="1"/>
  <c r="P101" i="1"/>
  <c r="P197" i="1"/>
  <c r="P145" i="1"/>
  <c r="P189" i="1"/>
  <c r="P147" i="1"/>
  <c r="P123" i="1"/>
  <c r="P107" i="1"/>
  <c r="P82" i="1"/>
  <c r="P143" i="1"/>
  <c r="P37" i="1"/>
  <c r="P269" i="1"/>
  <c r="P153" i="1"/>
  <c r="P257" i="1"/>
  <c r="E144" i="3"/>
  <c r="P97" i="1"/>
  <c r="E137" i="3"/>
  <c r="E51" i="3"/>
  <c r="P233" i="1"/>
  <c r="P139" i="1"/>
  <c r="P17" i="1"/>
  <c r="P297" i="1"/>
  <c r="P261" i="1"/>
  <c r="P281" i="1"/>
  <c r="P245" i="1"/>
  <c r="P119" i="1"/>
  <c r="P84" i="1"/>
  <c r="P93" i="1"/>
  <c r="P161" i="1"/>
  <c r="P50" i="1"/>
  <c r="P86" i="1"/>
  <c r="P183" i="1"/>
  <c r="P215" i="1"/>
  <c r="P72" i="1"/>
  <c r="E56" i="3"/>
  <c r="P195" i="1"/>
  <c r="P91" i="1"/>
  <c r="P9" i="1"/>
  <c r="P131" i="1"/>
  <c r="P15" i="1"/>
  <c r="P217" i="1"/>
  <c r="E185" i="3" l="1"/>
  <c r="E213" i="3"/>
  <c r="E231" i="3"/>
  <c r="E243" i="3"/>
  <c r="E163" i="3"/>
  <c r="E169" i="3"/>
  <c r="E259" i="3"/>
  <c r="E199" i="3"/>
  <c r="E227" i="3"/>
  <c r="E267" i="3"/>
  <c r="E197" i="3"/>
  <c r="E217" i="3"/>
  <c r="E269" i="3"/>
  <c r="E233" i="3"/>
  <c r="E271" i="3"/>
  <c r="E261" i="3"/>
  <c r="E215" i="3"/>
  <c r="E171" i="3"/>
  <c r="E191" i="3"/>
  <c r="E177" i="3"/>
  <c r="E255" i="3"/>
  <c r="E161" i="3"/>
  <c r="E223" i="3"/>
  <c r="E241" i="3"/>
  <c r="E221" i="3"/>
  <c r="E253" i="3"/>
  <c r="E201" i="3"/>
  <c r="E265" i="3"/>
  <c r="E209" i="3"/>
  <c r="E275" i="3"/>
  <c r="E219" i="3"/>
  <c r="E205" i="3"/>
  <c r="E207" i="3"/>
  <c r="E195" i="3"/>
  <c r="E181" i="3"/>
  <c r="E239" i="3"/>
  <c r="E179" i="3"/>
  <c r="E225" i="3"/>
  <c r="E229" i="3"/>
  <c r="E257" i="3"/>
  <c r="E189" i="3"/>
  <c r="E165" i="3"/>
  <c r="E187" i="3"/>
  <c r="E203" i="3"/>
  <c r="E211" i="3"/>
  <c r="E105" i="3"/>
  <c r="E23" i="3"/>
  <c r="E52" i="3"/>
  <c r="E68" i="3"/>
  <c r="E65" i="3"/>
  <c r="E27" i="3"/>
  <c r="E64" i="3"/>
  <c r="E153" i="3"/>
  <c r="E53" i="3"/>
  <c r="E77" i="3"/>
  <c r="E28" i="3"/>
  <c r="E149" i="3"/>
  <c r="E90" i="3"/>
  <c r="E119" i="3"/>
  <c r="E32" i="3"/>
  <c r="E54" i="3"/>
  <c r="E41" i="3"/>
  <c r="E94" i="3"/>
  <c r="E86" i="3"/>
  <c r="E143" i="3"/>
  <c r="E109" i="3"/>
  <c r="E22" i="3"/>
  <c r="E66" i="3"/>
  <c r="E29" i="3"/>
  <c r="E31" i="3"/>
  <c r="E76" i="3"/>
  <c r="E39" i="3"/>
  <c r="E100" i="3"/>
  <c r="E125" i="3"/>
  <c r="E98" i="3"/>
  <c r="E49" i="3"/>
  <c r="E21" i="3"/>
  <c r="E62" i="3"/>
  <c r="E151" i="3"/>
  <c r="E113" i="3"/>
  <c r="E36" i="3"/>
  <c r="E33" i="3"/>
  <c r="E30" i="3"/>
  <c r="E123" i="3"/>
  <c r="E121" i="3"/>
  <c r="E96" i="3"/>
  <c r="E115" i="3"/>
  <c r="E92" i="3"/>
  <c r="E38" i="3"/>
  <c r="E50" i="3"/>
  <c r="E42" i="3"/>
  <c r="E103" i="3"/>
  <c r="E59" i="3"/>
  <c r="E117" i="3"/>
  <c r="E60" i="3"/>
  <c r="E17" i="3"/>
  <c r="B7" i="3" s="1" a="1"/>
  <c r="B7" i="3" s="1"/>
  <c r="E133" i="3"/>
  <c r="E61" i="3"/>
  <c r="E26" i="3"/>
  <c r="E84" i="3"/>
  <c r="E131" i="3"/>
  <c r="E135" i="3"/>
  <c r="E80" i="3"/>
  <c r="E43" i="3"/>
  <c r="E58" i="3"/>
  <c r="E63" i="3"/>
  <c r="E67" i="3"/>
  <c r="E82" i="3"/>
  <c r="E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tc={61D74B3A-2376-4564-B9B9-19950683625E}</author>
    <author>tc={C7804462-29F4-4D87-B3CD-53A05C83B900}</author>
    <author>tc={FCBC92D6-BBD3-47D6-9F4D-560083B02FE5}</author>
    <author>tc={75E4C5F3-8DBB-4521-B4F4-0497CDD2FD4F}</author>
  </authors>
  <commentList>
    <comment ref="O4" authorId="0" shapeId="0" xr:uid="{61D74B3A-2376-4564-B9B9-19950683625E}">
      <text>
        <t>[Threaded comment]
Your version of Excel allows you to read this threaded comment; however, any edits to it will get removed if the file is opened in a newer version of Excel. Learn more: https://go.microsoft.com/fwlink/?linkid=870924
Comment:
    Costs from first year of the 2020-25 regulatory period, escalated to 2024-25 using CPI-X</t>
      </text>
    </comment>
    <comment ref="R4" authorId="1" shapeId="0" xr:uid="{C7804462-29F4-4D87-B3CD-53A05C83B900}">
      <text>
        <t>[Threaded comment]
Your version of Excel allows you to read this threaded comment; however, any edits to it will get removed if the file is opened in a newer version of Excel. Learn more: https://go.microsoft.com/fwlink/?linkid=870924
Comment:
    Costs from first year of the 2020-25 regulatory period, escalated to 2024-25 using CPI-X</t>
      </text>
    </comment>
    <comment ref="U4" authorId="2" shapeId="0" xr:uid="{FCBC92D6-BBD3-47D6-9F4D-560083B02FE5}">
      <text>
        <t>[Threaded comment]
Your version of Excel allows you to read this threaded comment; however, any edits to it will get removed if the file is opened in a newer version of Excel. Learn more: https://go.microsoft.com/fwlink/?linkid=870924
Comment:
    Costs from first year of the 2020-25 regulatory period, escalated to 2024-25 using CPI-X</t>
      </text>
    </comment>
    <comment ref="X4" authorId="3" shapeId="0" xr:uid="{75E4C5F3-8DBB-4521-B4F4-0497CDD2FD4F}">
      <text>
        <t>[Threaded comment]
Your version of Excel allows you to read this threaded comment; however, any edits to it will get removed if the file is opened in a newer version of Excel. Learn more: https://go.microsoft.com/fwlink/?linkid=870924
Comment:
    Escalated to 2024-25 using CPI-X</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<sst xmlns="http://schemas.openxmlformats.org/spreadsheetml/2006/main" count="3375" uniqueCount="886">
  <si>
    <t>$25-26</t>
  </si>
  <si>
    <t>$24-25</t>
  </si>
  <si>
    <t>DNSP</t>
  </si>
  <si>
    <t>Benchmark service used (AER input)</t>
  </si>
  <si>
    <t>Service code</t>
  </si>
  <si>
    <t>Service</t>
  </si>
  <si>
    <t>Hour type</t>
  </si>
  <si>
    <t>Service category</t>
  </si>
  <si>
    <t>Proposed Price (FY25/26)</t>
  </si>
  <si>
    <t>Last Yr Price (FY24/25)</t>
  </si>
  <si>
    <t>Price Difference</t>
  </si>
  <si>
    <t>Price change</t>
  </si>
  <si>
    <t>2025-30 Model</t>
  </si>
  <si>
    <t>2020-25 Model</t>
  </si>
  <si>
    <t>Price Variance (Labour)</t>
  </si>
  <si>
    <t>Price Variance</t>
  </si>
  <si>
    <t>Comments</t>
  </si>
  <si>
    <t>De-energisation</t>
  </si>
  <si>
    <t>Retailer requested de-energisation of the customer's premises where the de-energisation can be performed at the premises ie by a method other than main switch seal (eg pole, pillar, transformer or meter isolation link)</t>
  </si>
  <si>
    <t>Last Yr Price (FY23/24)</t>
  </si>
  <si>
    <t>Labour ($2022-23)</t>
  </si>
  <si>
    <t>Cost Driver 2 ($2022-23)</t>
  </si>
  <si>
    <t>Cost Driver 3 ($2022-23)</t>
  </si>
  <si>
    <t>Other ($2022-23)</t>
  </si>
  <si>
    <t>Proposed Price (FY24/25)</t>
  </si>
  <si>
    <t>Is Visible</t>
  </si>
  <si>
    <t>Product code</t>
  </si>
  <si>
    <t>Search Fees</t>
  </si>
  <si>
    <t>Search Fees - Urgent</t>
  </si>
  <si>
    <t>Retailer requested de-energisation of the customer's premises where the de-energisation can be performed remotely</t>
  </si>
  <si>
    <t>N/A</t>
  </si>
  <si>
    <t>RN$1MTU</t>
  </si>
  <si>
    <t>RN$2MTU</t>
  </si>
  <si>
    <t>RNS1MTU</t>
  </si>
  <si>
    <t>RNV1MTU</t>
  </si>
  <si>
    <t>RNV2MTU</t>
  </si>
  <si>
    <t>RN$V2MTU</t>
  </si>
  <si>
    <t>RN$V1MTU</t>
  </si>
  <si>
    <t>SA2TU</t>
  </si>
  <si>
    <t>SA2TCTU</t>
  </si>
  <si>
    <t>SA1TU</t>
  </si>
  <si>
    <t>SA1TCTU</t>
  </si>
  <si>
    <t>SA4TU</t>
  </si>
  <si>
    <t>SA3TU</t>
  </si>
  <si>
    <t>DNV1MBU</t>
  </si>
  <si>
    <t>DNV1MAU</t>
  </si>
  <si>
    <t>DNV2MBU</t>
  </si>
  <si>
    <t>DNV2MAU</t>
  </si>
  <si>
    <t>DN$1MBU</t>
  </si>
  <si>
    <t>DN$2MBU</t>
  </si>
  <si>
    <t>DNMS1MBU</t>
  </si>
  <si>
    <t>Retailer requested de-energisation (MSS)</t>
  </si>
  <si>
    <t>DNMS1MAU</t>
  </si>
  <si>
    <t>DNS$1MBU</t>
  </si>
  <si>
    <t>RN$1MBU</t>
  </si>
  <si>
    <t>Retailer requests a re-energisation of the customer's premises where the customer has not paid their electricity account. No visual required</t>
  </si>
  <si>
    <t>RN$2MBU</t>
  </si>
  <si>
    <t>RN$1MAU</t>
  </si>
  <si>
    <t>RN$2MAU</t>
  </si>
  <si>
    <t>RNS1MBU</t>
  </si>
  <si>
    <t>Retailer requests a re-energisation for the customer's premises following a main switch seal (no visual required)</t>
  </si>
  <si>
    <t>RNS1MAU</t>
  </si>
  <si>
    <t>RNS$1MBU</t>
  </si>
  <si>
    <t>RNV1MBU</t>
  </si>
  <si>
    <t>Retailer or metering coordinator/provider requests a visual examination upon re-energisation (physical or remote) of the customer’s premises.</t>
  </si>
  <si>
    <t>RNV2MBU</t>
  </si>
  <si>
    <t>RNV1MAU</t>
  </si>
  <si>
    <t>RNV2MAU</t>
  </si>
  <si>
    <t>RN$V1MBU</t>
  </si>
  <si>
    <t>Retailer or metering coordinator/provider requests a visual examination upon re-energisation (physical) of the customer’s premises where the customer has not paid their electricity account. NMI de-energised &gt; 30 days.</t>
  </si>
  <si>
    <t>RN$V1MAU</t>
  </si>
  <si>
    <t>RN$V2MBU</t>
  </si>
  <si>
    <t>RN$V2MAU</t>
  </si>
  <si>
    <t>TDNNDBU</t>
  </si>
  <si>
    <t>Temporary de-energisation and re-energisation of supply to allow customer or contractor to work close - the supply will be disconnected</t>
  </si>
  <si>
    <t>TDNNDAU</t>
  </si>
  <si>
    <t>TDNSPBU</t>
  </si>
  <si>
    <t>Temporary de-energisation and re-energisation of supply to allow customer or contractor to work close - the service may be physically dismantled or disconnected (e.g. overhead service dropped). This services includes switching if required.</t>
  </si>
  <si>
    <t>TDNMPBU</t>
  </si>
  <si>
    <t>TDNSPTCBU</t>
  </si>
  <si>
    <t>TDNMPTCBU</t>
  </si>
  <si>
    <t>TDNSPAU</t>
  </si>
  <si>
    <t>TDNMPAU</t>
  </si>
  <si>
    <t>TDNSPTCAU</t>
  </si>
  <si>
    <t>TDNMPTCAU</t>
  </si>
  <si>
    <t>NCT1MBU</t>
  </si>
  <si>
    <t>Customer requested temporary connection (short term) and the recovery of the temporary builders supply. Excludes work on metering equipment.</t>
  </si>
  <si>
    <t>NCT1MAU</t>
  </si>
  <si>
    <t>NCT2MBU</t>
  </si>
  <si>
    <t>NCT2MAU</t>
  </si>
  <si>
    <t>SA2BU</t>
  </si>
  <si>
    <t>SA2TCBU</t>
  </si>
  <si>
    <t>SA1BU</t>
  </si>
  <si>
    <t>SA1TCBU</t>
  </si>
  <si>
    <t>SA2AU</t>
  </si>
  <si>
    <t>SA2TCAU</t>
  </si>
  <si>
    <t>SA1AU</t>
  </si>
  <si>
    <t>SA1TCAU</t>
  </si>
  <si>
    <t>SA4BU</t>
  </si>
  <si>
    <t>SA3BU</t>
  </si>
  <si>
    <t>SA4AU</t>
  </si>
  <si>
    <t>SA3AU</t>
  </si>
  <si>
    <t>NEW1</t>
  </si>
  <si>
    <t>DNUMSBU</t>
  </si>
  <si>
    <t>Request to de-energise an unmetered supply point.</t>
  </si>
  <si>
    <t>NEW2</t>
  </si>
  <si>
    <t>DNUMSAU</t>
  </si>
  <si>
    <t>NEW3</t>
  </si>
  <si>
    <t>DNUMSTCBU</t>
  </si>
  <si>
    <t>NEW4</t>
  </si>
  <si>
    <t>DNUMSTCAU</t>
  </si>
  <si>
    <t>SEOMPBU</t>
  </si>
  <si>
    <t>Service upgrade. For example, an upgrade from single phase to multi phase and/or increase capacity. Excludes work on metering equipment (if required). Overhead</t>
  </si>
  <si>
    <t>SEOMPTCBU</t>
  </si>
  <si>
    <t>SEOCAPBU</t>
  </si>
  <si>
    <t>SEOCAPTCBU</t>
  </si>
  <si>
    <t>SEOMPAU</t>
  </si>
  <si>
    <t>SEOMPTCAU</t>
  </si>
  <si>
    <t>SEOCAPAU</t>
  </si>
  <si>
    <t>SEOCAPTCAU</t>
  </si>
  <si>
    <t>SEUMPBU</t>
  </si>
  <si>
    <t>Service upgrade. For example, an upgrade from single phase to multi phase and/or increase capacity. Excludes work on metering equipment (if required). Underground</t>
  </si>
  <si>
    <t>SEUMPTCBU</t>
  </si>
  <si>
    <t>SEUCAPBU</t>
  </si>
  <si>
    <t>SEUCAPTCBU</t>
  </si>
  <si>
    <t>SEUMPAU</t>
  </si>
  <si>
    <t>SEUMPTCAU</t>
  </si>
  <si>
    <t>SEUCAPAU</t>
  </si>
  <si>
    <t>SEUCAPTCAU</t>
  </si>
  <si>
    <t>POASPBU</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</si>
  <si>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</si>
  <si>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POASPTCBU</t>
  </si>
  <si>
    <t>POASPAU</t>
  </si>
  <si>
    <t>POASPTCAU</t>
  </si>
  <si>
    <t>POAMPBU</t>
  </si>
  <si>
    <t>POAMPTCBU</t>
  </si>
  <si>
    <t>POAMPAU</t>
  </si>
  <si>
    <t>POAMPTCAU</t>
  </si>
  <si>
    <t>OH2UGSPBU</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</si>
  <si>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</si>
  <si>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OH2UGSPTBU</t>
  </si>
  <si>
    <t>OH2UGSPAU</t>
  </si>
  <si>
    <t>OH2UGSPTAU</t>
  </si>
  <si>
    <t>OH2UGMPBU</t>
  </si>
  <si>
    <t>OH2UGMPTBU</t>
  </si>
  <si>
    <t>OH2UGMPAU</t>
  </si>
  <si>
    <t>OH2UGMPTAU</t>
  </si>
  <si>
    <t>RM1MBU</t>
  </si>
  <si>
    <t>Removal of Meter</t>
  </si>
  <si>
    <t>RM2MBU</t>
  </si>
  <si>
    <t>RM1MAU</t>
  </si>
  <si>
    <t>RM2MAU</t>
  </si>
  <si>
    <t>MIMT1MBU</t>
  </si>
  <si>
    <t>Customer requested Meter Accuracy Testing of type 5-6 meter (physically test meter)</t>
  </si>
  <si>
    <t>MIMT2MBU</t>
  </si>
  <si>
    <t>MINS1MBU</t>
  </si>
  <si>
    <t>Inspection required to check reported or suspected fault and no fault in meter is found. (no physical meter test)</t>
  </si>
  <si>
    <t>MINS1MAU</t>
  </si>
  <si>
    <t>MINS2MBU</t>
  </si>
  <si>
    <t>MINS2MAU</t>
  </si>
  <si>
    <t>MINSSUBU</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</si>
  <si>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</si>
  <si>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MINSSUAU</t>
  </si>
  <si>
    <t>MINSMUBU</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</si>
  <si>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</si>
  <si>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MINSMUAU</t>
  </si>
  <si>
    <t>MRCLT1MBU</t>
  </si>
  <si>
    <t>A request to make a change from one tariff to another tariff (Controlled Load)</t>
  </si>
  <si>
    <t>MRCLT1MAU</t>
  </si>
  <si>
    <t>MRCLT2MBU</t>
  </si>
  <si>
    <t>MRCLT2MAU</t>
  </si>
  <si>
    <t>MRCT1MBU</t>
  </si>
  <si>
    <t>A request to make a change from one tariff to another tariff</t>
  </si>
  <si>
    <t>MRCT1MAU</t>
  </si>
  <si>
    <t>MRCT2MBU</t>
  </si>
  <si>
    <t>MRCT2MAU</t>
  </si>
  <si>
    <t>MRCL1MBU</t>
  </si>
  <si>
    <t>Change load control equipment (inc. time switch and relay install, modify and removal)</t>
  </si>
  <si>
    <t>MRCL2MBU</t>
  </si>
  <si>
    <t>MM1MBU</t>
  </si>
  <si>
    <t>Meter alteration – meter is being relocated or meter wiring altered and requires DNSP to visit site to verify the integrity of the metering equipment</t>
  </si>
  <si>
    <t>MM1MAU</t>
  </si>
  <si>
    <t>MM2MBU</t>
  </si>
  <si>
    <t>MM2MAU</t>
  </si>
  <si>
    <t>SRCRBU</t>
  </si>
  <si>
    <t>Customer requests a check read, transfer read or validation of an estimated read on the meter, may be due to reported error in the meter reading. This is only used to check the accuracy of the meter reading</t>
  </si>
  <si>
    <t>RNRRBU</t>
  </si>
  <si>
    <t>Site remains active and reading undertaken upon customer move in. Retail requested</t>
  </si>
  <si>
    <t>LPDBU</t>
  </si>
  <si>
    <t>Provision of load profile data where available – Retailer requested</t>
  </si>
  <si>
    <t>AAMRBU</t>
  </si>
  <si>
    <t>USV1MBU</t>
  </si>
  <si>
    <t>USV2MBU</t>
  </si>
  <si>
    <t>USV1MAU</t>
  </si>
  <si>
    <t>USV2MAU</t>
  </si>
  <si>
    <t>USVNTBU</t>
  </si>
  <si>
    <t>USVNTAU</t>
  </si>
  <si>
    <t>Permutations</t>
  </si>
  <si>
    <t>Other</t>
  </si>
  <si>
    <t>Discontinued</t>
  </si>
  <si>
    <t>Labour Direct Costs ($2025-26)</t>
  </si>
  <si>
    <t>Input table 1 | General inputs</t>
  </si>
  <si>
    <t>Inputs</t>
  </si>
  <si>
    <t>Source</t>
  </si>
  <si>
    <t>Value</t>
  </si>
  <si>
    <t>DNSP name</t>
  </si>
  <si>
    <t>AER</t>
  </si>
  <si>
    <t>Year ending</t>
  </si>
  <si>
    <t>Forecast regulatory year (t)</t>
  </si>
  <si>
    <t>2023–24</t>
  </si>
  <si>
    <t>Current regulatory year (t-1)</t>
  </si>
  <si>
    <t>Calculated</t>
  </si>
  <si>
    <t>2022–23</t>
  </si>
  <si>
    <t>Current regulatory control period, first year</t>
  </si>
  <si>
    <t>Determination</t>
  </si>
  <si>
    <t>2020–21</t>
  </si>
  <si>
    <t>Current regulatory control period, last year</t>
  </si>
  <si>
    <t>2024–25</t>
  </si>
  <si>
    <t>Current measurement quarter for CPI</t>
  </si>
  <si>
    <t>Previous measurement quarter for CPI</t>
  </si>
  <si>
    <t>Forecast inflation for current regulatory control period</t>
  </si>
  <si>
    <t>Input table 2 | Other inputs</t>
  </si>
  <si>
    <t>Unit</t>
  </si>
  <si>
    <t>2021–22</t>
  </si>
  <si>
    <t>Inflation</t>
  </si>
  <si>
    <t>'General'</t>
  </si>
  <si>
    <t>Per cent</t>
  </si>
  <si>
    <t>Ancillary Network Services X-factor</t>
  </si>
  <si>
    <t>PTRM</t>
  </si>
  <si>
    <t>Input table 3 | Inflation</t>
  </si>
  <si>
    <t>Index value</t>
  </si>
  <si>
    <t>Applicable regulatory year</t>
  </si>
  <si>
    <t>Half-year inflation</t>
  </si>
  <si>
    <t>ABS</t>
  </si>
  <si>
    <t>index</t>
  </si>
  <si>
    <t>Percent</t>
  </si>
  <si>
    <t/>
  </si>
  <si>
    <t>2016–17</t>
  </si>
  <si>
    <t>2017–18</t>
  </si>
  <si>
    <t>2018–19</t>
  </si>
  <si>
    <t>2019–20</t>
  </si>
  <si>
    <t>All now on Dec CPI</t>
  </si>
  <si>
    <t>2025–26</t>
  </si>
  <si>
    <t>2026–27</t>
  </si>
  <si>
    <t>2027–28</t>
  </si>
  <si>
    <t>2028–29</t>
  </si>
  <si>
    <t>2029–30</t>
  </si>
  <si>
    <t>2030–31</t>
  </si>
  <si>
    <t>2031–32</t>
  </si>
  <si>
    <t>2032–33</t>
  </si>
  <si>
    <t>2033–34</t>
  </si>
  <si>
    <t>2034–35</t>
  </si>
  <si>
    <t>2035–36</t>
  </si>
  <si>
    <t>2036–37</t>
  </si>
  <si>
    <t>2037–38</t>
  </si>
  <si>
    <t>2038–39</t>
  </si>
  <si>
    <t>2039–40</t>
  </si>
  <si>
    <t>2040–41</t>
  </si>
  <si>
    <t>2041–42</t>
  </si>
  <si>
    <t>End</t>
  </si>
  <si>
    <t>Contractor Direct Costs ($2025-26)</t>
  </si>
  <si>
    <t>NEW_001</t>
  </si>
  <si>
    <t>NEW_002</t>
  </si>
  <si>
    <t>NEW_003</t>
  </si>
  <si>
    <t>Material Direct Costs ($2025-26)</t>
  </si>
  <si>
    <t>Indirect costs and fleet oncosts ($2025-26)</t>
  </si>
  <si>
    <t>Schedule 8? Y/N</t>
  </si>
  <si>
    <t>Sch 8 prices 2023/24</t>
  </si>
  <si>
    <t>2025-30</t>
  </si>
  <si>
    <t>Ergon Energy Pricing Model - ACS Price Comparison for Fee-based Services</t>
  </si>
  <si>
    <t>Ergon Energy</t>
  </si>
  <si>
    <t>Price comparison model - ACS Fee-based services- Ergon Energy 2023–24</t>
  </si>
  <si>
    <t>DNR$BU</t>
  </si>
  <si>
    <t>DNR$AU</t>
  </si>
  <si>
    <t>DNRVBU</t>
  </si>
  <si>
    <t>DNRVAU</t>
  </si>
  <si>
    <t>NMCTBU</t>
  </si>
  <si>
    <t>RNR$B</t>
  </si>
  <si>
    <t>RNR$A</t>
  </si>
  <si>
    <t>RNRVB</t>
  </si>
  <si>
    <t>RNRVA</t>
  </si>
  <si>
    <t>NCTPESPBU</t>
  </si>
  <si>
    <t>NCTPESPTBU</t>
  </si>
  <si>
    <t>NCTPEMPBU</t>
  </si>
  <si>
    <t>NCTPEMPTBU</t>
  </si>
  <si>
    <t>NCTPESPAU</t>
  </si>
  <si>
    <t>NCTPESPTAU</t>
  </si>
  <si>
    <t>NCTPEMPAU</t>
  </si>
  <si>
    <t>NCTPEMPTAU</t>
  </si>
  <si>
    <t>NMSPBU</t>
  </si>
  <si>
    <t>NMDEBU</t>
  </si>
  <si>
    <t>NMPPBU</t>
  </si>
  <si>
    <t>ADSPBU</t>
  </si>
  <si>
    <t>ADDEBU</t>
  </si>
  <si>
    <t>ADPPBU</t>
  </si>
  <si>
    <t>ADCTBU</t>
  </si>
  <si>
    <t>Retailer or third party requested remote de-energisation via the meter for non payment (PoC Exempt locations only)</t>
  </si>
  <si>
    <t>All other remote de-energisation requests (PoC Exempt locations only)</t>
  </si>
  <si>
    <t>Retailer or third party requested remote re-energisation via the meter after remote de-energisation non payment (PoC Exempt locations only)</t>
  </si>
  <si>
    <t>Retailer or third party requested remote re-energisation via the meter after remote de-energisation (PoC Exempt locations only)</t>
  </si>
  <si>
    <t>Work on metering equipment for temporary connection, not in permanent position - single phase or multi phase metered.
Note:  this service is only available for non-grid connected areas of our network (isolated feeders and the Mount Isa-Cloncurry supply network).</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</si>
  <si>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</si>
  <si>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t>
  </si>
  <si>
    <t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t>
  </si>
  <si>
    <t>Customer requested temporary connection (short term) and recovery of the temporary builders supply. Note:  this service is only available for non-grid connected areas of our network (isolated feeders and the Mount Isa-Cloncurry supply network)</t>
  </si>
  <si>
    <t xml:space="preserve"> Crews attend site at the customers request and is unable to perform job due to customers fault/fault of a third party.  TECHNICAL. Wasted travel time and wasted time at customer's premises.</t>
  </si>
  <si>
    <t xml:space="preserve"> Crews attend site at the customers request and is unable to perform job due to customers fault/fault of a third party.  NON TECHNICAL. Wasted travel time.</t>
  </si>
  <si>
    <t xml:space="preserve">Install new meter (Type 5 and 6) – Single phase </t>
  </si>
  <si>
    <t xml:space="preserve">Install new meter (Type 5 and 6) – Dual element </t>
  </si>
  <si>
    <t>Install new meter (Type 5 and 6) – Polyphase</t>
  </si>
  <si>
    <t xml:space="preserve">Install new meter (CT) </t>
  </si>
  <si>
    <t xml:space="preserve">Install additional/replacement meter (Type 5 and 6) – Single phase </t>
  </si>
  <si>
    <t xml:space="preserve">Install additional/replacement meter (Type 5 and 6) – Dual element </t>
  </si>
  <si>
    <t xml:space="preserve">Install addiitional/replacement meter (Type 5 and 6) – Dual element </t>
  </si>
  <si>
    <t>Install addiitional/replacement meter (Type 5 and 6) – Polyphase</t>
  </si>
  <si>
    <t xml:space="preserve">Install additonal/replacement meter (CT) </t>
  </si>
  <si>
    <t>Special meter reading including final read. Retailer or customer requested</t>
  </si>
  <si>
    <t>Reseal and inspection of meter after customer initated work</t>
  </si>
  <si>
    <t>Feeder type</t>
  </si>
  <si>
    <t>BUSINESS HOURS - NO CT</t>
  </si>
  <si>
    <t>AFTER HOURS - NO CT</t>
  </si>
  <si>
    <t>BUSINESS HOURS - CT</t>
  </si>
  <si>
    <t>AFTER HOURS - CT</t>
  </si>
  <si>
    <t>NON PAYMENT - NO CT</t>
  </si>
  <si>
    <t>NON PAYMENT - CT</t>
  </si>
  <si>
    <t>BUSINESS HOURS</t>
  </si>
  <si>
    <t>AFTER HOURS</t>
  </si>
  <si>
    <t>NON PAYMENT</t>
  </si>
  <si>
    <t>ANYTIME - NO CT</t>
  </si>
  <si>
    <t>ANYTIME - CT</t>
  </si>
  <si>
    <t>ANYTIME</t>
  </si>
  <si>
    <t>No Dismantling - BUSINESS HOURS</t>
  </si>
  <si>
    <t>No Dismantling - AFTER HOURS</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</si>
  <si>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</si>
  <si>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</si>
  <si>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</si>
  <si>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</si>
  <si>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</si>
  <si>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</si>
  <si>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AFTER HOURS - Traffic Control</t>
  </si>
  <si>
    <t>Dismantling - MULTIPHASE - AFTER HOURS - Traffic Control</t>
  </si>
  <si>
    <t>SERVICE ONLY - BUSINESS HOURS - CT (Complex)</t>
  </si>
  <si>
    <t>SERVICE ONLY - BUSINESS HOURS - CT (Complex) - Traffic control</t>
  </si>
  <si>
    <t>SERVICE ONLY - BUSINESS HOURS - NO CT (Simple)</t>
  </si>
  <si>
    <t>SERVICE ONLY - BUSINESS HOURS - NO CT (Simple) - Traffic control</t>
  </si>
  <si>
    <t>SERVICE ONLY - AFTER HOURS - CT (Complex)</t>
  </si>
  <si>
    <t>SERVICE ONLY - AFTER HOURS - CT (Complex) - Traffic control</t>
  </si>
  <si>
    <t>SERVICE ONLY- AFTER HOURS - NO CT (Simple)</t>
  </si>
  <si>
    <t>SERVICE ONLY- AFTER HOURS - NO CT (Simple) - Traffic control</t>
  </si>
  <si>
    <t>SERVICE ONLY - ANYTIME - CT (Complex)</t>
  </si>
  <si>
    <t>SERVICE ONLY - ANYTIME - CT (Complex) - Traffic control</t>
  </si>
  <si>
    <t>SERVICE ONLY - ANYTIME - NO CT (Simple)</t>
  </si>
  <si>
    <t>SERVICE ONLY - ANYTIME - NO CT (Simple) - Traffic control</t>
  </si>
  <si>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</si>
  <si>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</si>
  <si>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</si>
  <si>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</si>
  <si>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</si>
  <si>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</si>
  <si>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BUSINESS HOURS - TRAFFIC CONTROL</t>
  </si>
  <si>
    <t>AFTER HOURS - TRAFFIC CONTROL</t>
  </si>
  <si>
    <t xml:space="preserve">BUSINESS HOURS - SINGLE TO MULTI PHASE </t>
  </si>
  <si>
    <t>BUSINESS HOURS - SINGLE TO MULTI PHASE - Traffic control</t>
  </si>
  <si>
    <t xml:space="preserve">BUSINESS HOURS - MULTIPHASE INCREASE CAPACITY </t>
  </si>
  <si>
    <t>BUSINESS HOURS - MULTIPHASE INCREASE CAPACITY - Traffic control</t>
  </si>
  <si>
    <t xml:space="preserve">AFTER HOURS - SINGLE TO MULTI PHASE </t>
  </si>
  <si>
    <t>AFTER HOURS - SINGLE TO MULTI PHASE - Traffic control</t>
  </si>
  <si>
    <t>AFTER HOURS - MULTIPHASE INCREASE CAPACITY</t>
  </si>
  <si>
    <t>AFTER HOURS - MULTIPHASE INCREASE CAPACITY - Traffic control</t>
  </si>
  <si>
    <t>BUSINESS HOURS - SINGLE PHASE</t>
  </si>
  <si>
    <t>BUSINESS HOURS - SINGLE PHASE - Traffic Control</t>
  </si>
  <si>
    <t xml:space="preserve">AFTER HOURS - SINGLE PHASE  </t>
  </si>
  <si>
    <t>AFTER HOURS - SINGLE PHASE  - Traffic Control</t>
  </si>
  <si>
    <t>BUSINESS HOURS - MULTI PHASE</t>
  </si>
  <si>
    <t>BUSINESS HOURS - MULTI PHASE - Traffic Control</t>
  </si>
  <si>
    <t xml:space="preserve">AFTER HOURS - MULTIPHASE  </t>
  </si>
  <si>
    <t>AFTER HOURS - MULTIPHASE - Traffic Control</t>
  </si>
  <si>
    <t>BUSINESS HOURS - 1 crew</t>
  </si>
  <si>
    <t>BUSINESS HOURS - 2 crews</t>
  </si>
  <si>
    <t>AFTER HOURS - 1 crew</t>
  </si>
  <si>
    <t>AFTER HOURS - 2 crews</t>
  </si>
  <si>
    <t>EE_1</t>
  </si>
  <si>
    <t>EE_2</t>
  </si>
  <si>
    <t>EE_3</t>
  </si>
  <si>
    <t>EE_4</t>
  </si>
  <si>
    <t>EE_5</t>
  </si>
  <si>
    <t>EE_6</t>
  </si>
  <si>
    <t>EE_7</t>
  </si>
  <si>
    <t>EE_8</t>
  </si>
  <si>
    <t>EE_9</t>
  </si>
  <si>
    <t>EE_10</t>
  </si>
  <si>
    <t>EE_11</t>
  </si>
  <si>
    <t>EE_12</t>
  </si>
  <si>
    <t>EE_13</t>
  </si>
  <si>
    <t>EE_14</t>
  </si>
  <si>
    <t>EE_15</t>
  </si>
  <si>
    <t>EE_16</t>
  </si>
  <si>
    <t>EE_21</t>
  </si>
  <si>
    <t>EE_22</t>
  </si>
  <si>
    <t>EE_25</t>
  </si>
  <si>
    <t>EE_26</t>
  </si>
  <si>
    <t>EE_27</t>
  </si>
  <si>
    <t>EE_28</t>
  </si>
  <si>
    <t>EE_29</t>
  </si>
  <si>
    <t>EE_30</t>
  </si>
  <si>
    <t>EE_31</t>
  </si>
  <si>
    <t>EE_32</t>
  </si>
  <si>
    <t>EE_33</t>
  </si>
  <si>
    <t>EE_34</t>
  </si>
  <si>
    <t>EE_35</t>
  </si>
  <si>
    <t>EE_36</t>
  </si>
  <si>
    <t>EE_37</t>
  </si>
  <si>
    <t>EE_38</t>
  </si>
  <si>
    <t>EE_39</t>
  </si>
  <si>
    <t>EE_40</t>
  </si>
  <si>
    <t>EE_41</t>
  </si>
  <si>
    <t>EE_42</t>
  </si>
  <si>
    <t>EE_43</t>
  </si>
  <si>
    <t>EE_49</t>
  </si>
  <si>
    <t>EE_50</t>
  </si>
  <si>
    <t>EE_53</t>
  </si>
  <si>
    <t>EE_54</t>
  </si>
  <si>
    <t>EE_55</t>
  </si>
  <si>
    <t>EE_56</t>
  </si>
  <si>
    <t>EE_57</t>
  </si>
  <si>
    <t>EE_58</t>
  </si>
  <si>
    <t>EE_59</t>
  </si>
  <si>
    <t>EE_60</t>
  </si>
  <si>
    <t>EE_61</t>
  </si>
  <si>
    <t>EE_62</t>
  </si>
  <si>
    <t>EE_63</t>
  </si>
  <si>
    <t>EE_64</t>
  </si>
  <si>
    <t>EE_65</t>
  </si>
  <si>
    <t>EE_66</t>
  </si>
  <si>
    <t>EE_67</t>
  </si>
  <si>
    <t>EE_68</t>
  </si>
  <si>
    <t>EE_69</t>
  </si>
  <si>
    <t>EE_70</t>
  </si>
  <si>
    <t>EE_71</t>
  </si>
  <si>
    <t>EE_72</t>
  </si>
  <si>
    <t>EE_73</t>
  </si>
  <si>
    <t>EE_74</t>
  </si>
  <si>
    <t>EE_75</t>
  </si>
  <si>
    <t>EE_76</t>
  </si>
  <si>
    <t>EE_77</t>
  </si>
  <si>
    <t>EE_78</t>
  </si>
  <si>
    <t>EE_79</t>
  </si>
  <si>
    <t>EE_80</t>
  </si>
  <si>
    <t>EE_81</t>
  </si>
  <si>
    <t>EE_82</t>
  </si>
  <si>
    <t>EE_85</t>
  </si>
  <si>
    <t>EE_86</t>
  </si>
  <si>
    <t>EE_87</t>
  </si>
  <si>
    <t>EE_88</t>
  </si>
  <si>
    <t>EE_89</t>
  </si>
  <si>
    <t>EE_90</t>
  </si>
  <si>
    <t>EE_91</t>
  </si>
  <si>
    <t>EE_92</t>
  </si>
  <si>
    <t>EE_93</t>
  </si>
  <si>
    <t>EE_94</t>
  </si>
  <si>
    <t>EE_95</t>
  </si>
  <si>
    <t>EE_96</t>
  </si>
  <si>
    <t>EE_97</t>
  </si>
  <si>
    <t>EE_98</t>
  </si>
  <si>
    <t>EE_99</t>
  </si>
  <si>
    <t>EE_100</t>
  </si>
  <si>
    <t>EE_109</t>
  </si>
  <si>
    <t>EE_110</t>
  </si>
  <si>
    <t>EE_111</t>
  </si>
  <si>
    <t>EE_112</t>
  </si>
  <si>
    <t>EE_113</t>
  </si>
  <si>
    <t>EE_114</t>
  </si>
  <si>
    <t>EE_115</t>
  </si>
  <si>
    <t>EE_116</t>
  </si>
  <si>
    <t>EE_117</t>
  </si>
  <si>
    <t>EE_118</t>
  </si>
  <si>
    <t>EE_119</t>
  </si>
  <si>
    <t>EE_120</t>
  </si>
  <si>
    <t>EE_121</t>
  </si>
  <si>
    <t>EE_122</t>
  </si>
  <si>
    <t>EE_123</t>
  </si>
  <si>
    <t>EE_124</t>
  </si>
  <si>
    <t>EE_125</t>
  </si>
  <si>
    <t>EE_126</t>
  </si>
  <si>
    <t>EE_127</t>
  </si>
  <si>
    <t>EE_128</t>
  </si>
  <si>
    <t>EE_129</t>
  </si>
  <si>
    <t>EE_130</t>
  </si>
  <si>
    <t>EE_131</t>
  </si>
  <si>
    <t>EE_132</t>
  </si>
  <si>
    <t>EE_133</t>
  </si>
  <si>
    <t>EE_134</t>
  </si>
  <si>
    <t>EE_135</t>
  </si>
  <si>
    <t>EE_136</t>
  </si>
  <si>
    <t>EE_137</t>
  </si>
  <si>
    <t>EE_138</t>
  </si>
  <si>
    <t>EE_139</t>
  </si>
  <si>
    <t>EE_140</t>
  </si>
  <si>
    <t>EE_141</t>
  </si>
  <si>
    <t>EE_142</t>
  </si>
  <si>
    <t>EE_143</t>
  </si>
  <si>
    <t>EE_144</t>
  </si>
  <si>
    <t>EE_145</t>
  </si>
  <si>
    <t>EE_146</t>
  </si>
  <si>
    <t>EE_147</t>
  </si>
  <si>
    <t>NEW5</t>
  </si>
  <si>
    <t>NEW6</t>
  </si>
  <si>
    <t>NEW7</t>
  </si>
  <si>
    <t>NEW8</t>
  </si>
  <si>
    <t>EE_148</t>
  </si>
  <si>
    <t>EE_149</t>
  </si>
  <si>
    <t>EE_150</t>
  </si>
  <si>
    <t>EE_151</t>
  </si>
  <si>
    <t>EE_152</t>
  </si>
  <si>
    <t>EE_153</t>
  </si>
  <si>
    <t>EE_154</t>
  </si>
  <si>
    <t>EE_155</t>
  </si>
  <si>
    <t>EE_156</t>
  </si>
  <si>
    <t>EE_157</t>
  </si>
  <si>
    <t>EE_158</t>
  </si>
  <si>
    <t>EE_159</t>
  </si>
  <si>
    <t>EE_160</t>
  </si>
  <si>
    <t>EE_161</t>
  </si>
  <si>
    <t>EE_162</t>
  </si>
  <si>
    <t>EE_163</t>
  </si>
  <si>
    <t>EE_164</t>
  </si>
  <si>
    <t>EE_165</t>
  </si>
  <si>
    <t>EE_166</t>
  </si>
  <si>
    <t>EE_167</t>
  </si>
  <si>
    <t>EE_168</t>
  </si>
  <si>
    <t>EE_169</t>
  </si>
  <si>
    <t>EE_170</t>
  </si>
  <si>
    <t>EE_171</t>
  </si>
  <si>
    <t>EE_172</t>
  </si>
  <si>
    <t>EE_173</t>
  </si>
  <si>
    <t>EE_174</t>
  </si>
  <si>
    <t>EE_175</t>
  </si>
  <si>
    <t>EE_176</t>
  </si>
  <si>
    <t>EE_177</t>
  </si>
  <si>
    <t>EE_178</t>
  </si>
  <si>
    <t>EE_179</t>
  </si>
  <si>
    <t>EE_180</t>
  </si>
  <si>
    <t>EE_181</t>
  </si>
  <si>
    <t>EE_182</t>
  </si>
  <si>
    <t>EE_183</t>
  </si>
  <si>
    <t>EE_184</t>
  </si>
  <si>
    <t>EE_185</t>
  </si>
  <si>
    <t>EE_186</t>
  </si>
  <si>
    <t>EE_187</t>
  </si>
  <si>
    <t>EE_188</t>
  </si>
  <si>
    <t>EE_189</t>
  </si>
  <si>
    <t>EE_190</t>
  </si>
  <si>
    <t>EE_191</t>
  </si>
  <si>
    <t>EE_192</t>
  </si>
  <si>
    <t>EE_193</t>
  </si>
  <si>
    <t>EE_194</t>
  </si>
  <si>
    <t>EE_195</t>
  </si>
  <si>
    <t>EE_196</t>
  </si>
  <si>
    <t>EE_197</t>
  </si>
  <si>
    <t>EE_198</t>
  </si>
  <si>
    <t>EE_199</t>
  </si>
  <si>
    <t>EE_200</t>
  </si>
  <si>
    <t>EE_201</t>
  </si>
  <si>
    <t>EE_202</t>
  </si>
  <si>
    <t>EE_203</t>
  </si>
  <si>
    <t>EE_204</t>
  </si>
  <si>
    <t>EE_205</t>
  </si>
  <si>
    <t>EE_206</t>
  </si>
  <si>
    <t>EE_207</t>
  </si>
  <si>
    <t>EE_208</t>
  </si>
  <si>
    <t>EE_209</t>
  </si>
  <si>
    <t>EE_210</t>
  </si>
  <si>
    <t>EE_211</t>
  </si>
  <si>
    <t>EE_212</t>
  </si>
  <si>
    <t>EE_213</t>
  </si>
  <si>
    <t>EE_214</t>
  </si>
  <si>
    <t>EE_215</t>
  </si>
  <si>
    <t>EE_216</t>
  </si>
  <si>
    <t>EE_217</t>
  </si>
  <si>
    <t>EE_218</t>
  </si>
  <si>
    <t>EE_219</t>
  </si>
  <si>
    <t>EE_220</t>
  </si>
  <si>
    <t>EE_221</t>
  </si>
  <si>
    <t>EE_222</t>
  </si>
  <si>
    <t>EE_223</t>
  </si>
  <si>
    <t>EE_224</t>
  </si>
  <si>
    <t>EE_225</t>
  </si>
  <si>
    <t>EE_226</t>
  </si>
  <si>
    <t>EE_227</t>
  </si>
  <si>
    <t>EE_232</t>
  </si>
  <si>
    <t>EE_233</t>
  </si>
  <si>
    <t>EE_234</t>
  </si>
  <si>
    <t>EE_235</t>
  </si>
  <si>
    <t>EE_236</t>
  </si>
  <si>
    <t>EE_237</t>
  </si>
  <si>
    <t>EE_238</t>
  </si>
  <si>
    <t>EE_239</t>
  </si>
  <si>
    <t>EE_240</t>
  </si>
  <si>
    <t>EE_241</t>
  </si>
  <si>
    <t>EE_242</t>
  </si>
  <si>
    <t>EE_243</t>
  </si>
  <si>
    <t>EE_244</t>
  </si>
  <si>
    <t>EE_245</t>
  </si>
  <si>
    <t>EE_246</t>
  </si>
  <si>
    <t>EE_247</t>
  </si>
  <si>
    <t>EE_248</t>
  </si>
  <si>
    <t>EE_249</t>
  </si>
  <si>
    <t>EE_250</t>
  </si>
  <si>
    <t>EE_251</t>
  </si>
  <si>
    <t>EE_252</t>
  </si>
  <si>
    <t>EE_253</t>
  </si>
  <si>
    <t>EE_254</t>
  </si>
  <si>
    <t>EE_255</t>
  </si>
  <si>
    <t>EE_256</t>
  </si>
  <si>
    <t>EE_257</t>
  </si>
  <si>
    <t>EE_258</t>
  </si>
  <si>
    <t>EE_259</t>
  </si>
  <si>
    <t>EE_260a</t>
  </si>
  <si>
    <t>EE_261a</t>
  </si>
  <si>
    <t>EE_262a</t>
  </si>
  <si>
    <t>EE_263a</t>
  </si>
  <si>
    <t>EE_260</t>
  </si>
  <si>
    <t>EE_261</t>
  </si>
  <si>
    <t>EE_262</t>
  </si>
  <si>
    <t>EE_263</t>
  </si>
  <si>
    <t>EE_264</t>
  </si>
  <si>
    <t>EE_265</t>
  </si>
  <si>
    <t>EE_266</t>
  </si>
  <si>
    <t>EE_267</t>
  </si>
  <si>
    <t>EE_268</t>
  </si>
  <si>
    <t>EE_269</t>
  </si>
  <si>
    <t>EE_270</t>
  </si>
  <si>
    <t>EE_271</t>
  </si>
  <si>
    <t>EE_272</t>
  </si>
  <si>
    <t>EE_273</t>
  </si>
  <si>
    <t>EE_274</t>
  </si>
  <si>
    <t>EE_275</t>
  </si>
  <si>
    <t>EE_276</t>
  </si>
  <si>
    <t>EE_277</t>
  </si>
  <si>
    <t>EE_278</t>
  </si>
  <si>
    <t>EE_279</t>
  </si>
  <si>
    <t>EE_280</t>
  </si>
  <si>
    <t>EE_281</t>
  </si>
  <si>
    <t>EE_282</t>
  </si>
  <si>
    <t>EE_283</t>
  </si>
  <si>
    <t>EE_284</t>
  </si>
  <si>
    <t>EE_285</t>
  </si>
  <si>
    <t>EE_286</t>
  </si>
  <si>
    <t>EE_287</t>
  </si>
  <si>
    <t>EE_288</t>
  </si>
  <si>
    <t>EE_289</t>
  </si>
  <si>
    <t>EE_290</t>
  </si>
  <si>
    <t>EE_291</t>
  </si>
  <si>
    <t>EE_292</t>
  </si>
  <si>
    <t>EE_293</t>
  </si>
  <si>
    <t>EE_294</t>
  </si>
  <si>
    <t>EE_295</t>
  </si>
  <si>
    <t>EE_296</t>
  </si>
  <si>
    <t>EE_297</t>
  </si>
  <si>
    <t>EE_298</t>
  </si>
  <si>
    <t>EE_299</t>
  </si>
  <si>
    <t>EE_300</t>
  </si>
  <si>
    <t>EE_301</t>
  </si>
  <si>
    <t>EE_302</t>
  </si>
  <si>
    <t>EE_303</t>
  </si>
  <si>
    <t>EE_304</t>
  </si>
  <si>
    <t>EE_305</t>
  </si>
  <si>
    <t>EE_306</t>
  </si>
  <si>
    <t>EE_307</t>
  </si>
  <si>
    <t>EE_308</t>
  </si>
  <si>
    <t>EE_309</t>
  </si>
  <si>
    <t>EE_310</t>
  </si>
  <si>
    <t>EE_311</t>
  </si>
  <si>
    <t>EE_312</t>
  </si>
  <si>
    <t>EE_313</t>
  </si>
  <si>
    <t>EE_314</t>
  </si>
  <si>
    <t>EE_315</t>
  </si>
  <si>
    <t>EE_316</t>
  </si>
  <si>
    <t>EE_317</t>
  </si>
  <si>
    <t>EE_318</t>
  </si>
  <si>
    <t>EE_319</t>
  </si>
  <si>
    <t>EE_320</t>
  </si>
  <si>
    <t>EE_321</t>
  </si>
  <si>
    <t>Connection application and management services</t>
  </si>
  <si>
    <t>Network Ancillary services</t>
  </si>
  <si>
    <t>Auxiliary metering services</t>
  </si>
  <si>
    <t>Urban/Short Rural</t>
  </si>
  <si>
    <t>Long rural/Isolated</t>
  </si>
  <si>
    <t>Long rural/isolated</t>
  </si>
  <si>
    <t>DNV1MBI</t>
  </si>
  <si>
    <t>DNV1MAI</t>
  </si>
  <si>
    <t>DNV2MBI</t>
  </si>
  <si>
    <t>DNV2MAI</t>
  </si>
  <si>
    <t>DN$1MBI</t>
  </si>
  <si>
    <t>DN$2MBI</t>
  </si>
  <si>
    <t>DNMS1MBI</t>
  </si>
  <si>
    <t>DNMS1MAI</t>
  </si>
  <si>
    <t>DNS$1MBI</t>
  </si>
  <si>
    <t>RN$1MBI</t>
  </si>
  <si>
    <t>RN$2MBI</t>
  </si>
  <si>
    <t>RN$1MAI</t>
  </si>
  <si>
    <t>RN$2MAI</t>
  </si>
  <si>
    <t>RNS1MBI</t>
  </si>
  <si>
    <t>RNS1MAI</t>
  </si>
  <si>
    <t>RNS$1MBI</t>
  </si>
  <si>
    <t>RNV1MBI</t>
  </si>
  <si>
    <t>RNV2MBI</t>
  </si>
  <si>
    <t>RNV1MAI</t>
  </si>
  <si>
    <t>RNV2MAI</t>
  </si>
  <si>
    <t>RN$V1MBI</t>
  </si>
  <si>
    <t>RN$V1MAI</t>
  </si>
  <si>
    <t>RN$V2MBI</t>
  </si>
  <si>
    <t>RN$V2MAI</t>
  </si>
  <si>
    <t>RNR$T</t>
  </si>
  <si>
    <t>RNRVT</t>
  </si>
  <si>
    <t>TDNNDBI</t>
  </si>
  <si>
    <t>TDNNDAI</t>
  </si>
  <si>
    <t>TDNSPBI</t>
  </si>
  <si>
    <t>TDNMPBI</t>
  </si>
  <si>
    <t>TDNSPTCBI</t>
  </si>
  <si>
    <t>TDNMPTCBI</t>
  </si>
  <si>
    <t>TDNSPAI</t>
  </si>
  <si>
    <t>TDNMPAI</t>
  </si>
  <si>
    <t>TDNSPTCAI</t>
  </si>
  <si>
    <t>TDNMPTCAI</t>
  </si>
  <si>
    <t>NCTMTRBU</t>
  </si>
  <si>
    <t>NCT1MBI</t>
  </si>
  <si>
    <t>NCT1MAI</t>
  </si>
  <si>
    <t>NCT2MBI</t>
  </si>
  <si>
    <t>NCT2MAI</t>
  </si>
  <si>
    <t>SA2BI</t>
  </si>
  <si>
    <t>SA2TCBI</t>
  </si>
  <si>
    <t>SA1BI</t>
  </si>
  <si>
    <t>SA1TCBI</t>
  </si>
  <si>
    <t>SA2AI</t>
  </si>
  <si>
    <t>SA2TCAI</t>
  </si>
  <si>
    <t>SA1AI</t>
  </si>
  <si>
    <t>SA1TCAI</t>
  </si>
  <si>
    <t>SA4BI</t>
  </si>
  <si>
    <t>SA3BI</t>
  </si>
  <si>
    <t>SA4AI</t>
  </si>
  <si>
    <t>SA3AI</t>
  </si>
  <si>
    <t>DNUMSBI</t>
  </si>
  <si>
    <t>DNUMSAI</t>
  </si>
  <si>
    <t>DNUMSTCBI</t>
  </si>
  <si>
    <t>DNUMSTCAI</t>
  </si>
  <si>
    <t>SEOMPBI</t>
  </si>
  <si>
    <t>SEOMPTCBI</t>
  </si>
  <si>
    <t>SEOCAPBI</t>
  </si>
  <si>
    <t>SEOCAPTCBI</t>
  </si>
  <si>
    <t>SEOMPAI</t>
  </si>
  <si>
    <t>SEOMPTCAI</t>
  </si>
  <si>
    <t>SEOCAPAI</t>
  </si>
  <si>
    <t>SEOCAPTCAI</t>
  </si>
  <si>
    <t>SEUMPBI</t>
  </si>
  <si>
    <t>SEUMPTCBI</t>
  </si>
  <si>
    <t>SEUCAPBI</t>
  </si>
  <si>
    <t>SEUCAPTCAI</t>
  </si>
  <si>
    <t>SEUMPAI</t>
  </si>
  <si>
    <t>SEUMPTCAI</t>
  </si>
  <si>
    <t>SEUCAPAI</t>
  </si>
  <si>
    <t>POASPBI</t>
  </si>
  <si>
    <t>POASPTCBI</t>
  </si>
  <si>
    <t>POASPAI</t>
  </si>
  <si>
    <t>POASPTCAI</t>
  </si>
  <si>
    <t>POAMPAI</t>
  </si>
  <si>
    <t>POAMPTCBI</t>
  </si>
  <si>
    <t>POAMPTCAI</t>
  </si>
  <si>
    <t>OH2UGSPBI</t>
  </si>
  <si>
    <t>OH2UGSPTBI</t>
  </si>
  <si>
    <t>OH2UGSPAI</t>
  </si>
  <si>
    <t>OH2UGSPTAI</t>
  </si>
  <si>
    <t>OH2UGMPBI</t>
  </si>
  <si>
    <t>OH2UGMPTBI</t>
  </si>
  <si>
    <t>OH2UGMPAI</t>
  </si>
  <si>
    <t>OH2UGMPTAI</t>
  </si>
  <si>
    <t>NCTPESPBI</t>
  </si>
  <si>
    <t>NCTPESPTBI</t>
  </si>
  <si>
    <t>NCTPEMPBI</t>
  </si>
  <si>
    <t>NCTPEMPTBI</t>
  </si>
  <si>
    <t>NCTPESPAI</t>
  </si>
  <si>
    <t>NCTPESPTAI</t>
  </si>
  <si>
    <t>NCTPEMPAI</t>
  </si>
  <si>
    <t>NCTPEMPTAI</t>
  </si>
  <si>
    <t>USV1MBI</t>
  </si>
  <si>
    <t>USV2MBI</t>
  </si>
  <si>
    <t>USV1MAI</t>
  </si>
  <si>
    <t>USV2MAI</t>
  </si>
  <si>
    <t>USVNTBI</t>
  </si>
  <si>
    <t>USVNTAI</t>
  </si>
  <si>
    <t>NMSPBI</t>
  </si>
  <si>
    <t>NMDEBI</t>
  </si>
  <si>
    <t>NMPPBI</t>
  </si>
  <si>
    <t>NMCTBI</t>
  </si>
  <si>
    <t>ADSPBI</t>
  </si>
  <si>
    <t>ADDEBI</t>
  </si>
  <si>
    <t>ADDPPBI</t>
  </si>
  <si>
    <t>ADCTBI</t>
  </si>
  <si>
    <t>RM1MBI</t>
  </si>
  <si>
    <t>RM2MBI</t>
  </si>
  <si>
    <t>RM1MAI</t>
  </si>
  <si>
    <t>RM2MAI</t>
  </si>
  <si>
    <t>MIMT1MBI</t>
  </si>
  <si>
    <t>MIMT2MBI</t>
  </si>
  <si>
    <t>MINS1MBI</t>
  </si>
  <si>
    <t>MINS1MAI</t>
  </si>
  <si>
    <t>MINS2MBI</t>
  </si>
  <si>
    <t>MINS2MAI</t>
  </si>
  <si>
    <t>MINSSUBI</t>
  </si>
  <si>
    <t>MINSSUAI</t>
  </si>
  <si>
    <t>MINSMUBI</t>
  </si>
  <si>
    <t>MINSMUAI</t>
  </si>
  <si>
    <t>MRCLT1MBI</t>
  </si>
  <si>
    <t>MRCLT1MAI</t>
  </si>
  <si>
    <t>MRCLT2MBI</t>
  </si>
  <si>
    <t>MRCLT2MAI</t>
  </si>
  <si>
    <t>MRCT1MBI</t>
  </si>
  <si>
    <t>MRCT1MAI</t>
  </si>
  <si>
    <t>MRCT2MBI</t>
  </si>
  <si>
    <t>MRCT2MAI</t>
  </si>
  <si>
    <t>MRCL1MBI</t>
  </si>
  <si>
    <t>MRCL2MBI</t>
  </si>
  <si>
    <t>MM1MBI</t>
  </si>
  <si>
    <t>MM1MAI</t>
  </si>
  <si>
    <t>MM2MBI</t>
  </si>
  <si>
    <t>MM2MAI</t>
  </si>
  <si>
    <t>SRCRBI</t>
  </si>
  <si>
    <t>RNRRBI</t>
  </si>
  <si>
    <t>SRFRBI</t>
  </si>
  <si>
    <t>LPDBI</t>
  </si>
  <si>
    <t>AAMRBI</t>
  </si>
  <si>
    <t>Business Hours</t>
  </si>
  <si>
    <t>After Hours</t>
  </si>
  <si>
    <t>Anytime</t>
  </si>
  <si>
    <t>Not offered</t>
  </si>
  <si>
    <t xml:space="preserve">Change in the internal resource/contractor mix from 100%/0% to  </t>
  </si>
  <si>
    <t>No comment required</t>
  </si>
  <si>
    <t xml:space="preserve">Services on Long Rural/Isolated feeders are amalgamated with Urban/Short Rural feeders </t>
  </si>
  <si>
    <t>Low volumes for Anytime permutation. Service no longer offered</t>
  </si>
  <si>
    <t>Zero volumes. Consolidate to DNV1MBU</t>
  </si>
  <si>
    <t>Zero volumes. Consolidate to DNV2MBU</t>
  </si>
  <si>
    <t>Zero volumes. Consolidate to DNMS1MBU</t>
  </si>
  <si>
    <t>Zero volumes. Consolidate to RN$2MBU</t>
  </si>
  <si>
    <t>Zero volumes. Consolidate to RN$V2MBU</t>
  </si>
  <si>
    <t>Zero volumes. Consolidate to RM2MBU</t>
  </si>
  <si>
    <t>Zero volumes. Consolidate to MRCLT2MBU</t>
  </si>
  <si>
    <t>Zero volumes. Consolidate to MRCT2MBU</t>
  </si>
  <si>
    <t>Zero volumes. Consolidate to RM1MBU</t>
  </si>
  <si>
    <t>Zero volumes. Consolidate to MINS1MBU</t>
  </si>
  <si>
    <t>Zero volumes. Consolidate to MRCLT1MBU</t>
  </si>
  <si>
    <t>Zero volumes. Consolidate to MINSSUBU</t>
  </si>
  <si>
    <t>Zero volumes. Consolidate to MINSMUBU</t>
  </si>
  <si>
    <t>Zero volumes. Consolidate to MM1MBU</t>
  </si>
  <si>
    <t>Zero volumes. Consolidate to MM2MBU</t>
  </si>
  <si>
    <t>Correction of oversight in previous regulatory period regarding CT jobs. This jobs require a 2-person crew. Price increase partially by internal labour/contractor mix changing from 0%/100% in 2020-25 to 50%/50% in 2025-30</t>
  </si>
  <si>
    <t>Correction of oversight in previous regulatory period regarding CT jobs. This jobs require a 2-person crew.</t>
  </si>
  <si>
    <t>Non payment services are done by a 2-man crew which is reflected in the price</t>
  </si>
  <si>
    <t>Change in application of the overheads in 2025-30 with the ANS model</t>
  </si>
  <si>
    <t>Increase in overhead costs due to change in approach resulting from the use of the ANS model</t>
  </si>
  <si>
    <t>Increase in labour cost and overhead costs due to change in approach resulting from the use of the ANS model</t>
  </si>
  <si>
    <t>Increases in labour cost and overhead costs resulting from the use of the ANS model</t>
  </si>
  <si>
    <t>Correcting oversight in 2020-25 which did not include material costs for a Polyphase Meter</t>
  </si>
  <si>
    <t>Modest increase in labour costs</t>
  </si>
  <si>
    <t>Significant increase in contractor rate</t>
  </si>
  <si>
    <t>Correcting an oversight in the 2020-25 regulatory period.  CT jobs require a 2 person crew. However this increase in crew number is partially offset by a reduction in Time on Task from 53 minutes in 2020-25 to 24 minutes in 2025-30</t>
  </si>
  <si>
    <t>Correcting an oversight in the 2020-25 regulatory period where no labour had been included</t>
  </si>
  <si>
    <t>SRTRBU</t>
  </si>
  <si>
    <t>Increase in contractor rate</t>
  </si>
  <si>
    <t>Change in internal resource/contractor mix from 26%/74% in 2020-25 to 100%/0% in 2025-30</t>
  </si>
  <si>
    <t>Change in internal resource/contractor mix from 30%/70% in 2020-25 to 100%/0% in 2025-30</t>
  </si>
  <si>
    <t>Change in internal resource/contractor mix from 34%/66% in 2020-25 to 100%/0% in 2025-30</t>
  </si>
  <si>
    <t>Change in internal resource/contractor mix from 0%/100% in 2020-25 to 100%/0% in 2025-30</t>
  </si>
  <si>
    <t>New service from 1 July 2025</t>
  </si>
  <si>
    <t>New service from 1 July 2026</t>
  </si>
  <si>
    <t>New service from 1 July 2027</t>
  </si>
  <si>
    <t>N</t>
  </si>
  <si>
    <t>Y</t>
  </si>
  <si>
    <t>Not applicable</t>
  </si>
  <si>
    <t>Purpose:</t>
  </si>
  <si>
    <t>The purpose of this document is to compare the prices in the first year of the forthcoming 2025-30 regulatory period, with the prices in the final year of the current 2020-25 regulatory period</t>
  </si>
  <si>
    <t>Contractor rates in columns range Q5:S313, highlighted in yellow are commercial information</t>
  </si>
  <si>
    <t>Cells in dark grey refer to discontinued services from 1 July 2025</t>
  </si>
  <si>
    <t>Details in column AA are provided for prices experiencing a material step change on 1 July 2025</t>
  </si>
  <si>
    <t>Columns AB and AC identify the services covered by Schedule 8 and provide the most up to date Schedule 8 prices (ie 2023-24 prices)</t>
  </si>
  <si>
    <r>
      <t>In tab "</t>
    </r>
    <r>
      <rPr>
        <b/>
        <sz val="11"/>
        <color theme="1"/>
        <rFont val="Calibri"/>
        <family val="2"/>
        <scheme val="minor"/>
      </rPr>
      <t>List of Fee-based Services</t>
    </r>
    <r>
      <rPr>
        <sz val="11"/>
        <color theme="1"/>
        <rFont val="Calibri"/>
        <family val="2"/>
        <scheme val="minor"/>
      </rPr>
      <t>":</t>
    </r>
  </si>
  <si>
    <t>Costs for the final year of the current period (ie 2024-25) are based on 2020-21 costs, escalated to 2024-25 using CPI-X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</si>
</sst>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quot;$&quot;#,##0.00"/>
    <numFmt numFmtId="165" formatCode="_-* #,##0_-;\-* #,##0_-;_-* &quot;-&quot;??_-;_-@_-"/>
    <numFmt numFmtId="166" formatCode="_(&quot;$&quot;* #,##0.00_);_(&quot;$&quot;* \(#,##0.00\);_(&quot;$&quot;* &quot;-&quot;??_);_(@_)"/>
    <numFmt numFmtId="167" formatCode="mmmm"/>
    <numFmt numFmtId="168" formatCode="mmm\ yyyy"/>
    <numFmt numFmtId="169" formatCode="_(#,##0_);\(#,##0\);_(&quot;-&quot;_)"/>
    <numFmt numFmtId="170" formatCode="_(#,##0.00_);\(#,##0.00\);_(&quot;-&quot;_)"/>
    <numFmt numFmtId="171" formatCode="_-* #,##0.00%_-;\-* #,##0.00%_-;_-* &quot;-&quot;??_-;_-@_-"/>
    <numFmt numFmtId="172" formatCode="_-* #,##0.##_-;\-* #,##0.##_-;_-* &quot;-&quot;??_-;_-@_-"/>
    <numFmt numFmtId="173" formatCode="[$-C09]mmm\-yyyy;@"/>
    <numFmt numFmtId="174" formatCode="0.0"/>
    <numFmt numFmtId="175" formatCode="_-* #,##0.0_-;\-* #,##0.0_-;_-* &quot;-&quot;??_-;_-@_-"/>
    <numFmt numFmtId="176" formatCode="[$-C09]dd\-mmm\-yy;@"/>
    <numFmt numFmtId="177" formatCode="_-&quot;$&quot;* #,##0.0_-;\-&quot;$&quot;* #,##0.0_-;_-&quot;$&quot;* &quot;-&quot;??_-;_-@_-"/>
  </numFmts>
  <fonts count="27" x14ac:knownFonts="1">
    <font>
      <sz val="11"/>
      <color theme="1"/>
      <name val="Calibri"/>
      <family val="2"/>
      <scheme val="minor"/>
    </font>
    <font>
      <sz val="11"/>
      <color theme="1"/>
      <name val="Calibri"/>
      <family val="2"/>
      <scheme val="minor"/>
    </font>
    <font>
      <b/>
      <sz val="8"/>
      <name val="Arial"/>
      <family val="2"/>
    </font>
    <font>
      <b/>
      <sz val="11"/>
      <color theme="0"/>
      <name val="Calibri"/>
      <family val="2"/>
      <scheme val="minor"/>
    </font>
    <font>
      <b/>
      <sz val="11"/>
      <color theme="1"/>
      <name val="Calibri"/>
      <family val="2"/>
      <scheme val="minor"/>
    </font>
    <font>
      <sz val="8"/>
      <name val="Calibri"/>
      <family val="2"/>
      <scheme val="minor"/>
    </font>
    <font>
      <sz val="8"/>
      <color theme="1"/>
      <name val="Arial"/>
      <family val="2"/>
    </font>
    <font>
      <b/>
      <sz val="12"/>
      <color theme="1"/>
      <name val="Arial"/>
      <family val="2"/>
    </font>
    <font>
      <u/>
      <sz val="8"/>
      <color theme="10"/>
      <name val="Arial"/>
      <family val="2"/>
    </font>
    <font>
      <sz val="8"/>
      <color indexed="8"/>
      <name val="Arial"/>
      <family val="2"/>
    </font>
    <font>
      <i/>
      <sz val="8"/>
      <color indexed="8"/>
      <name val="Arial"/>
      <family val="2"/>
    </font>
    <font>
      <b/>
      <i/>
      <sz val="8"/>
      <color indexed="8"/>
      <name val="Arial"/>
      <family val="2"/>
    </font>
    <font>
      <b/>
      <sz val="8"/>
      <color indexed="8"/>
      <name val="Arial"/>
      <family val="2"/>
    </font>
    <font>
      <sz val="8"/>
      <name val="Arial"/>
      <family val="2"/>
    </font>
    <font>
      <sz val="11"/>
      <color theme="0"/>
      <name val="Calibri"/>
      <family val="2"/>
      <scheme val="minor"/>
    </font>
    <font>
      <sz val="10"/>
      <color theme="1"/>
      <name val="Arial"/>
      <family val="2"/>
    </font>
    <font>
      <b/>
      <sz val="10"/>
      <color theme="0"/>
      <name val="Arial"/>
      <family val="2"/>
    </font>
    <font>
      <b/>
      <sz val="16"/>
      <color theme="1"/>
      <name val="Calibri"/>
      <family val="2"/>
      <scheme val="minor"/>
    </font>
    <font>
      <sz val="8"/>
      <color theme="0"/>
      <name val="Arial"/>
      <family val="2"/>
    </font>
    <font>
      <b/>
      <sz val="8"/>
      <color theme="0"/>
      <name val="Arial"/>
      <family val="2"/>
    </font>
    <font>
      <b/>
      <i/>
      <sz val="8"/>
      <color theme="0"/>
      <name val="Arial"/>
      <family val="2"/>
    </font>
    <font>
      <b/>
      <sz val="26"/>
      <color theme="1"/>
      <name val="Arial"/>
      <family val="2"/>
    </font>
    <font>
      <sz val="8"/>
      <color indexed="9"/>
      <name val="Arial"/>
      <family val="2"/>
    </font>
    <font>
      <b/>
      <sz val="11"/>
      <color theme="2"/>
      <name val="Calibri"/>
      <family val="2"/>
      <scheme val="minor"/>
    </font>
    <font>
      <b/>
      <sz val="10"/>
      <name val="Arial"/>
      <family val="2"/>
    </font>
    <font>
      <i/>
      <u/>
      <sz val="10"/>
      <color indexed="12"/>
      <name val="Calibri"/>
      <family val="2"/>
    </font>
    <font>
      <b/>
      <sz val="8"/>
      <color theme="1"/>
      <name val="Arial"/>
      <family val="2"/>
    </font>
  </fonts>
  <fills count="16">
    <fill>
      <patternFill patternType="none"/>
    </fill>
    <fill>
      <patternFill patternType="gray125"/>
    </fill>
    <fill>
      <patternFill patternType="solid">
        <fgColor theme="9" tint="0.39997558519241921"/>
        <bgColor indexed="64"/>
      </patternFill>
    </fill>
    <fill>
      <patternFill patternType="solid">
        <fgColor rgb="FFFFC000"/>
        <bgColor indexed="64"/>
      </patternFill>
    </fill>
    <fill>
      <patternFill patternType="solid">
        <fgColor theme="9"/>
        <bgColor theme="9"/>
      </patternFill>
    </fill>
    <fill>
      <patternFill patternType="solid">
        <fgColor theme="0"/>
        <bgColor indexed="64"/>
      </patternFill>
    </fill>
    <fill>
      <patternFill patternType="solid">
        <fgColor indexed="9"/>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lightGray">
        <bgColor theme="0" tint="-0.24994659260841701"/>
      </patternFill>
    </fill>
    <fill>
      <patternFill patternType="solid">
        <fgColor rgb="FF2C5697"/>
        <bgColor indexed="64"/>
      </patternFill>
    </fill>
    <fill>
      <patternFill patternType="solid">
        <fgColor indexed="48"/>
        <bgColor indexed="64"/>
      </patternFill>
    </fill>
    <fill>
      <patternFill patternType="solid">
        <fgColor indexed="47"/>
        <bgColor indexed="64"/>
      </patternFill>
    </fill>
    <fill>
      <patternFill patternType="solid">
        <fgColor rgb="FFFFFF00"/>
        <bgColor indexed="64"/>
      </patternFill>
    </fill>
  </fills>
  <borders count="1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theme="9" tint="0.39997558519241921"/>
      </top>
      <bottom style="thin">
        <color indexed="64"/>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applyNumberFormat="0" applyFill="0" applyBorder="0" applyAlignment="0" applyProtection="0"/>
    <xf numFmtId="169" fontId="13" fillId="0" borderId="7">
      <alignment horizontal="right" vertical="center"/>
      <protection locked="0"/>
    </xf>
    <xf numFmtId="9" fontId="6" fillId="0" borderId="0" applyFont="0" applyFill="0" applyBorder="0" applyAlignment="0" applyProtection="0"/>
    <xf numFmtId="0" fontId="15" fillId="0" borderId="0"/>
    <xf numFmtId="0" fontId="1" fillId="0" borderId="0"/>
  </cellStyleXfs>
  <cellXfs count="125">
    <xf numFmtId="0" fontId="0" fillId="0" borderId="0" xfId="0"/>
    <xf numFmtId="43" fontId="0" fillId="0" borderId="0" xfId="1" applyFont="1"/>
    <xf numFmtId="164" fontId="0" fillId="0" borderId="0" xfId="0" applyNumberFormat="1"/>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0" borderId="0" xfId="0" applyFont="1"/>
    <xf numFmtId="0" fontId="4" fillId="0" borderId="2" xfId="0" applyFont="1" applyBorder="1"/>
    <xf numFmtId="43" fontId="0" fillId="0" borderId="0" xfId="0" applyNumberFormat="1"/>
    <xf numFmtId="0" fontId="3" fillId="4" borderId="4" xfId="0" applyFont="1" applyFill="1" applyBorder="1"/>
    <xf numFmtId="44" fontId="0" fillId="0" borderId="0" xfId="0" applyNumberFormat="1"/>
    <xf numFmtId="49" fontId="0" fillId="0" borderId="0" xfId="0" applyNumberFormat="1"/>
    <xf numFmtId="44" fontId="0" fillId="0" borderId="0" xfId="2" applyFont="1" applyFill="1"/>
    <xf numFmtId="0" fontId="2" fillId="2" borderId="0" xfId="0" applyFont="1" applyFill="1" applyBorder="1" applyAlignment="1">
      <alignment horizontal="center" vertical="center" wrapText="1"/>
    </xf>
    <xf numFmtId="0" fontId="0" fillId="0" borderId="0" xfId="0" applyFill="1"/>
    <xf numFmtId="49" fontId="0" fillId="0" borderId="0" xfId="0" applyNumberFormat="1" applyFill="1"/>
    <xf numFmtId="0" fontId="6" fillId="5" borderId="0" xfId="4" applyFill="1"/>
    <xf numFmtId="0" fontId="7" fillId="5" borderId="0" xfId="4" applyFont="1" applyFill="1" applyAlignment="1">
      <alignment horizontal="left" vertical="center"/>
    </xf>
    <xf numFmtId="0" fontId="7" fillId="5" borderId="0" xfId="4" applyFont="1" applyFill="1" applyAlignment="1">
      <alignment horizontal="left" indent="9"/>
    </xf>
    <xf numFmtId="0" fontId="8" fillId="5" borderId="0" xfId="5" applyFill="1" applyBorder="1" applyAlignment="1" applyProtection="1"/>
    <xf numFmtId="0" fontId="8" fillId="0" borderId="0" xfId="5" applyFill="1" applyBorder="1" applyAlignment="1" applyProtection="1"/>
    <xf numFmtId="0" fontId="9" fillId="0" borderId="0" xfId="4" applyFont="1"/>
    <xf numFmtId="0" fontId="6" fillId="0" borderId="0" xfId="4"/>
    <xf numFmtId="165" fontId="9" fillId="6" borderId="0" xfId="4" applyNumberFormat="1" applyFont="1" applyFill="1"/>
    <xf numFmtId="165" fontId="10" fillId="6" borderId="0" xfId="4" applyNumberFormat="1" applyFont="1" applyFill="1" applyAlignment="1">
      <alignment horizontal="center"/>
    </xf>
    <xf numFmtId="165" fontId="9" fillId="0" borderId="0" xfId="4" applyNumberFormat="1" applyFont="1"/>
    <xf numFmtId="165" fontId="10" fillId="0" borderId="0" xfId="4" applyNumberFormat="1" applyFont="1" applyAlignment="1">
      <alignment horizontal="center"/>
    </xf>
    <xf numFmtId="165" fontId="2" fillId="0" borderId="0" xfId="4" applyNumberFormat="1" applyFont="1"/>
    <xf numFmtId="165" fontId="11" fillId="0" borderId="0" xfId="4" applyNumberFormat="1" applyFont="1" applyAlignment="1">
      <alignment horizontal="center"/>
    </xf>
    <xf numFmtId="165" fontId="12" fillId="0" borderId="0" xfId="4" applyNumberFormat="1" applyFont="1" applyAlignment="1">
      <alignment horizontal="center"/>
    </xf>
    <xf numFmtId="165" fontId="12" fillId="0" borderId="0" xfId="4" applyNumberFormat="1" applyFont="1"/>
    <xf numFmtId="0" fontId="9" fillId="7" borderId="6" xfId="4" applyFont="1" applyFill="1" applyBorder="1" applyAlignment="1">
      <alignment horizontal="center"/>
    </xf>
    <xf numFmtId="167" fontId="9" fillId="7" borderId="6" xfId="4" applyNumberFormat="1" applyFont="1" applyFill="1" applyBorder="1" applyAlignment="1">
      <alignment horizontal="center"/>
    </xf>
    <xf numFmtId="0" fontId="9" fillId="8" borderId="6" xfId="4" applyFont="1" applyFill="1" applyBorder="1" applyAlignment="1">
      <alignment horizontal="center"/>
    </xf>
    <xf numFmtId="1" fontId="9" fillId="0" borderId="6" xfId="4" applyNumberFormat="1" applyFont="1" applyBorder="1" applyAlignment="1">
      <alignment horizontal="center"/>
    </xf>
    <xf numFmtId="1" fontId="9" fillId="7" borderId="6" xfId="4" applyNumberFormat="1" applyFont="1" applyFill="1" applyBorder="1" applyAlignment="1">
      <alignment horizontal="center"/>
    </xf>
    <xf numFmtId="10" fontId="9" fillId="7" borderId="6" xfId="3" applyNumberFormat="1" applyFont="1" applyFill="1" applyBorder="1" applyAlignment="1" applyProtection="1">
      <alignment horizontal="center"/>
    </xf>
    <xf numFmtId="1" fontId="9" fillId="0" borderId="0" xfId="4" applyNumberFormat="1" applyFont="1" applyAlignment="1">
      <alignment horizontal="center"/>
    </xf>
    <xf numFmtId="165" fontId="9" fillId="0" borderId="0" xfId="4" applyNumberFormat="1" applyFont="1" applyAlignment="1">
      <alignment horizontal="left" indent="1"/>
    </xf>
    <xf numFmtId="170" fontId="2" fillId="0" borderId="0" xfId="6" applyNumberFormat="1" applyFont="1" applyBorder="1" applyAlignment="1" applyProtection="1">
      <alignment horizontal="center" vertical="center"/>
    </xf>
    <xf numFmtId="165" fontId="9" fillId="0" borderId="6" xfId="4" applyNumberFormat="1" applyFont="1" applyBorder="1" applyAlignment="1">
      <alignment horizontal="left" indent="1"/>
    </xf>
    <xf numFmtId="165" fontId="10" fillId="0" borderId="0" xfId="4" quotePrefix="1" applyNumberFormat="1" applyFont="1" applyAlignment="1">
      <alignment horizontal="center"/>
    </xf>
    <xf numFmtId="168" fontId="10" fillId="9" borderId="6" xfId="7" applyNumberFormat="1" applyFont="1" applyFill="1" applyBorder="1" applyAlignment="1" applyProtection="1">
      <alignment horizontal="center"/>
    </xf>
    <xf numFmtId="171" fontId="9" fillId="9" borderId="6" xfId="3" applyNumberFormat="1" applyFont="1" applyFill="1" applyBorder="1" applyAlignment="1" applyProtection="1">
      <alignment horizontal="center"/>
    </xf>
    <xf numFmtId="49" fontId="9" fillId="0" borderId="6" xfId="4" applyNumberFormat="1" applyFont="1" applyBorder="1" applyAlignment="1">
      <alignment horizontal="left" indent="1"/>
    </xf>
    <xf numFmtId="171" fontId="9" fillId="10" borderId="6" xfId="4" applyNumberFormat="1" applyFont="1" applyFill="1" applyBorder="1" applyAlignment="1">
      <alignment horizontal="center"/>
    </xf>
    <xf numFmtId="171" fontId="9" fillId="7" borderId="6" xfId="4" applyNumberFormat="1" applyFont="1" applyFill="1" applyBorder="1" applyAlignment="1">
      <alignment horizontal="center"/>
    </xf>
    <xf numFmtId="49" fontId="9" fillId="0" borderId="0" xfId="4" applyNumberFormat="1" applyFont="1" applyAlignment="1">
      <alignment horizontal="left" indent="1"/>
    </xf>
    <xf numFmtId="172" fontId="9" fillId="0" borderId="0" xfId="4" applyNumberFormat="1" applyFont="1" applyAlignment="1">
      <alignment horizontal="center"/>
    </xf>
    <xf numFmtId="1" fontId="12" fillId="0" borderId="0" xfId="4" applyNumberFormat="1" applyFont="1" applyAlignment="1">
      <alignment horizontal="center"/>
    </xf>
    <xf numFmtId="165" fontId="11" fillId="0" borderId="0" xfId="4" applyNumberFormat="1" applyFont="1"/>
    <xf numFmtId="1" fontId="10" fillId="0" borderId="0" xfId="4" applyNumberFormat="1" applyFont="1" applyAlignment="1">
      <alignment horizontal="center"/>
    </xf>
    <xf numFmtId="173" fontId="9" fillId="0" borderId="0" xfId="4" applyNumberFormat="1" applyFont="1" applyAlignment="1">
      <alignment horizontal="left"/>
    </xf>
    <xf numFmtId="174" fontId="9" fillId="8" borderId="6" xfId="4" applyNumberFormat="1" applyFont="1" applyFill="1" applyBorder="1" applyAlignment="1">
      <alignment horizontal="center"/>
    </xf>
    <xf numFmtId="10" fontId="9" fillId="0" borderId="0" xfId="7" applyNumberFormat="1" applyFont="1" applyAlignment="1" applyProtection="1">
      <alignment horizontal="center"/>
    </xf>
    <xf numFmtId="175" fontId="9" fillId="0" borderId="0" xfId="4" applyNumberFormat="1" applyFont="1"/>
    <xf numFmtId="10" fontId="9" fillId="0" borderId="0" xfId="3" applyNumberFormat="1" applyFont="1" applyProtection="1"/>
    <xf numFmtId="175" fontId="12" fillId="0" borderId="0" xfId="4" applyNumberFormat="1" applyFont="1"/>
    <xf numFmtId="0" fontId="8" fillId="0" borderId="0" xfId="5" applyProtection="1"/>
    <xf numFmtId="165" fontId="10" fillId="0" borderId="0" xfId="4" applyNumberFormat="1" applyFont="1" applyAlignment="1">
      <alignment horizontal="left"/>
    </xf>
    <xf numFmtId="10" fontId="0" fillId="0" borderId="8" xfId="0" applyNumberFormat="1" applyBorder="1"/>
    <xf numFmtId="0" fontId="2" fillId="2" borderId="10" xfId="0" applyFont="1" applyFill="1" applyBorder="1" applyAlignment="1">
      <alignment horizontal="center" vertical="center" wrapText="1"/>
    </xf>
    <xf numFmtId="44" fontId="0" fillId="0" borderId="8" xfId="2" applyFont="1" applyFill="1" applyBorder="1"/>
    <xf numFmtId="44" fontId="0" fillId="11" borderId="0" xfId="2" applyFont="1" applyFill="1"/>
    <xf numFmtId="44" fontId="0" fillId="11" borderId="8" xfId="2" applyFont="1" applyFill="1" applyBorder="1"/>
    <xf numFmtId="44" fontId="0" fillId="0" borderId="9" xfId="2" applyFont="1" applyFill="1" applyBorder="1"/>
    <xf numFmtId="44" fontId="14" fillId="11" borderId="0" xfId="2" applyFont="1" applyFill="1"/>
    <xf numFmtId="49" fontId="0" fillId="0" borderId="8" xfId="0" applyNumberFormat="1" applyFill="1" applyBorder="1" applyAlignment="1">
      <alignment wrapText="1"/>
    </xf>
    <xf numFmtId="0" fontId="0" fillId="0" borderId="8" xfId="0" applyFill="1" applyBorder="1"/>
    <xf numFmtId="0" fontId="2" fillId="3" borderId="1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vertical="center" wrapText="1"/>
    </xf>
    <xf numFmtId="0" fontId="2" fillId="3" borderId="10"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0" fillId="0" borderId="12" xfId="0" applyFill="1" applyBorder="1" applyAlignment="1">
      <alignment wrapText="1"/>
    </xf>
    <xf numFmtId="0" fontId="0" fillId="0" borderId="12" xfId="0" applyBorder="1" applyAlignment="1">
      <alignment wrapText="1"/>
    </xf>
    <xf numFmtId="44" fontId="0" fillId="11" borderId="0" xfId="2" applyFont="1" applyFill="1" applyBorder="1"/>
    <xf numFmtId="0" fontId="2" fillId="2" borderId="8" xfId="0" applyFont="1" applyFill="1" applyBorder="1" applyAlignment="1">
      <alignment horizontal="center" vertical="center" wrapText="1"/>
    </xf>
    <xf numFmtId="0" fontId="17" fillId="0" borderId="0" xfId="0" applyFont="1"/>
    <xf numFmtId="0" fontId="18" fillId="12" borderId="5" xfId="4" applyFont="1" applyFill="1" applyBorder="1"/>
    <xf numFmtId="0" fontId="19" fillId="12" borderId="5" xfId="4" applyFont="1" applyFill="1" applyBorder="1"/>
    <xf numFmtId="0" fontId="16" fillId="12" borderId="5" xfId="4" applyFont="1" applyFill="1" applyBorder="1" applyAlignment="1">
      <alignment vertical="center"/>
    </xf>
    <xf numFmtId="0" fontId="18" fillId="12" borderId="5" xfId="4" applyFont="1" applyFill="1" applyBorder="1" applyAlignment="1">
      <alignment wrapText="1"/>
    </xf>
    <xf numFmtId="166" fontId="16" fillId="12" borderId="5" xfId="4" applyNumberFormat="1" applyFont="1" applyFill="1" applyBorder="1" applyAlignment="1">
      <alignment horizontal="center" wrapText="1"/>
    </xf>
    <xf numFmtId="0" fontId="20" fillId="12" borderId="5" xfId="4" applyFont="1" applyFill="1" applyBorder="1" applyAlignment="1">
      <alignment horizontal="center"/>
    </xf>
    <xf numFmtId="168" fontId="20" fillId="12" borderId="5" xfId="4" applyNumberFormat="1" applyFont="1" applyFill="1" applyBorder="1" applyAlignment="1">
      <alignment horizontal="center" wrapText="1"/>
    </xf>
    <xf numFmtId="0" fontId="18" fillId="12" borderId="5" xfId="4" applyFont="1" applyFill="1" applyBorder="1" applyAlignment="1">
      <alignment horizontal="left"/>
    </xf>
    <xf numFmtId="0" fontId="18" fillId="12" borderId="0" xfId="4" applyFont="1" applyFill="1"/>
    <xf numFmtId="0" fontId="21" fillId="5" borderId="0" xfId="4" applyFont="1" applyFill="1" applyAlignment="1">
      <alignment horizontal="center" vertical="center"/>
    </xf>
    <xf numFmtId="0" fontId="22" fillId="13" borderId="0" xfId="4" applyFont="1" applyFill="1"/>
    <xf numFmtId="0" fontId="22" fillId="13" borderId="0" xfId="4" applyFont="1" applyFill="1" applyAlignment="1">
      <alignment horizontal="right"/>
    </xf>
    <xf numFmtId="0" fontId="9" fillId="13" borderId="0" xfId="4" applyFont="1" applyFill="1" applyAlignment="1">
      <alignment horizontal="center"/>
    </xf>
    <xf numFmtId="0" fontId="9" fillId="13" borderId="0" xfId="4" applyFont="1" applyFill="1"/>
    <xf numFmtId="0" fontId="23" fillId="12" borderId="2" xfId="9" applyFont="1" applyFill="1" applyBorder="1"/>
    <xf numFmtId="0" fontId="24" fillId="14" borderId="5" xfId="4" applyFont="1" applyFill="1" applyBorder="1" applyAlignment="1">
      <alignment vertical="center"/>
    </xf>
    <xf numFmtId="0" fontId="6" fillId="14" borderId="5" xfId="4" applyFill="1" applyBorder="1" applyAlignment="1">
      <alignment wrapText="1"/>
    </xf>
    <xf numFmtId="166" fontId="24" fillId="14" borderId="5" xfId="4" applyNumberFormat="1" applyFont="1" applyFill="1" applyBorder="1" applyAlignment="1">
      <alignment horizontal="center" wrapText="1"/>
    </xf>
    <xf numFmtId="0" fontId="6" fillId="6" borderId="0" xfId="4" applyFill="1" applyAlignment="1">
      <alignment wrapText="1"/>
    </xf>
    <xf numFmtId="0" fontId="6" fillId="6" borderId="0" xfId="4" applyFill="1"/>
    <xf numFmtId="165" fontId="13" fillId="0" borderId="0" xfId="5" applyNumberFormat="1" applyFont="1" applyAlignment="1" applyProtection="1"/>
    <xf numFmtId="165" fontId="10" fillId="0" borderId="0" xfId="4" applyNumberFormat="1" applyFont="1"/>
    <xf numFmtId="175" fontId="10" fillId="0" borderId="0" xfId="4" applyNumberFormat="1" applyFont="1"/>
    <xf numFmtId="0" fontId="10" fillId="0" borderId="0" xfId="4" applyFont="1"/>
    <xf numFmtId="0" fontId="10" fillId="0" borderId="0" xfId="4" applyFont="1" applyAlignment="1">
      <alignment wrapText="1"/>
    </xf>
    <xf numFmtId="165" fontId="13" fillId="0" borderId="0" xfId="5" applyNumberFormat="1" applyFont="1" applyFill="1" applyBorder="1" applyAlignment="1" applyProtection="1"/>
    <xf numFmtId="165" fontId="25" fillId="0" borderId="0" xfId="4" applyNumberFormat="1" applyFont="1"/>
    <xf numFmtId="165" fontId="10" fillId="0" borderId="0" xfId="4" applyNumberFormat="1" applyFont="1" applyAlignment="1">
      <alignment wrapText="1"/>
    </xf>
    <xf numFmtId="0" fontId="26" fillId="0" borderId="0" xfId="4" applyFont="1"/>
    <xf numFmtId="0" fontId="24" fillId="0" borderId="0" xfId="4" applyFont="1" applyAlignment="1">
      <alignment vertical="center"/>
    </xf>
    <xf numFmtId="0" fontId="6" fillId="0" borderId="0" xfId="4" applyAlignment="1">
      <alignment wrapText="1"/>
    </xf>
    <xf numFmtId="166" fontId="24" fillId="0" borderId="0" xfId="4" applyNumberFormat="1" applyFont="1" applyAlignment="1">
      <alignment horizontal="center" wrapText="1"/>
    </xf>
    <xf numFmtId="176" fontId="9" fillId="0" borderId="0" xfId="4" applyNumberFormat="1" applyFont="1"/>
    <xf numFmtId="0" fontId="0" fillId="0" borderId="0" xfId="0" applyFill="1" applyAlignment="1">
      <alignment wrapText="1"/>
    </xf>
    <xf numFmtId="0" fontId="0" fillId="0" borderId="0" xfId="0" applyAlignment="1">
      <alignment wrapText="1"/>
    </xf>
    <xf numFmtId="0" fontId="0" fillId="0" borderId="0" xfId="0" applyNumberFormat="1" applyFill="1"/>
    <xf numFmtId="177" fontId="0" fillId="0" borderId="0" xfId="2" applyNumberFormat="1" applyFont="1" applyFill="1"/>
    <xf numFmtId="44" fontId="3" fillId="11" borderId="0" xfId="2" applyFont="1" applyFill="1"/>
    <xf numFmtId="44" fontId="0" fillId="15" borderId="0" xfId="2" applyFont="1" applyFill="1"/>
    <xf numFmtId="44" fontId="0" fillId="15" borderId="8" xfId="2" applyFont="1" applyFill="1" applyBorder="1"/>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cellXfs>
  <cellStyles count="10">
    <cellStyle name="Assumptions Right Number" xfId="6" xr:uid="{7420D777-F425-4A09-94CA-5733ACFD8371}"/>
    <cellStyle name="Comma" xfId="1" builtinId="3"/>
    <cellStyle name="Currency" xfId="2" builtinId="4"/>
    <cellStyle name="Hyperlink" xfId="5" builtinId="8"/>
    <cellStyle name="Normal" xfId="0" builtinId="0"/>
    <cellStyle name="Normal 2" xfId="4" xr:uid="{E74B366B-52D6-40BA-8060-F791154C8D53}"/>
    <cellStyle name="Normal 3" xfId="8" xr:uid="{89FA1287-BCF6-4663-ABBF-B99CC8D2952E}"/>
    <cellStyle name="Normal 4" xfId="9" xr:uid="{D4A74FE5-0A4A-478C-929E-5340C6714728}"/>
    <cellStyle name="Percent" xfId="3" builtinId="5"/>
    <cellStyle name="Percent 2" xfId="7" xr:uid="{290894B0-3E0C-4271-BF5A-9D8D004C23F2}"/>
  </cellStyles>
  <dxfs count="14">
    <dxf>
      <numFmt numFmtId="0" formatCode="General"/>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C56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microsoft.com/office/2007/relationships/slicerCache" Target="slicerCaches/slicerCache3.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microsoft.com/office/2017/10/relationships/person" Target="persons/perso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Chart Title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Chart Title</a:t>
          </a:r>
        </a:p>
      </cx:txPr>
    </cx:title>
    <cx:plotArea>
      <cx:plotAreaRegion>
        <cx:series layoutId="waterfall" uniqueId="{B66EF7B9-81C4-47D6-8A66-E3FE1E9CDD39}">
          <cx:dataLabels pos="outEnd">
            <cx:visibility seriesName="0" categoryName="0" value="1"/>
          </cx:dataLabels>
          <cx:dataId val="0"/>
          <cx:layoutPr>
            <cx:subtotals>
              <cx:idx val="0"/>
              <cx:idx val="5"/>
            </cx:subtotals>
          </cx:layoutPr>
        </cx:series>
      </cx:plotAreaRegion>
      <cx:axis id="0">
        <cx:catScaling gapWidth="0.5"/>
        <cx:tickLabels/>
      </cx:axis>
      <cx:axis id="1">
        <cx:valScaling/>
        <cx:majorGridlines/>
        <cx:tickLabels/>
        <cx:numFmt formatCode="_-$* #,##0.00_-;-$* #,##0.00_-;_-$* &quot;-&quot;??_-;_-@_-" sourceLinked="0"/>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4</xdr:col>
      <xdr:colOff>483870</xdr:colOff>
      <xdr:row>4</xdr:row>
      <xdr:rowOff>49530</xdr:rowOff>
    </xdr:from>
    <xdr:to>
      <xdr:col>8</xdr:col>
      <xdr:colOff>2416502</xdr:colOff>
      <xdr:row>67</xdr:row>
      <xdr:rowOff>39197</xdr:rowOff>
    </xdr:to>
    <xdr:pic>
      <xdr:nvPicPr>
        <xdr:cNvPr id="2" name="Picture 1">
          <a:extLst>
            <a:ext uri="{FF2B5EF4-FFF2-40B4-BE49-F238E27FC236}">
              <a16:creationId xmlns:a16="http://schemas.microsoft.com/office/drawing/2014/main" id="{A990ADFE-AAA2-44C9-B91D-B78A3C447283}"/>
            </a:ext>
          </a:extLst>
        </xdr:cNvPr>
        <xdr:cNvPicPr>
          <a:picLocks noChangeAspect="1"/>
        </xdr:cNvPicPr>
      </xdr:nvPicPr>
      <xdr:blipFill>
        <a:blip xmlns:r="http://schemas.openxmlformats.org/officeDocument/2006/relationships" r:embed="rId1"/>
        <a:stretch>
          <a:fillRect/>
        </a:stretch>
      </xdr:blipFill>
      <xdr:spPr>
        <a:xfrm>
          <a:off x="2720340" y="1120140"/>
          <a:ext cx="7544762" cy="646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400050</xdr:colOff>
      <xdr:row>4</xdr:row>
      <xdr:rowOff>142875</xdr:rowOff>
    </xdr:from>
    <xdr:to>
      <xdr:col>3</xdr:col>
      <xdr:colOff>400050</xdr:colOff>
      <xdr:row>18</xdr:row>
      <xdr:rowOff>0</xdr:rowOff>
    </xdr:to>
    <mc:AlternateContent xmlns:mc="http://schemas.openxmlformats.org/markup-compatibility/2006" xmlns:sle15="http://schemas.microsoft.com/office/drawing/2012/slicer">
      <mc:Choice Requires="sle15">
        <xdr:graphicFrame macro="">
          <xdr:nvGraphicFramePr>
            <xdr:cNvPr id="20" name="DNSP 1">
              <a:extLst>
                <a:ext uri="{FF2B5EF4-FFF2-40B4-BE49-F238E27FC236}">
                  <a16:creationId xmlns:a16="http://schemas.microsoft.com/office/drawing/2014/main" id="{FD600F01-21B7-464D-84CE-DE93A963058A}"/>
                </a:ext>
              </a:extLst>
            </xdr:cNvPr>
            <xdr:cNvGraphicFramePr/>
          </xdr:nvGraphicFramePr>
          <xdr:xfrm>
            <a:off x="0" y="0"/>
            <a:ext cx="0" cy="0"/>
          </xdr:xfrm>
          <a:graphic>
            <a:graphicData uri="http://schemas.microsoft.com/office/drawing/2010/slicer">
              <sle:slicer xmlns:sle="http://schemas.microsoft.com/office/drawing/2010/slicer" name="DNSP 1"/>
            </a:graphicData>
          </a:graphic>
        </xdr:graphicFrame>
      </mc:Choice>
      <mc:Fallback xmlns="">
        <xdr:sp macro="" textlink="">
          <xdr:nvSpPr>
            <xdr:cNvPr id="0" name=""/>
            <xdr:cNvSpPr>
              <a:spLocks noTextEdit="1"/>
            </xdr:cNvSpPr>
          </xdr:nvSpPr>
          <xdr:spPr>
            <a:xfrm>
              <a:off x="400050" y="904875"/>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57150</xdr:colOff>
      <xdr:row>4</xdr:row>
      <xdr:rowOff>47625</xdr:rowOff>
    </xdr:from>
    <xdr:to>
      <xdr:col>8</xdr:col>
      <xdr:colOff>323850</xdr:colOff>
      <xdr:row>28</xdr:row>
      <xdr:rowOff>104775</xdr:rowOff>
    </xdr:to>
    <mc:AlternateContent xmlns:mc="http://schemas.openxmlformats.org/markup-compatibility/2006" xmlns:sle15="http://schemas.microsoft.com/office/drawing/2012/slicer">
      <mc:Choice Requires="sle15">
        <xdr:graphicFrame macro="">
          <xdr:nvGraphicFramePr>
            <xdr:cNvPr id="21" name="Benchmark service used (AER input) 1">
              <a:extLst>
                <a:ext uri="{FF2B5EF4-FFF2-40B4-BE49-F238E27FC236}">
                  <a16:creationId xmlns:a16="http://schemas.microsoft.com/office/drawing/2014/main" id="{53554C70-997F-4DD3-BA02-09EDB94EB356}"/>
                </a:ext>
              </a:extLst>
            </xdr:cNvPr>
            <xdr:cNvGraphicFramePr/>
          </xdr:nvGraphicFramePr>
          <xdr:xfrm>
            <a:off x="0" y="0"/>
            <a:ext cx="0" cy="0"/>
          </xdr:xfrm>
          <a:graphic>
            <a:graphicData uri="http://schemas.microsoft.com/office/drawing/2010/slicer">
              <sle:slicer xmlns:sle="http://schemas.microsoft.com/office/drawing/2010/slicer" name="Benchmark service used (AER input) 1"/>
            </a:graphicData>
          </a:graphic>
        </xdr:graphicFrame>
      </mc:Choice>
      <mc:Fallback xmlns="">
        <xdr:sp macro="" textlink="">
          <xdr:nvSpPr>
            <xdr:cNvPr id="0" name=""/>
            <xdr:cNvSpPr>
              <a:spLocks noTextEdit="1"/>
            </xdr:cNvSpPr>
          </xdr:nvSpPr>
          <xdr:spPr>
            <a:xfrm>
              <a:off x="2495550" y="809625"/>
              <a:ext cx="2705100" cy="4629150"/>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514350</xdr:colOff>
      <xdr:row>4</xdr:row>
      <xdr:rowOff>28574</xdr:rowOff>
    </xdr:from>
    <xdr:to>
      <xdr:col>13</xdr:col>
      <xdr:colOff>95250</xdr:colOff>
      <xdr:row>29</xdr:row>
      <xdr:rowOff>95249</xdr:rowOff>
    </xdr:to>
    <mc:AlternateContent xmlns:mc="http://schemas.openxmlformats.org/markup-compatibility/2006" xmlns:sle15="http://schemas.microsoft.com/office/drawing/2012/slicer">
      <mc:Choice Requires="sle15">
        <xdr:graphicFrame macro="">
          <xdr:nvGraphicFramePr>
            <xdr:cNvPr id="22" name="Service 1">
              <a:extLst>
                <a:ext uri="{FF2B5EF4-FFF2-40B4-BE49-F238E27FC236}">
                  <a16:creationId xmlns:a16="http://schemas.microsoft.com/office/drawing/2014/main" id="{2877C145-997A-4810-B5EB-EE1194F1247D}"/>
                </a:ext>
              </a:extLst>
            </xdr:cNvPr>
            <xdr:cNvGraphicFramePr/>
          </xdr:nvGraphicFramePr>
          <xdr:xfrm>
            <a:off x="0" y="0"/>
            <a:ext cx="0" cy="0"/>
          </xdr:xfrm>
          <a:graphic>
            <a:graphicData uri="http://schemas.microsoft.com/office/drawing/2010/slicer">
              <sle:slicer xmlns:sle="http://schemas.microsoft.com/office/drawing/2010/slicer" name="Service 1"/>
            </a:graphicData>
          </a:graphic>
        </xdr:graphicFrame>
      </mc:Choice>
      <mc:Fallback xmlns="">
        <xdr:sp macro="" textlink="">
          <xdr:nvSpPr>
            <xdr:cNvPr id="0" name=""/>
            <xdr:cNvSpPr>
              <a:spLocks noTextEdit="1"/>
            </xdr:cNvSpPr>
          </xdr:nvSpPr>
          <xdr:spPr>
            <a:xfrm>
              <a:off x="5391150" y="790574"/>
              <a:ext cx="2628900" cy="4829175"/>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13</xdr:col>
      <xdr:colOff>466725</xdr:colOff>
      <xdr:row>2</xdr:row>
      <xdr:rowOff>171449</xdr:rowOff>
    </xdr:from>
    <xdr:to>
      <xdr:col>24</xdr:col>
      <xdr:colOff>123824</xdr:colOff>
      <xdr:row>28</xdr:row>
      <xdr:rowOff>152400</xdr:rowOff>
    </xdr:to>
    <xdr:grpSp>
      <xdr:nvGrpSpPr>
        <xdr:cNvPr id="4" name="Group 3">
          <a:extLst>
            <a:ext uri="{FF2B5EF4-FFF2-40B4-BE49-F238E27FC236}">
              <a16:creationId xmlns:a16="http://schemas.microsoft.com/office/drawing/2014/main" id="{C4C0DE90-BAC6-DC17-D6C9-D9869AF1F8EA}"/>
            </a:ext>
          </a:extLst>
        </xdr:cNvPr>
        <xdr:cNvGrpSpPr/>
      </xdr:nvGrpSpPr>
      <xdr:grpSpPr>
        <a:xfrm>
          <a:off x="8391525" y="552449"/>
          <a:ext cx="8829674" cy="4933951"/>
          <a:chOff x="8391525" y="552449"/>
          <a:chExt cx="8829674" cy="4933951"/>
        </a:xfrm>
      </xdr:grpSpPr>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DE171712-CD02-481D-AC84-2A667D559FB5}"/>
                  </a:ext>
                </a:extLst>
              </xdr:cNvPr>
              <xdr:cNvGraphicFramePr/>
            </xdr:nvGraphicFramePr>
            <xdr:xfrm>
              <a:off x="8391525" y="552449"/>
              <a:ext cx="8829674" cy="4933951"/>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391525" y="552449"/>
                <a:ext cx="8829674" cy="4933951"/>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sp macro="" textlink="'Revised data'!B5">
        <xdr:nvSpPr>
          <xdr:cNvPr id="2" name="TextBox 1">
            <a:extLst>
              <a:ext uri="{FF2B5EF4-FFF2-40B4-BE49-F238E27FC236}">
                <a16:creationId xmlns:a16="http://schemas.microsoft.com/office/drawing/2014/main" id="{A4DD9C09-206D-9A62-78FC-15D75AD79AF3}"/>
              </a:ext>
            </a:extLst>
          </xdr:cNvPr>
          <xdr:cNvSpPr txBox="1"/>
        </xdr:nvSpPr>
        <xdr:spPr>
          <a:xfrm>
            <a:off x="9852176" y="600164"/>
            <a:ext cx="4968724" cy="333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26EB50-5423-41B2-8833-9F9D3597A09C}" type="TxLink">
              <a:rPr lang="en-US" sz="1100" b="0" i="0" u="none" strike="noStrike" cap="none" spc="0">
                <a:ln>
                  <a:noFill/>
                </a:ln>
                <a:solidFill>
                  <a:srgbClr val="000000"/>
                </a:solidFill>
                <a:effectLst/>
                <a:latin typeface="Calibri"/>
                <a:cs typeface="Calibri"/>
              </a:rPr>
              <a:pPr/>
              <a:t>Connection application and management services</a:t>
            </a:fld>
            <a:endParaRPr lang="en-AU" sz="1400" b="0" cap="none" spc="0">
              <a:ln>
                <a:noFill/>
              </a:ln>
              <a:solidFill>
                <a:schemeClr val="tx1"/>
              </a:solidFill>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bert%20Working%20Files/AGN%20SA/Final%20Decision/FINAL%20CAPEX%20MODEL/AGN%20SA%20RevFP_Attachment%208.7A_Revised%20Capex%20Forecast%20Model_20210113_CONFIDENTIAL%20(AER%20final%20decis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Ergon%20-%2011.06%20-%20ACS%20Ancillary%20services%20model.xlsb?7C61C168" TargetMode="External"/><Relationship Id="rId1" Type="http://schemas.openxmlformats.org/officeDocument/2006/relationships/externalLinkPath" Target="file:///\\7C61C168\Ergon%20-%2011.06%20-%20ACS%20Ancillary%20services%20model.xlsb"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Energex%20-%2011.06%20-%20ACS%20Ancillary%20Services%20Model.xlsb?7C61C168" TargetMode="External"/><Relationship Id="rId1" Type="http://schemas.openxmlformats.org/officeDocument/2006/relationships/externalLinkPath" Target="file:///\\7C61C168\Energex%20-%2011.06%20-%20ACS%20Ancillary%20Services%20Model.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harr/Work%20Folders/Desktop/Pricing/Copy%20of%20JEN%20%20Att%2007-26%20ACS%20Metering%20Opex%20Model%20FY22-26%20%2020200131%20%20Public.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Ergon%20-%2011.07%20-%20ACS%20Security%20lighting%20pricing%20model.xlsx?7C61C168" TargetMode="External"/><Relationship Id="rId1" Type="http://schemas.openxmlformats.org/officeDocument/2006/relationships/externalLinkPath" Target="file:///\\7C61C168\Ergon%20-%2011.07%20-%20ACS%20Security%20lighting%20pricing%20model.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Energex%20-%2011.07%20-%20ACS%20Security%20lighting%20pricing%20model.xlsx?7C61C168" TargetMode="External"/><Relationship Id="rId1" Type="http://schemas.openxmlformats.org/officeDocument/2006/relationships/externalLinkPath" Target="file:///\\7C61C168\Energex%20-%2011.07%20-%20ACS%20Security%20lighting%20pricing%20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delm/Work%20Folders/Downloads/Jemena%20revisions%20to%20AER%20standardised%20ANS%20model%20-%20September%202021%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brfs013\HomeDrives\mtrac\Downloads\Jemena%20-%20Revised%20Regulatory%20Proposal%20-%202021-26%20-%2009-11M%20ACS%20Fee%20Based%20Services%20Model%20-%20December%202020%20(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IT Changes from AGN IR23"/>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Cap Cons (via PTRM)"/>
      <sheetName val="AER Summary"/>
    </sheetNames>
    <sheetDataSet>
      <sheetData sheetId="0"/>
      <sheetData sheetId="1"/>
      <sheetData sheetId="2"/>
      <sheetData sheetId="3"/>
      <sheetData sheetId="4"/>
      <sheetData sheetId="5">
        <row r="21">
          <cell r="F21">
            <v>1.0339391377760105</v>
          </cell>
          <cell r="J21">
            <v>1.0178451824958725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Output|Fee Based"/>
      <sheetName val="Output|Quoted"/>
      <sheetName val="Input|Setup"/>
      <sheetName val="Input|Escalations"/>
      <sheetName val="Input|Indirect Cost Rates"/>
      <sheetName val="Input|Labour Rates"/>
      <sheetName val="Input|Fee Based|ERG"/>
      <sheetName val="Calc|Fee Based"/>
      <sheetName val="Input|Fee Based Mapping"/>
      <sheetName val="Calc|Labour Rates"/>
      <sheetName val="Model Validation"/>
    </sheetNames>
    <sheetDataSet>
      <sheetData sheetId="0" refreshError="1"/>
      <sheetData sheetId="1" refreshError="1"/>
      <sheetData sheetId="2" refreshError="1"/>
      <sheetData sheetId="3" refreshError="1"/>
      <sheetData sheetId="4" refreshError="1"/>
      <sheetData sheetId="5" refreshError="1">
        <row r="18">
          <cell r="I18">
            <v>1.075353</v>
          </cell>
        </row>
        <row r="39">
          <cell r="I39">
            <v>1.0236530841440938</v>
          </cell>
        </row>
        <row r="59">
          <cell r="I59">
            <v>1.0236530841440938</v>
          </cell>
        </row>
        <row r="64">
          <cell r="I64">
            <v>1.0236530841440938</v>
          </cell>
        </row>
        <row r="69">
          <cell r="I69">
            <v>1.0236530841440938</v>
          </cell>
        </row>
        <row r="74">
          <cell r="I74">
            <v>1.0236530841440938</v>
          </cell>
        </row>
      </sheetData>
      <sheetData sheetId="6" refreshError="1"/>
      <sheetData sheetId="7" refreshError="1">
        <row r="10">
          <cell r="B10" t="str">
            <v>Administrative</v>
          </cell>
          <cell r="C10" t="str">
            <v>Business hours</v>
          </cell>
          <cell r="D10" t="str">
            <v>No</v>
          </cell>
          <cell r="E10">
            <v>54.375426621160408</v>
          </cell>
          <cell r="F10">
            <v>0.46500000000000002</v>
          </cell>
          <cell r="G10">
            <v>0.46994879619987506</v>
          </cell>
          <cell r="H10">
            <v>16.887919999999998</v>
          </cell>
        </row>
        <row r="11">
          <cell r="B11" t="str">
            <v>Technical Service Person</v>
          </cell>
          <cell r="C11" t="str">
            <v>Business hours</v>
          </cell>
          <cell r="D11" t="str">
            <v>No</v>
          </cell>
          <cell r="E11">
            <v>65.74744027303754</v>
          </cell>
          <cell r="F11">
            <v>0.46500000000000002</v>
          </cell>
          <cell r="G11">
            <v>0.46994879619987506</v>
          </cell>
          <cell r="H11">
            <v>20.419840000000001</v>
          </cell>
        </row>
        <row r="12">
          <cell r="B12" t="str">
            <v>Supervisor</v>
          </cell>
          <cell r="C12" t="str">
            <v>Business hours</v>
          </cell>
          <cell r="D12" t="str">
            <v>No</v>
          </cell>
          <cell r="E12">
            <v>78.095563139931727</v>
          </cell>
          <cell r="F12">
            <v>0.46500000000000002</v>
          </cell>
          <cell r="G12">
            <v>0.46994879619987506</v>
          </cell>
          <cell r="H12">
            <v>24.254919999999995</v>
          </cell>
        </row>
        <row r="13">
          <cell r="B13" t="str">
            <v>Para Professional</v>
          </cell>
          <cell r="C13" t="str">
            <v>Business hours</v>
          </cell>
          <cell r="D13" t="str">
            <v>No</v>
          </cell>
          <cell r="E13">
            <v>73.474402730375417</v>
          </cell>
          <cell r="F13">
            <v>0.46500000000000002</v>
          </cell>
          <cell r="G13">
            <v>0.46994879619987506</v>
          </cell>
          <cell r="H13">
            <v>22.819679999999998</v>
          </cell>
        </row>
        <row r="14">
          <cell r="B14" t="str">
            <v>50% TSP/Contractor mix</v>
          </cell>
          <cell r="C14" t="str">
            <v>Business hours</v>
          </cell>
          <cell r="D14" t="str">
            <v>No</v>
          </cell>
          <cell r="E14">
            <v>32.87372013651877</v>
          </cell>
          <cell r="F14">
            <v>0.46500000000000002</v>
          </cell>
          <cell r="G14">
            <v>0.46994879619987506</v>
          </cell>
          <cell r="H14">
            <v>10.20992</v>
          </cell>
        </row>
        <row r="15">
          <cell r="B15" t="str">
            <v>20% TSP/Contractor mix</v>
          </cell>
          <cell r="C15" t="str">
            <v>Business hours</v>
          </cell>
          <cell r="D15" t="str">
            <v>No</v>
          </cell>
          <cell r="E15">
            <v>13.149488054607509</v>
          </cell>
          <cell r="F15">
            <v>0.46500000000000002</v>
          </cell>
          <cell r="G15">
            <v>0.46994879619987506</v>
          </cell>
          <cell r="H15">
            <v>4.0839680000000005</v>
          </cell>
        </row>
        <row r="16">
          <cell r="B16" t="str">
            <v>Administrative</v>
          </cell>
          <cell r="C16" t="str">
            <v>After hours</v>
          </cell>
          <cell r="D16" t="str">
            <v>No</v>
          </cell>
          <cell r="E16">
            <v>63.078498293515352</v>
          </cell>
          <cell r="F16">
            <v>0.46500000000000002</v>
          </cell>
          <cell r="G16">
            <v>0.46994879619987506</v>
          </cell>
          <cell r="H16">
            <v>19.590919999999997</v>
          </cell>
        </row>
        <row r="17">
          <cell r="B17" t="str">
            <v>Technical Service Person</v>
          </cell>
          <cell r="C17" t="str">
            <v>After hours</v>
          </cell>
          <cell r="D17" t="str">
            <v>No</v>
          </cell>
          <cell r="E17">
            <v>74.77</v>
          </cell>
          <cell r="F17">
            <v>0.46500000000000002</v>
          </cell>
          <cell r="G17">
            <v>0.46994879619987506</v>
          </cell>
          <cell r="H17">
            <v>23.222066599999998</v>
          </cell>
        </row>
        <row r="18">
          <cell r="B18" t="str">
            <v>Supervisor</v>
          </cell>
          <cell r="C18" t="str">
            <v>After hours</v>
          </cell>
          <cell r="D18" t="str">
            <v>No</v>
          </cell>
          <cell r="E18">
            <v>102.27</v>
          </cell>
          <cell r="F18">
            <v>0.46500000000000002</v>
          </cell>
          <cell r="G18">
            <v>0.46994879619987506</v>
          </cell>
          <cell r="H18">
            <v>31.763016599999997</v>
          </cell>
        </row>
        <row r="19">
          <cell r="B19" t="str">
            <v>Para Professional</v>
          </cell>
          <cell r="C19" t="str">
            <v>After hours</v>
          </cell>
          <cell r="D19" t="str">
            <v>No</v>
          </cell>
          <cell r="E19">
            <v>87.49</v>
          </cell>
          <cell r="F19">
            <v>0.46500000000000002</v>
          </cell>
          <cell r="G19">
            <v>0.46994879619987506</v>
          </cell>
          <cell r="H19">
            <v>27.172644200000001</v>
          </cell>
        </row>
        <row r="20">
          <cell r="B20" t="str">
            <v>50% TSP/Contractor mix</v>
          </cell>
          <cell r="C20" t="str">
            <v>After hours</v>
          </cell>
          <cell r="D20" t="str">
            <v>No</v>
          </cell>
          <cell r="E20">
            <v>37.384999999999998</v>
          </cell>
          <cell r="F20">
            <v>0.46500000000000002</v>
          </cell>
          <cell r="G20">
            <v>0.46994879619987506</v>
          </cell>
          <cell r="H20">
            <v>11.611033299999999</v>
          </cell>
        </row>
        <row r="21">
          <cell r="B21" t="str">
            <v>20% TSP/Contractor mix</v>
          </cell>
          <cell r="C21" t="str">
            <v>After hours</v>
          </cell>
          <cell r="D21" t="str">
            <v>No</v>
          </cell>
          <cell r="E21">
            <v>14.954000000000001</v>
          </cell>
          <cell r="F21">
            <v>0.46500000000000002</v>
          </cell>
          <cell r="G21">
            <v>0.46994879619987506</v>
          </cell>
          <cell r="H21">
            <v>4.64441332</v>
          </cell>
        </row>
      </sheetData>
      <sheetData sheetId="8" refreshError="1"/>
      <sheetData sheetId="9" refreshError="1">
        <row r="9">
          <cell r="C9" t="str">
            <v>Service</v>
          </cell>
        </row>
        <row r="10">
          <cell r="C10" t="str">
            <v>Retailer requested de-energisation of the customer's premises where the de-energisation can be performed at the premises ie by a method other than main switch seal (eg pole, pillar, transformer or meter isolation link)</v>
          </cell>
        </row>
        <row r="11">
          <cell r="C11" t="str">
            <v>Retailer requested de-energisation of the customer's premises where the de-energisation can be performed at the premises ie by a method other than main switch seal (eg pole, pillar, transformer or meter isolation link)</v>
          </cell>
        </row>
        <row r="12">
          <cell r="C12" t="str">
            <v>Retailer requested de-energisation of the customer's premises where the de-energisation can be performed at the premises ie by a method other than main switch seal (eg pole, pillar, transformer or meter isolation link)</v>
          </cell>
        </row>
        <row r="13">
          <cell r="C13" t="str">
            <v>Retailer requested de-energisation (MSS)</v>
          </cell>
        </row>
        <row r="14">
          <cell r="C14" t="str">
            <v>Retailer requested de-energisation of the customer's premises where the de-energisation can be performed at the premises ie by a method other than main switch seal (eg pole, pillar, transformer or meter isolation link)</v>
          </cell>
        </row>
        <row r="15">
          <cell r="C15" t="str">
            <v>Retailer requested de-energisation (MSS)</v>
          </cell>
        </row>
        <row r="16">
          <cell r="C16" t="str">
            <v>Retailer or third party requested remote de-energisation via the meter for non payment (PoC Exempt locations only)</v>
          </cell>
        </row>
        <row r="17">
          <cell r="C17" t="str">
            <v>Retailer or third party requested remote de-energisation via the meter for non payment (PoC Exempt locations only)</v>
          </cell>
        </row>
        <row r="18">
          <cell r="C18" t="str">
            <v>All other remote de-energisation requests (PoC Exempt locations only)</v>
          </cell>
        </row>
        <row r="19">
          <cell r="C19" t="str">
            <v>All other remote de-energisation requests (PoC Exempt locations only)</v>
          </cell>
        </row>
        <row r="20">
          <cell r="C20" t="str">
            <v xml:space="preserve">Install new meter (CT) </v>
          </cell>
        </row>
        <row r="21">
          <cell r="C21" t="str">
            <v>Change load control equipment (inc. time switch and relay install, modify and removal)</v>
          </cell>
        </row>
        <row r="22">
          <cell r="C22" t="str">
            <v>Change load control equipment (inc. time switch and relay install, modify and removal)</v>
          </cell>
        </row>
        <row r="23">
          <cell r="C23" t="str">
            <v>Inspection required to check reported or suspected fault and no fault in meter is found. (no physical meter test)</v>
          </cell>
        </row>
        <row r="24">
          <cell r="C24" t="str">
            <v>Inspection required to check reported or suspected fault and no fault in meter is found. (no physical meter test)</v>
          </cell>
        </row>
        <row r="25">
          <cell r="C25"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ell>
        </row>
        <row r="26">
          <cell r="C2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ell>
        </row>
        <row r="27">
          <cell r="C27" t="str">
            <v>Customer requests a check read, transfer read or validation of an estimated read on the meter, may be due to reported error in the meter reading. This is only used to check the accuracy of the meter reading</v>
          </cell>
        </row>
        <row r="28">
          <cell r="C28" t="str">
            <v>Site remains active and reading undertaken upon customer move in. Retail requested</v>
          </cell>
        </row>
        <row r="29">
          <cell r="C29" t="str">
            <v>Special meter reading excluding final read. Retailer or customer requested</v>
          </cell>
        </row>
        <row r="30">
          <cell r="C30" t="str">
            <v>A request to make a change from one tariff to another tariff (Controlled Load)</v>
          </cell>
        </row>
        <row r="31">
          <cell r="C31" t="str">
            <v>A request to make a change from one tariff to another tariff</v>
          </cell>
        </row>
        <row r="32">
          <cell r="C32" t="str">
            <v>A request to make a change from one tariff to another tariff (Controlled Load)</v>
          </cell>
        </row>
        <row r="33">
          <cell r="C33" t="str">
            <v>A request to make a change from one tariff to another tariff</v>
          </cell>
        </row>
        <row r="34">
          <cell r="C34" t="str">
            <v>A request to make a change from one tariff to another tariff</v>
          </cell>
        </row>
        <row r="35">
          <cell r="C35" t="str">
            <v>Customer requested Meter Accuracy Testing of type 5-6 meter (physically test meter)</v>
          </cell>
        </row>
        <row r="36">
          <cell r="C36" t="str">
            <v>Customer requested Meter Accuracy Testing of type 5-6 meter (physically test meter)</v>
          </cell>
        </row>
        <row r="37">
          <cell r="C37" t="str">
            <v>Meter alteration – meter is being relocated or meter wiring altered and requires DNSP to visit site to verify the integrity of the metering equipment</v>
          </cell>
        </row>
        <row r="38">
          <cell r="C38" t="str">
            <v>Meter alteration – meter is being relocated or meter wiring altered and requires DNSP to visit site to verify the integrity of the metering equipment</v>
          </cell>
        </row>
        <row r="39">
          <cell r="C39"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0">
          <cell r="C40"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1">
          <cell r="C41"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2">
          <cell r="C42"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3">
          <cell r="C43"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4">
          <cell r="C44"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5">
          <cell r="C45"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6">
          <cell r="C46"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7">
          <cell r="C47"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48">
          <cell r="C48"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49">
          <cell r="C49"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50">
          <cell r="C50"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51">
          <cell r="C51"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2">
          <cell r="C52"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3">
          <cell r="C53"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4">
          <cell r="C54"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5">
          <cell r="C55" t="str">
            <v>Retailer requests a re-energisation of the customer's premises where the customer has not paid their electricity account. No visual required</v>
          </cell>
        </row>
        <row r="56">
          <cell r="C56" t="str">
            <v>Retailer requests a re-energisation of the customer's premises where the customer has not paid their electricity account. No visual required</v>
          </cell>
        </row>
        <row r="57">
          <cell r="C57" t="str">
            <v>Retailer requests a re-energisation of the customer's premises where the customer has not paid their electricity account. No visual required</v>
          </cell>
        </row>
        <row r="58">
          <cell r="C58" t="str">
            <v>Retailer requests a re-energisation for the customer's premises following a main switch seal (no visual required)</v>
          </cell>
        </row>
        <row r="59">
          <cell r="C59" t="str">
            <v>Retailer requests a re-energisation for the customer's premises following a main switch seal (no visual required)</v>
          </cell>
        </row>
        <row r="60">
          <cell r="C60" t="str">
            <v>Retailer requests a re-energisation for the customer's premises following a main switch seal (no visual required)</v>
          </cell>
        </row>
        <row r="61">
          <cell r="C61" t="str">
            <v>Retailer or metering coordinator/provider requests a visual examination upon re-energisation (physical or remote) of the customer’s premises.</v>
          </cell>
        </row>
        <row r="62">
          <cell r="C62" t="str">
            <v>Retailer or metering coordinator/provider requests a visual examination upon re-energisation (physical or remote) of the customer’s premises.</v>
          </cell>
        </row>
        <row r="63">
          <cell r="C63" t="str">
            <v>Retailer or metering coordinator/provider requests a visual examination upon re-energisation (physical or remote) of the customer’s premises.</v>
          </cell>
        </row>
        <row r="64">
          <cell r="C64" t="str">
            <v>Retailer or metering coordinator/provider requests a visual examination upon re-energisation (physical or remote) of the customer’s premises.</v>
          </cell>
        </row>
        <row r="65">
          <cell r="C65" t="str">
            <v>Retailer or metering coordinator/provider requests a visual examination upon re-energisation (physical) of the customer’s premises where the customer has not paid their electricity account. NMI de-energised &gt; 30 days.</v>
          </cell>
        </row>
        <row r="66">
          <cell r="C66" t="str">
            <v>Retailer or metering coordinator/provider requests a visual examination upon re-energisation (physical) of the customer’s premises where the customer has not paid their electricity account. NMI de-energised &gt; 30 days.</v>
          </cell>
        </row>
        <row r="67">
          <cell r="C67" t="str">
            <v>Retailer or metering coordinator/provider requests a visual examination upon re-energisation (physical) of the customer’s premises where the customer has not paid their electricity account. NMI de-energised &gt; 30 days.</v>
          </cell>
        </row>
        <row r="68">
          <cell r="C68" t="str">
            <v>Retailer or third party requested remote re-energisation via the meter after remote de-energisation non payment (PoC Exempt locations only)</v>
          </cell>
        </row>
        <row r="69">
          <cell r="C69" t="str">
            <v>Retailer or third party requested remote re-energisation via the meter after remote de-energisation non payment (PoC Exempt locations only)</v>
          </cell>
        </row>
        <row r="70">
          <cell r="C70" t="str">
            <v>Retailer or third party requested remote re-energisation via the meter after remote de-energisation (PoC Exempt locations only)</v>
          </cell>
        </row>
        <row r="71">
          <cell r="C71" t="str">
            <v>Retailer or third party requested remote re-energisation via the meter after remote de-energisation (PoC Exempt locations only)</v>
          </cell>
        </row>
        <row r="72">
          <cell r="C72" t="str">
            <v>Removal of Meter</v>
          </cell>
        </row>
        <row r="73">
          <cell r="C73" t="str">
            <v>Removal of Meter</v>
          </cell>
        </row>
        <row r="74">
          <cell r="C74" t="str">
            <v>Removal of Meter</v>
          </cell>
        </row>
        <row r="75">
          <cell r="C75" t="str">
            <v>Customer requested temporary connection (short term) and recovery of the temporary builders supply. Note:  this service is only available for non-grid connected areas of our network (isolated feeders and the Mount Isa-Cloncurry supply network) - Single Phase</v>
          </cell>
        </row>
        <row r="76">
          <cell r="C76" t="str">
            <v>Customer requested temporary connection (short term) and recovery of the temporary builders supply. Note:  this service is only available for non-grid connected areas of our network (isolated feeders and the Mount Isa-Cloncurry supply network) - Single Phase</v>
          </cell>
        </row>
        <row r="77">
          <cell r="C77" t="str">
            <v>Customer requested temporary connection (short term) and recovery of the temporary builders supply. Note:  this service is only available for non-grid connected areas of our network (isolated feeders and the Mount Isa-Cloncurry supply network) - Multi Phase</v>
          </cell>
        </row>
        <row r="78">
          <cell r="C78" t="str">
            <v>Customer requested temporary connection (short term) and recovery of the temporary builders supply. Note:  this service is only available for non-grid connected areas of our network (isolated feeders and the Mount Isa-Cloncurry supply network) - Multi Phase</v>
          </cell>
        </row>
        <row r="79">
          <cell r="C79" t="str">
            <v>Customer requested temporary connection (short term) and recovery of the temporary builders supply. Note:  this service is only available for non-grid connected areas of our network (isolated feeders and the Mount Isa-Cloncurry supply network) - Single Phase</v>
          </cell>
        </row>
        <row r="80">
          <cell r="C80" t="str">
            <v>Customer requested temporary connection (short term) and recovery of the temporary builders supply. Note:  this service is only available for non-grid connected areas of our network (isolated feeders and the Mount Isa-Cloncurry supply network) - Single Phase</v>
          </cell>
        </row>
        <row r="81">
          <cell r="C81" t="str">
            <v>Customer requested temporary connection (short term) and recovery of the temporary builders supply. Note:  this service is only available for non-grid connected areas of our network (isolated feeders and the Mount Isa-Cloncurry supply network) - Multi Phase</v>
          </cell>
        </row>
        <row r="82">
          <cell r="C82" t="str">
            <v>Customer requested temporary connection (short term) and recovery of the temporary builders supply. Note:  this service is only available for non-grid connected areas of our network (isolated feeders and the Mount Isa-Cloncurry supply network) - Multi Phase</v>
          </cell>
        </row>
        <row r="83">
          <cell r="C83" t="str">
            <v>Reseal and inspection of meter after customer initiated work</v>
          </cell>
        </row>
        <row r="84">
          <cell r="C8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5">
          <cell r="C85"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6">
          <cell r="C86"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7">
          <cell r="C87"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8">
          <cell r="C8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9">
          <cell r="C8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0">
          <cell r="C90"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1">
          <cell r="C91"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2">
          <cell r="C92"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3">
          <cell r="C9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4">
          <cell r="C94" t="str">
            <v>Request to de-energise an unmetered supply point.</v>
          </cell>
        </row>
        <row r="95">
          <cell r="C95" t="str">
            <v>Request to de-energise an unmetered supply point.</v>
          </cell>
        </row>
        <row r="96">
          <cell r="C96" t="str">
            <v>Request to de-energise an unmetered supply point.</v>
          </cell>
        </row>
        <row r="97">
          <cell r="C97" t="str">
            <v>Request to de-energise an unmetered supply point.</v>
          </cell>
        </row>
        <row r="98">
          <cell r="C9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9">
          <cell r="C9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100">
          <cell r="C100" t="str">
            <v>Service upgrade. For example, an upgrade from single phase to multi phase and/or increase capacity. Excludes work on metering equipment (if required). Overhead - Single to Multi Phase</v>
          </cell>
        </row>
        <row r="101">
          <cell r="C101" t="str">
            <v>Service upgrade. For example, an upgrade from single phase to multi phase and/or increase capacity. Excludes work on metering equipment (if required). Overhead - Single to Multi Phase</v>
          </cell>
        </row>
        <row r="102">
          <cell r="C102" t="str">
            <v>Service upgrade. For example, an upgrade from single phase to multi phase and/or increase capacity. Excludes work on metering equipment (if required). Overhead - Multi Phase Increase Capacity</v>
          </cell>
        </row>
        <row r="103">
          <cell r="C103" t="str">
            <v>Service upgrade. For example, an upgrade from single phase to multi phase and/or increase capacity. Excludes work on metering equipment (if required). Overhead - Multi Phase Increase Capacity</v>
          </cell>
        </row>
        <row r="104">
          <cell r="C104" t="str">
            <v>Service upgrade. For example, an upgrade from single phase to multi phase and/or increase capacity. Excludes work on metering equipment (if required). Overhead - Single to Multi Phase</v>
          </cell>
        </row>
        <row r="105">
          <cell r="C105" t="str">
            <v>Service upgrade. For example, an upgrade from single phase to multi phase and/or increase capacity. Excludes work on metering equipment (if required). Overhead - Single to Multi Phase</v>
          </cell>
        </row>
        <row r="106">
          <cell r="C106" t="str">
            <v>Service upgrade. For example, an upgrade from single phase to multi phase and/or increase capacity. Excludes work on metering equipment (if required). Overhead - Multi Phase Increase Capacity</v>
          </cell>
        </row>
        <row r="107">
          <cell r="C107" t="str">
            <v>Service upgrade. For example, an upgrade from single phase to multi phase and/or increase capacity. Excludes work on metering equipment (if required). Overhead - Multi Phase Increase Capacity</v>
          </cell>
        </row>
        <row r="108">
          <cell r="C108" t="str">
            <v>Service upgrade. For example, an upgrade from single phase to multi phase and/or increase capacity. Excludes work on metering equipment (if required). Underground  - Single to Multi Phase</v>
          </cell>
        </row>
        <row r="109">
          <cell r="C109" t="str">
            <v>Service upgrade. For example, an upgrade from single phase to multi phase and/or increase capacity. Excludes work on metering equipment (if required). Underground  - Single to Multi Phase</v>
          </cell>
        </row>
        <row r="110">
          <cell r="C110" t="str">
            <v>Service upgrade. For example, an upgrade from single phase to multi phase and/or increase capacity. Excludes work on metering equipment (if required). Underground - Multi Phase Increase Capacity</v>
          </cell>
        </row>
        <row r="111">
          <cell r="C111" t="str">
            <v>Service upgrade. For example, an upgrade from single phase to multi phase and/or increase capacity. Excludes work on metering equipment (if required). Underground - Multi Phase Increase Capacity</v>
          </cell>
        </row>
        <row r="112">
          <cell r="C112" t="str">
            <v>Service upgrade. For example, an upgrade from single phase to multi phase and/or increase capacity. Excludes work on metering equipment (if required). Underground  - Single to Multi Phase</v>
          </cell>
        </row>
        <row r="113">
          <cell r="C113" t="str">
            <v>Service upgrade. For example, an upgrade from single phase to multi phase and/or increase capacity. Excludes work on metering equipment (if required). Underground  - Single to Multi Phase</v>
          </cell>
        </row>
        <row r="114">
          <cell r="C114" t="str">
            <v>Service upgrade. For example, an upgrade from single phase to multi phase and/or increase capacity. Excludes work on metering equipment (if required). Underground - Multi Phase Increase Capacity</v>
          </cell>
        </row>
        <row r="115">
          <cell r="C115" t="str">
            <v>Service upgrade. For example, an upgrade from single phase to multi phase and/or increase capacity. Excludes work on metering equipment (if required). Underground - Multi Phase Increase Capacity</v>
          </cell>
        </row>
        <row r="116">
          <cell r="C116" t="str">
            <v>Customer requested temporary connection (short term) and the recovery of the temporary builders supply. Excludes work on metering equipment.</v>
          </cell>
        </row>
        <row r="117">
          <cell r="C117" t="str">
            <v>Customer requested temporary connection (short term) and the recovery of the temporary builders supply. Excludes work on metering equipment.</v>
          </cell>
        </row>
        <row r="118">
          <cell r="C118" t="str">
            <v>Customer requested temporary connection (short term) and the recovery of the temporary builders supply. Excludes work on metering equipment.</v>
          </cell>
        </row>
        <row r="119">
          <cell r="C119" t="str">
            <v>Customer requested temporary connection (short term) and the recovery of the temporary builders supply. Excludes work on metering equipment.</v>
          </cell>
        </row>
        <row r="120">
          <cell r="C120" t="str">
            <v>Temporary de-energisation and re-energisation of supply to allow customer or contractor to work close - the supply will be disconnected - No Dismantling</v>
          </cell>
        </row>
        <row r="121">
          <cell r="C121" t="str">
            <v>Temporary de-energisation and re-energisation of supply to allow customer or contractor to work close - the supply will be disconnected - No Dismantling</v>
          </cell>
        </row>
        <row r="122">
          <cell r="C122"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3">
          <cell r="C123"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4">
          <cell r="C124"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5">
          <cell r="C125"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6">
          <cell r="C126"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7">
          <cell r="C127"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8">
          <cell r="C128"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9">
          <cell r="C129" t="str">
            <v>Temporary de-energisation and re-energisation of supply to allow customer or contractor to work close - the service may be physically dismantled or disconnected (e.g. overhead service dropped). This services includes switching if required. - Dismantling Multi Phase</v>
          </cell>
        </row>
        <row r="130">
          <cell r="C130" t="str">
            <v>Provision of load profile data where available – Retailer requested</v>
          </cell>
        </row>
        <row r="131">
          <cell r="C131" t="str">
            <v>Crews attend site at the customers request and is unable to perform job due to customers fault/fault of a third party.  TECHNICAL. Wasted travel time and wasted time at customer's premises - 2 crews</v>
          </cell>
        </row>
        <row r="132">
          <cell r="C132" t="str">
            <v>Crews attend site at the customers request and is unable to perform job due to customers fault/fault of a third party.  TECHNICAL. Wasted travel time and wasted time at customer's premises - 2 crews</v>
          </cell>
        </row>
        <row r="133">
          <cell r="C133" t="str">
            <v>Crews attend site at the customers request and is unable to perform job due to customers fault/fault of a third party.  TECHNICAL. Wasted travel time and wasted time at customer's premises - 1 crew</v>
          </cell>
        </row>
        <row r="134">
          <cell r="C134" t="str">
            <v>Crews attend site at the customers request and is unable to perform job due to customers fault/fault of a third party.  TECHNICAL. Wasted travel time and wasted time at customer's premises - 1 crew</v>
          </cell>
        </row>
        <row r="135">
          <cell r="C135" t="str">
            <v>Crews attend site at the customers request and is unable to perform job due to customers fault/fault of a third party.  NON TECHNICAL. Wasted travel time.</v>
          </cell>
        </row>
        <row r="136">
          <cell r="C136" t="str">
            <v>Crews attend site at the customers request and is unable to perform job due to customers fault/fault of a third party.  NON TECHNICAL. Wasted travel time.</v>
          </cell>
        </row>
        <row r="137">
          <cell r="C137" t="str">
            <v>Search Fees</v>
          </cell>
        </row>
        <row r="138">
          <cell r="C138" t="str">
            <v>Search Fees - Urgent</v>
          </cell>
        </row>
        <row r="139">
          <cell r="C139" t="str">
            <v>Retailer requested de-energisation of the customer's premises where the de-energisation can be performed remotely</v>
          </cell>
        </row>
        <row r="140">
          <cell r="C140" t="str">
            <v xml:space="preserve">Install new meter - Single Phase </v>
          </cell>
        </row>
        <row r="141">
          <cell r="C141" t="str">
            <v xml:space="preserve">Install new meter -Dual Element  </v>
          </cell>
        </row>
        <row r="142">
          <cell r="C142" t="str">
            <v>Install new meter - Polyphase</v>
          </cell>
        </row>
        <row r="143">
          <cell r="C143" t="str">
            <v xml:space="preserve">Install additional/replacement meter – Single phase </v>
          </cell>
        </row>
        <row r="144">
          <cell r="C144" t="str">
            <v>Install additional/replacement meter – Dual Element</v>
          </cell>
        </row>
        <row r="145">
          <cell r="C145" t="str">
            <v xml:space="preserve">Install additional/replacement meter – Polyphase </v>
          </cell>
        </row>
        <row r="146">
          <cell r="C146" t="str">
            <v>Install additional/replacement meter – CT</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Output|Fee Based"/>
      <sheetName val="Output|Quoted"/>
      <sheetName val="Input|Setup"/>
      <sheetName val="Input|Escalations"/>
      <sheetName val="Input|Indirect Cost Rates"/>
      <sheetName val="Input|Fee Based|EGX"/>
      <sheetName val="Input|Fee Based Mapping"/>
      <sheetName val="Calc|Fee Based"/>
      <sheetName val="Input|Labour Rates"/>
      <sheetName val="Calc|Labour Rates"/>
      <sheetName val="Model Validation"/>
    </sheetNames>
    <sheetDataSet>
      <sheetData sheetId="0"/>
      <sheetData sheetId="1"/>
      <sheetData sheetId="2"/>
      <sheetData sheetId="3"/>
      <sheetData sheetId="4"/>
      <sheetData sheetId="5">
        <row r="18">
          <cell r="I18">
            <v>1.075353</v>
          </cell>
        </row>
        <row r="39">
          <cell r="I39">
            <v>1.0236530841440938</v>
          </cell>
        </row>
        <row r="59">
          <cell r="I59">
            <v>1.0236530841440938</v>
          </cell>
        </row>
        <row r="64">
          <cell r="I64">
            <v>1.0236530841440938</v>
          </cell>
        </row>
        <row r="69">
          <cell r="I69">
            <v>1.0236530841440938</v>
          </cell>
        </row>
        <row r="74">
          <cell r="I74">
            <v>1.0236530841440938</v>
          </cell>
        </row>
      </sheetData>
      <sheetData sheetId="6"/>
      <sheetData sheetId="7"/>
      <sheetData sheetId="8"/>
      <sheetData sheetId="9">
        <row r="9">
          <cell r="C9" t="str">
            <v>Service</v>
          </cell>
        </row>
        <row r="10">
          <cell r="C10" t="str">
            <v>Retailer requested de-energisation of the customer's premises where the de-energisation can be performed at the premises ie by a method other than main switch seal (eg pole, pillar, transformer or meter isolation link)</v>
          </cell>
        </row>
        <row r="11">
          <cell r="C11" t="str">
            <v>Retailer requested de-energisation of the customer's premises where the de-energisation can be performed at the premises ie by a method other than main switch seal (eg pole, pillar, transformer or meter isolation link)</v>
          </cell>
        </row>
        <row r="12">
          <cell r="C12" t="str">
            <v>Retailer requested de-energisation of the customer's premises where the de-energisation can be performed at the premises ie by a method other than main switch seal (eg pole, pillar, transformer or meter isolation link)</v>
          </cell>
        </row>
        <row r="13">
          <cell r="C13" t="str">
            <v>Retailer requested de-energisation of the customer's premises where the de-energisation can be performed at the premises ie by a method other than main switch seal (eg pole, pillar, transformer or meter isolation link)</v>
          </cell>
        </row>
        <row r="14">
          <cell r="C14" t="str">
            <v>Retailer requested de-energisation (MSS)</v>
          </cell>
        </row>
        <row r="15">
          <cell r="C15" t="str">
            <v>Retailer requested de-energisation (MSS)</v>
          </cell>
        </row>
        <row r="16">
          <cell r="C16" t="str">
            <v>Retailer requests a re-energisation of the customer's premises where the customer has not paid their electricity account. No visual required</v>
          </cell>
        </row>
        <row r="17">
          <cell r="C17" t="str">
            <v>Retailer requests a re-energisation of the customer's premises where the customer has not paid their electricity account. No visual required</v>
          </cell>
        </row>
        <row r="18">
          <cell r="C18" t="str">
            <v>Retailer requests a re-energisation of the customer's premises where the customer has not paid their electricity account. No visual required</v>
          </cell>
        </row>
        <row r="19">
          <cell r="C19" t="str">
            <v>Retailer requests a re-energisation for the customer's premises following a main switch seal (no visual required)</v>
          </cell>
        </row>
        <row r="20">
          <cell r="C20" t="str">
            <v>Retailer requests a re-energisation for the customer's premises following a main switch seal (no visual required)</v>
          </cell>
        </row>
        <row r="21">
          <cell r="C21" t="str">
            <v>Retailer requests a re-energisation for the customer's premises following a main switch seal (no visual required)</v>
          </cell>
        </row>
        <row r="22">
          <cell r="C22" t="str">
            <v>Retailer or metering coordinator/provider requests a visual examination upon re-energisation (physical or remote) of the customer’s premises.</v>
          </cell>
        </row>
        <row r="23">
          <cell r="C23" t="str">
            <v>Retailer or metering coordinator/provider requests a visual examination upon re-energisation (physical or remote) of the customer’s premises.</v>
          </cell>
        </row>
        <row r="24">
          <cell r="C24" t="str">
            <v>Retailer or metering coordinator/provider requests a visual examination upon re-energisation (physical or remote) of the customer’s premises.</v>
          </cell>
        </row>
        <row r="25">
          <cell r="C25" t="str">
            <v>Retailer or metering coordinator/provider requests a visual examination upon re-energisation (physical or remote) of the customer’s premises.</v>
          </cell>
        </row>
        <row r="26">
          <cell r="C26" t="str">
            <v>Retailer or metering coordinator/provider requests a visual examination upon re-energisation (physical) of the customer’s premises where the customer has not paid their electricity account. NMI de-energised &gt; 30 days.</v>
          </cell>
        </row>
        <row r="27">
          <cell r="C27" t="str">
            <v>Retailer or metering coordinator/provider requests a visual examination upon re-energisation (physical) of the customer’s premises where the customer has not paid their electricity account. NMI de-energised &gt; 30 days.</v>
          </cell>
        </row>
        <row r="28">
          <cell r="C28" t="str">
            <v>Retailer or metering coordinator/provider requests a visual examination upon re-energisation (physical) of the customer’s premises where the customer has not paid their electricity account. NMI de-energised &gt; 30 days.</v>
          </cell>
        </row>
        <row r="29">
          <cell r="C29" t="str">
            <v>Temporary de-energisation and re-energisation of supply to allow customer or contractor to work close - the supply will be disconnected - No Dismantling</v>
          </cell>
        </row>
        <row r="30">
          <cell r="C30" t="str">
            <v>Temporary de-energisation and re-energisation of supply to allow customer or contractor to work close - the supply will be disconnected - No Dismantling</v>
          </cell>
        </row>
        <row r="31">
          <cell r="C31"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2">
          <cell r="C32" t="str">
            <v>Temporary de-energisation and re-energisation of supply to allow customer or contractor to work close - the service may be physically dismantled or disconnected (e.g. overhead service dropped). This services includes switching if required. - Dismantling Multi Phase</v>
          </cell>
        </row>
        <row r="33">
          <cell r="C33"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4">
          <cell r="C34" t="str">
            <v>Temporary de-energisation and re-energisation of supply to allow customer or contractor to work close - the service may be physically dismantled or disconnected (e.g. overhead service dropped). This services includes switching if required. - Dismantling Multi Phase</v>
          </cell>
        </row>
        <row r="35">
          <cell r="C35"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6">
          <cell r="C36" t="str">
            <v>Temporary de-energisation and re-energisation of supply to allow customer or contractor to work close - the service may be physically dismantled or disconnected (e.g. overhead service dropped). This services includes switching if required. - Dismantling Multi Phase</v>
          </cell>
        </row>
        <row r="37">
          <cell r="C37"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8">
          <cell r="C38" t="str">
            <v>Temporary de-energisation and re-energisation of supply to allow customer or contractor to work close - the service may be physically dismantled or disconnected (e.g. overhead service dropped). This services includes switching if required. - Dismantling Multi Phase</v>
          </cell>
        </row>
        <row r="39">
          <cell r="C39" t="str">
            <v>Customer requested temporary connection (short term) and the recovery of the temporary builders supply. Excludes work on metering equipment.</v>
          </cell>
        </row>
        <row r="40">
          <cell r="C40" t="str">
            <v>Customer requested temporary connection (short term) and the recovery of the temporary builders supply. Excludes work on metering equipment.</v>
          </cell>
        </row>
        <row r="41">
          <cell r="C41" t="str">
            <v>Customer requested temporary connection (short term) and the recovery of the temporary builders supply. Excludes work on metering equipment.</v>
          </cell>
        </row>
        <row r="42">
          <cell r="C42" t="str">
            <v>Customer requested temporary connection (short term) and the recovery of the temporary builders supply. Excludes work on metering equipment.</v>
          </cell>
        </row>
        <row r="43">
          <cell r="C4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4">
          <cell r="C4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5">
          <cell r="C45"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6">
          <cell r="C46"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7">
          <cell r="C47"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8">
          <cell r="C4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9">
          <cell r="C4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0">
          <cell r="C50"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1">
          <cell r="C51" t="str">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ell>
        </row>
        <row r="52">
          <cell r="C52"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3">
          <cell r="C5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4">
          <cell r="C5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5">
          <cell r="C55" t="str">
            <v>Request to de-energise an unmetered supply point.</v>
          </cell>
        </row>
        <row r="56">
          <cell r="C56" t="str">
            <v>Request to de-energise an unmetered supply point.</v>
          </cell>
        </row>
        <row r="57">
          <cell r="C57" t="str">
            <v>Request to de-energise an unmetered supply point.</v>
          </cell>
        </row>
        <row r="58">
          <cell r="C58" t="str">
            <v>Request to de-energise an unmetered supply point.</v>
          </cell>
        </row>
        <row r="59">
          <cell r="C59" t="str">
            <v>Service upgrade. For example, an upgrade from single phase to multi phase and/or increase capacity. Excludes work on metering equipment (if required). Overhead - Single to Multi Phase</v>
          </cell>
        </row>
        <row r="60">
          <cell r="C60" t="str">
            <v>Service upgrade. For example, an upgrade from single phase to multi phase and/or increase capacity. Excludes work on metering equipment (if required). Overhead - Single to Multi Phase</v>
          </cell>
        </row>
        <row r="61">
          <cell r="C61" t="str">
            <v>Service upgrade. For example, an upgrade from single phase to multi phase and/or increase capacity. Excludes work on metering equipment (if required). Overhead - Multi Phase Increase Capacity</v>
          </cell>
        </row>
        <row r="62">
          <cell r="C62" t="str">
            <v>Service upgrade. For example, an upgrade from single phase to multi phase and/or increase capacity. Excludes work on metering equipment (if required). Overhead - Multi Phase Increase Capacity</v>
          </cell>
        </row>
        <row r="63">
          <cell r="C63" t="str">
            <v>Service upgrade. For example, an upgrade from single phase to multi phase and/or increase capacity. Excludes work on metering equipment (if required). Overhead - Single to Multi Phase</v>
          </cell>
        </row>
        <row r="64">
          <cell r="C64" t="str">
            <v>Service upgrade. For example, an upgrade from single phase to multi phase and/or increase capacity. Excludes work on metering equipment (if required). Overhead - Single to Multi Phase</v>
          </cell>
        </row>
        <row r="65">
          <cell r="C65" t="str">
            <v>Service upgrade. For example, an upgrade from single phase to multi phase and/or increase capacity. Excludes work on metering equipment (if required). Overhead - Multi Phase Increase Capacity</v>
          </cell>
        </row>
        <row r="66">
          <cell r="C66" t="str">
            <v>Service upgrade. For example, an upgrade from single phase to multi phase and/or increase capacity. Excludes work on metering equipment (if required). Overhead - Multi Phase Increase Capacity</v>
          </cell>
        </row>
        <row r="67">
          <cell r="C67" t="str">
            <v>Service upgrade. For example, an upgrade from single phase to multi phase and/or increase capacity. Excludes work on metering equipment (if required). Underground  - Single to Multi Phase</v>
          </cell>
        </row>
        <row r="68">
          <cell r="C68" t="str">
            <v>Service upgrade. For example, an upgrade from single phase to multi phase and/or increase capacity. Excludes work on metering equipment (if required). Underground  - Single to Multi Phase</v>
          </cell>
        </row>
        <row r="69">
          <cell r="C69" t="str">
            <v>Service upgrade. For example, an upgrade from single phase to multi phase and/or increase capacity. Excludes work on metering equipment (if required). Underground - Multi Phase Increase Capacity</v>
          </cell>
        </row>
        <row r="70">
          <cell r="C70" t="str">
            <v>Service upgrade. For example, an upgrade from single phase to multi phase and/or increase capacity. Excludes work on metering equipment (if required). Underground - Multi Phase Increase Capacity</v>
          </cell>
        </row>
        <row r="71">
          <cell r="C71" t="str">
            <v>Service upgrade. For example, an upgrade from single phase to multi phase and/or increase capacity. Excludes work on metering equipment (if required). Underground  - Single to Multi Phase</v>
          </cell>
        </row>
        <row r="72">
          <cell r="C72" t="str">
            <v>Service upgrade. For example, an upgrade from single phase to multi phase and/or increase capacity. Excludes work on metering equipment (if required). Underground  - Single to Multi Phase</v>
          </cell>
        </row>
        <row r="73">
          <cell r="C73" t="str">
            <v>Service upgrade. For example, an upgrade from single phase to multi phase and/or increase capacity. Excludes work on metering equipment (if required). Underground - Multi Phase Increase Capacity</v>
          </cell>
        </row>
        <row r="74">
          <cell r="C74" t="str">
            <v>Service upgrade. For example, an upgrade from single phase to multi phase and/or increase capacity. Excludes work on metering equipment (if required). Underground - Multi Phase Increase Capacity</v>
          </cell>
        </row>
        <row r="75">
          <cell r="C75"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6">
          <cell r="C76"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7">
          <cell r="C77"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8">
          <cell r="C78"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9">
          <cell r="C79"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0">
          <cell r="C80"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1">
          <cell r="C81"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2">
          <cell r="C82"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3">
          <cell r="C83"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4">
          <cell r="C84"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5">
          <cell r="C85"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6">
          <cell r="C86"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7">
          <cell r="C87"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8">
          <cell r="C88"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9">
          <cell r="C89"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0">
          <cell r="C90"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1">
          <cell r="C91" t="str">
            <v>Removal of Meter</v>
          </cell>
        </row>
        <row r="92">
          <cell r="C92" t="str">
            <v>Removal of Meter</v>
          </cell>
        </row>
        <row r="93">
          <cell r="C93" t="str">
            <v>Removal of Meter</v>
          </cell>
        </row>
        <row r="94">
          <cell r="C94" t="str">
            <v>Customer requested Meter Accuracy Testing of type 5-6 meter (physically test meter)</v>
          </cell>
        </row>
        <row r="95">
          <cell r="C95" t="str">
            <v>Customer requested Meter Accuracy Testing of type 5-6 meter (physically test meter)</v>
          </cell>
        </row>
        <row r="96">
          <cell r="C96" t="str">
            <v>Customer requested Meter Accuracy Testing of type 5-6 meter (physically test meter)</v>
          </cell>
        </row>
        <row r="97">
          <cell r="C97" t="str">
            <v>Customer requested Meter Accuracy Testing of type 5-6 meter (physically test meter)</v>
          </cell>
        </row>
        <row r="98">
          <cell r="C98" t="str">
            <v>Inspection required to check reported or suspected fault and no fault in meter is found. (no physical meter test)</v>
          </cell>
        </row>
        <row r="99">
          <cell r="C99" t="str">
            <v>Inspection required to check reported or suspected fault and no fault in meter is found. (no physical meter test)</v>
          </cell>
        </row>
        <row r="100">
          <cell r="C10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ell>
        </row>
        <row r="101">
          <cell r="C10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ell>
        </row>
        <row r="102">
          <cell r="C102" t="str">
            <v>A request to make a change from one tariff to another tariff (Controlled Load)</v>
          </cell>
        </row>
        <row r="103">
          <cell r="C103" t="str">
            <v>A request to make a change from one tariff to another tariff (Controlled Load)</v>
          </cell>
        </row>
        <row r="104">
          <cell r="C104" t="str">
            <v>A request to make a change from one tariff to another tariff</v>
          </cell>
        </row>
        <row r="105">
          <cell r="C105" t="str">
            <v>A request to make a change from one tariff to another tariff</v>
          </cell>
        </row>
        <row r="106">
          <cell r="C106" t="str">
            <v>A request to make a change from one tariff to another tariff</v>
          </cell>
        </row>
        <row r="107">
          <cell r="C107" t="str">
            <v>Change load control equipment (inc. time switch and relay install, modify and removal)</v>
          </cell>
        </row>
        <row r="108">
          <cell r="C108" t="str">
            <v>Change load control equipment (inc. time switch and relay install, modify and removal)</v>
          </cell>
        </row>
        <row r="109">
          <cell r="C109" t="str">
            <v>Meter alteration – meter is being relocated or meter wiring altered and requires DNSP to visit site to verify the integrity of the metering equipment</v>
          </cell>
        </row>
        <row r="110">
          <cell r="C110" t="str">
            <v>Meter alteration – meter is being relocated or meter wiring altered and requires DNSP to visit site to verify the integrity of the metering equipment</v>
          </cell>
        </row>
        <row r="111">
          <cell r="C111" t="str">
            <v>Customer requests a check read, transfer read or validation of an estimated read on the meter, may be due to reported error in the meter reading. This is only used to check the accuracy of the meter reading</v>
          </cell>
        </row>
        <row r="112">
          <cell r="C112" t="str">
            <v>Site remains active and reading undertaken upon customer move in. Retail requested</v>
          </cell>
        </row>
        <row r="113">
          <cell r="C113" t="str">
            <v>Special meter reading excluding final read. Retailer or customer requested</v>
          </cell>
        </row>
        <row r="114">
          <cell r="C114" t="str">
            <v>Provision of load profile data where available – Retailer requested</v>
          </cell>
        </row>
        <row r="115">
          <cell r="C115" t="str">
            <v>Reseal and inspection of meter after customer initiated work</v>
          </cell>
        </row>
        <row r="116">
          <cell r="C116" t="str">
            <v>Crews attend site at the customers request and is unable to perform job due to customers fault/fault of a third party.  TECHNICAL. Wasted travel time and wasted time at customer's premises - 1 crew</v>
          </cell>
        </row>
        <row r="117">
          <cell r="C117" t="str">
            <v>Crews attend site at the customers request and is unable to perform job due to customers fault/fault of a third party.  TECHNICAL. Wasted travel time and wasted time at customer's premises - 2 crews</v>
          </cell>
        </row>
        <row r="118">
          <cell r="C118" t="str">
            <v>Crews attend site at the customers request and is unable to perform job due to customers fault/fault of a third party.  TECHNICAL. Wasted travel time and wasted time at customer's premises - 1 crew</v>
          </cell>
        </row>
        <row r="119">
          <cell r="C119" t="str">
            <v>Crews attend site at the customers request and is unable to perform job due to customers fault/fault of a third party.  TECHNICAL. Wasted travel time and wasted time at customer's premises - 2 crews</v>
          </cell>
        </row>
        <row r="120">
          <cell r="C120" t="str">
            <v>Crews attend site at the customers request and is unable to perform job due to customers fault/fault of a third party. Wasted travel time.</v>
          </cell>
        </row>
        <row r="121">
          <cell r="C121" t="str">
            <v>Crews attend site at the customers request and is unable to perform job due to customers fault/fault of a third party. Wasted travel time.</v>
          </cell>
        </row>
        <row r="122">
          <cell r="C122" t="str">
            <v>Search Fees</v>
          </cell>
        </row>
        <row r="123">
          <cell r="C123" t="str">
            <v>Search Fees - Urgent</v>
          </cell>
        </row>
        <row r="124">
          <cell r="C124" t="str">
            <v>Retailer requested de-energisation of the customer's premises where the de-energisation can be performed remotely</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row r="134">
          <cell r="C134" t="str">
            <v/>
          </cell>
        </row>
        <row r="135">
          <cell r="C135" t="str">
            <v/>
          </cell>
        </row>
        <row r="136">
          <cell r="C136" t="str">
            <v/>
          </cell>
        </row>
        <row r="137">
          <cell r="C137" t="str">
            <v/>
          </cell>
        </row>
        <row r="138">
          <cell r="C138" t="str">
            <v/>
          </cell>
        </row>
        <row r="139">
          <cell r="C139" t="str">
            <v/>
          </cell>
        </row>
        <row r="140">
          <cell r="C140" t="str">
            <v/>
          </cell>
        </row>
        <row r="141">
          <cell r="C141" t="str">
            <v/>
          </cell>
        </row>
        <row r="142">
          <cell r="C142" t="str">
            <v/>
          </cell>
        </row>
        <row r="143">
          <cell r="C143" t="str">
            <v/>
          </cell>
        </row>
        <row r="144">
          <cell r="C144" t="str">
            <v/>
          </cell>
        </row>
        <row r="145">
          <cell r="C145" t="str">
            <v/>
          </cell>
        </row>
        <row r="146">
          <cell r="C146" t="str">
            <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sheetData>
      <sheetData sheetId="10">
        <row r="10">
          <cell r="B10" t="str">
            <v>Administrative</v>
          </cell>
          <cell r="C10" t="str">
            <v>Business hours</v>
          </cell>
          <cell r="D10" t="str">
            <v>No</v>
          </cell>
          <cell r="E10">
            <v>54.375426621160408</v>
          </cell>
          <cell r="F10">
            <v>0.46500000000000002</v>
          </cell>
          <cell r="G10">
            <v>0.58542196806443347</v>
          </cell>
          <cell r="H10">
            <v>16.887919999999998</v>
          </cell>
          <cell r="I10"/>
        </row>
        <row r="11">
          <cell r="B11" t="str">
            <v>Technical Service Person</v>
          </cell>
          <cell r="C11" t="str">
            <v>Business hours</v>
          </cell>
          <cell r="D11" t="str">
            <v>No</v>
          </cell>
          <cell r="E11">
            <v>65.74744027303754</v>
          </cell>
          <cell r="F11">
            <v>0.46500000000000002</v>
          </cell>
          <cell r="G11">
            <v>0.58542196806443347</v>
          </cell>
          <cell r="H11">
            <v>20.419840000000001</v>
          </cell>
          <cell r="I11"/>
        </row>
        <row r="12">
          <cell r="B12" t="str">
            <v>Supervisor</v>
          </cell>
          <cell r="C12" t="str">
            <v>Business hours</v>
          </cell>
          <cell r="D12" t="str">
            <v>No</v>
          </cell>
          <cell r="E12">
            <v>78.095563139931727</v>
          </cell>
          <cell r="F12">
            <v>0.46500000000000002</v>
          </cell>
          <cell r="G12">
            <v>0.58542196806443347</v>
          </cell>
          <cell r="H12">
            <v>24.254919999999995</v>
          </cell>
          <cell r="I12"/>
        </row>
        <row r="13">
          <cell r="B13" t="str">
            <v>Para Professional</v>
          </cell>
          <cell r="C13" t="str">
            <v>Business hours</v>
          </cell>
          <cell r="D13" t="str">
            <v>No</v>
          </cell>
          <cell r="E13">
            <v>73.474402730375417</v>
          </cell>
          <cell r="F13">
            <v>0.46500000000000002</v>
          </cell>
          <cell r="G13">
            <v>0.58542196806443347</v>
          </cell>
          <cell r="H13">
            <v>22.819679999999998</v>
          </cell>
          <cell r="I13"/>
        </row>
        <row r="14">
          <cell r="B14" t="str">
            <v>50% TSP/Contractor mix</v>
          </cell>
          <cell r="C14" t="str">
            <v>Business hours</v>
          </cell>
          <cell r="D14" t="str">
            <v>No</v>
          </cell>
          <cell r="E14">
            <v>32.87372013651877</v>
          </cell>
          <cell r="F14">
            <v>0.46500000000000002</v>
          </cell>
          <cell r="G14">
            <v>0.58542196806443347</v>
          </cell>
          <cell r="H14">
            <v>10.20992</v>
          </cell>
          <cell r="I14"/>
        </row>
        <row r="15">
          <cell r="B15" t="str">
            <v>20% TSP/Contractor mix</v>
          </cell>
          <cell r="C15" t="str">
            <v>Business hours</v>
          </cell>
          <cell r="D15" t="str">
            <v>No</v>
          </cell>
          <cell r="E15">
            <v>13.149488054607509</v>
          </cell>
          <cell r="F15">
            <v>0.46500000000000002</v>
          </cell>
          <cell r="G15">
            <v>0.58542196806443347</v>
          </cell>
          <cell r="H15">
            <v>4.0839680000000005</v>
          </cell>
          <cell r="I15"/>
        </row>
        <row r="16">
          <cell r="B16" t="str">
            <v>Administrative</v>
          </cell>
          <cell r="C16" t="str">
            <v>After hours</v>
          </cell>
          <cell r="D16" t="str">
            <v>No</v>
          </cell>
          <cell r="E16">
            <v>63.078498293515352</v>
          </cell>
          <cell r="F16">
            <v>0.46500000000000002</v>
          </cell>
          <cell r="G16">
            <v>0.58542196806443347</v>
          </cell>
          <cell r="H16">
            <v>19.590919999999997</v>
          </cell>
          <cell r="I16"/>
        </row>
        <row r="17">
          <cell r="B17" t="str">
            <v>Technical Service Person</v>
          </cell>
          <cell r="C17" t="str">
            <v>After hours</v>
          </cell>
          <cell r="D17" t="str">
            <v>No</v>
          </cell>
          <cell r="E17">
            <v>74.77</v>
          </cell>
          <cell r="F17">
            <v>0.46500000000000002</v>
          </cell>
          <cell r="G17">
            <v>0.58542196806443347</v>
          </cell>
          <cell r="H17">
            <v>23.222066599999998</v>
          </cell>
          <cell r="I17"/>
        </row>
        <row r="18">
          <cell r="B18" t="str">
            <v>Supervisor</v>
          </cell>
          <cell r="C18" t="str">
            <v>After hours</v>
          </cell>
          <cell r="D18" t="str">
            <v>No</v>
          </cell>
          <cell r="E18">
            <v>102.27</v>
          </cell>
          <cell r="F18">
            <v>0.46500000000000002</v>
          </cell>
          <cell r="G18">
            <v>0.58542196806443347</v>
          </cell>
          <cell r="H18">
            <v>31.763016599999997</v>
          </cell>
          <cell r="I18"/>
        </row>
        <row r="19">
          <cell r="B19" t="str">
            <v>Para Professional</v>
          </cell>
          <cell r="C19" t="str">
            <v>After hours</v>
          </cell>
          <cell r="D19" t="str">
            <v>No</v>
          </cell>
          <cell r="E19">
            <v>87.49</v>
          </cell>
          <cell r="F19">
            <v>0.46500000000000002</v>
          </cell>
          <cell r="G19">
            <v>0.58542196806443347</v>
          </cell>
          <cell r="H19">
            <v>27.172644200000001</v>
          </cell>
          <cell r="I19"/>
        </row>
        <row r="20">
          <cell r="B20" t="str">
            <v>50% TSP/Contractor mix</v>
          </cell>
          <cell r="C20" t="str">
            <v>After hours</v>
          </cell>
          <cell r="D20" t="str">
            <v>No</v>
          </cell>
          <cell r="E20">
            <v>37.384999999999998</v>
          </cell>
          <cell r="F20">
            <v>0.46500000000000002</v>
          </cell>
          <cell r="G20">
            <v>0.58542196806443347</v>
          </cell>
          <cell r="H20">
            <v>11.611033299999999</v>
          </cell>
          <cell r="I20"/>
        </row>
        <row r="21">
          <cell r="B21" t="str">
            <v>20% TSP/Contractor mix</v>
          </cell>
          <cell r="C21" t="str">
            <v>After hours</v>
          </cell>
          <cell r="D21" t="str">
            <v>No</v>
          </cell>
          <cell r="E21">
            <v>14.954000000000001</v>
          </cell>
          <cell r="F21">
            <v>0.46500000000000002</v>
          </cell>
          <cell r="G21">
            <v>0.58542196806443347</v>
          </cell>
          <cell r="H21">
            <v>4.64441332</v>
          </cell>
          <cell r="I21"/>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Output|RIN"/>
      <sheetName val="Lookup|Tables"/>
      <sheetName val="Check|List"/>
    </sheetNames>
    <sheetDataSet>
      <sheetData sheetId="0" refreshError="1"/>
      <sheetData sheetId="1" refreshError="1">
        <row r="11">
          <cell r="G11">
            <v>2016</v>
          </cell>
        </row>
        <row r="12">
          <cell r="G12">
            <v>2019</v>
          </cell>
        </row>
        <row r="13">
          <cell r="G13">
            <v>2020</v>
          </cell>
        </row>
        <row r="14">
          <cell r="G14">
            <v>2021</v>
          </cell>
        </row>
        <row r="15">
          <cell r="G15">
            <v>2022</v>
          </cell>
        </row>
        <row r="16">
          <cell r="G16">
            <v>2026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4">
          <cell r="G14" t="str">
            <v>Per cent</v>
          </cell>
        </row>
      </sheetData>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 ACS"/>
      <sheetName val="General Inputs"/>
      <sheetName val="ERG -Security Lighting Services"/>
      <sheetName val="Lookup Tables"/>
      <sheetName val="Model update log"/>
    </sheetNames>
    <sheetDataSet>
      <sheetData sheetId="0" refreshError="1"/>
      <sheetData sheetId="1">
        <row r="8">
          <cell r="D8" t="str">
            <v>Ergon Energy</v>
          </cell>
        </row>
        <row r="9">
          <cell r="D9">
            <v>36678</v>
          </cell>
        </row>
        <row r="10">
          <cell r="D10" t="str">
            <v>2025–26</v>
          </cell>
        </row>
        <row r="11">
          <cell r="D11" t="str">
            <v>2024–25</v>
          </cell>
        </row>
        <row r="12">
          <cell r="D12" t="str">
            <v>2025–26</v>
          </cell>
        </row>
      </sheetData>
      <sheetData sheetId="2" refreshError="1"/>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Inputs"/>
      <sheetName val="EGX -Security Lighting Services"/>
      <sheetName val="Lookup Tables"/>
      <sheetName val="Model update log"/>
    </sheetNames>
    <sheetDataSet>
      <sheetData sheetId="0" refreshError="1"/>
      <sheetData sheetId="1">
        <row r="8">
          <cell r="D8" t="str">
            <v>Energex</v>
          </cell>
        </row>
        <row r="9">
          <cell r="D9">
            <v>36678</v>
          </cell>
        </row>
        <row r="10">
          <cell r="D10" t="str">
            <v>2025–26</v>
          </cell>
        </row>
        <row r="11">
          <cell r="D11" t="str">
            <v>2024–25</v>
          </cell>
        </row>
        <row r="12">
          <cell r="D12" t="str">
            <v>2025–26</v>
          </cell>
        </row>
      </sheetData>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utput|Fee Based"/>
      <sheetName val="Output|Quoted"/>
      <sheetName val="Input|Setup"/>
      <sheetName val="Input|Escalations"/>
      <sheetName val="Input|Indirect Cost Rates"/>
      <sheetName val="Input|Labour Rates"/>
      <sheetName val="Input|Fee Based"/>
      <sheetName val="Input|Historical Fee Based"/>
      <sheetName val="Calc|Labour Rates"/>
      <sheetName val="Calc|Fee Based"/>
      <sheetName val="Model Validation"/>
    </sheetNames>
    <sheetDataSet>
      <sheetData sheetId="0"/>
      <sheetData sheetId="1"/>
      <sheetData sheetId="2"/>
      <sheetData sheetId="3">
        <row r="33">
          <cell r="B33" t="str">
            <v>3.7 Labour types</v>
          </cell>
        </row>
        <row r="34">
          <cell r="B34" t="str">
            <v>Administrative officer (BH)</v>
          </cell>
        </row>
        <row r="35">
          <cell r="B35" t="str">
            <v>Field worker (BH)</v>
          </cell>
        </row>
        <row r="36">
          <cell r="B36" t="str">
            <v>Technical Specialist (BH)</v>
          </cell>
        </row>
        <row r="37">
          <cell r="B37" t="str">
            <v>Engineer (BH)</v>
          </cell>
        </row>
        <row r="38">
          <cell r="B38" t="str">
            <v>Senior engineer (BH)</v>
          </cell>
        </row>
        <row r="39">
          <cell r="B39" t="str">
            <v>Field worker (AH)</v>
          </cell>
        </row>
        <row r="40">
          <cell r="B40" t="str">
            <v>Security Lights</v>
          </cell>
        </row>
        <row r="41">
          <cell r="B41"/>
        </row>
        <row r="42">
          <cell r="B42"/>
        </row>
        <row r="43">
          <cell r="B43"/>
        </row>
        <row r="44">
          <cell r="B44"/>
        </row>
        <row r="45">
          <cell r="B45"/>
        </row>
        <row r="46">
          <cell r="B46"/>
        </row>
        <row r="47">
          <cell r="B47"/>
        </row>
        <row r="48">
          <cell r="B48"/>
        </row>
        <row r="49">
          <cell r="B49"/>
        </row>
        <row r="50">
          <cell r="B50"/>
        </row>
        <row r="51">
          <cell r="B51"/>
        </row>
        <row r="52">
          <cell r="B52"/>
        </row>
      </sheetData>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draft decision 2021-22"/>
      <sheetName val="Index"/>
      <sheetName val="Rates Reconciliation"/>
      <sheetName val="Input|Assumptions"/>
      <sheetName val="Input|Historical"/>
      <sheetName val="Input|Time"/>
      <sheetName val="Input|Reserve Feeder"/>
      <sheetName val="Input|Security Lighting"/>
      <sheetName val="Calc|Volumes"/>
      <sheetName val="Calc|Base year cost"/>
      <sheetName val="Calc|Tax recovery"/>
      <sheetName val="Calc|Escalators"/>
      <sheetName val="Calc|ACS prices"/>
      <sheetName val="Calc|ACS revenues"/>
      <sheetName val="Output|Attachment"/>
      <sheetName val="Output|RIN"/>
      <sheetName val="Lookup|Tables"/>
      <sheetName val="Check|List"/>
      <sheetName val="CostBuildUp&gt;&gt;&gt;"/>
      <sheetName val="A1 NC 1Ph BH"/>
      <sheetName val="A2 NC 1Ph AH"/>
      <sheetName val="A3 NC 3Ph BH"/>
      <sheetName val="A4 NC 3Ph AH"/>
      <sheetName val="A5 Temp 1ph BH"/>
      <sheetName val="A6 Temp 1ph AH"/>
      <sheetName val="A7 Temp 3ph BH"/>
      <sheetName val="A8 Temp 3ph AH"/>
      <sheetName val="A9- Supply upgrade BH"/>
      <sheetName val="A10- Supply upgrade AH"/>
      <sheetName val="A11- OH SL repl. BH"/>
      <sheetName val="A12- OH SL repl. AH"/>
      <sheetName val="A13 Field Re-en BH"/>
      <sheetName val="A14 Field Re-en AH"/>
      <sheetName val="A15 Field De-en BH"/>
      <sheetName val="A16 Temp Discon BH"/>
      <sheetName val="A17 Temp Discon AH"/>
      <sheetName val="A18 Recon after temp discon BH"/>
      <sheetName val="A19 Recon after temp discon AH"/>
      <sheetName val="A20 SL O&amp;M"/>
      <sheetName val="A21 Cust access to data"/>
      <sheetName val="A22 Reserve feeder"/>
      <sheetName val="A23 Remote Re-en"/>
      <sheetName val="A24 Remote De-en"/>
      <sheetName val="A25 Alteration BH"/>
      <sheetName val="A26 Alteration AH"/>
      <sheetName val="A27 Remote spl mtr read"/>
      <sheetName val="A28 Remote Meter reconfig"/>
      <sheetName val="A29 Meter read - field"/>
      <sheetName val="A30 Meter test BH"/>
      <sheetName val="A31 Meter test AH"/>
      <sheetName val="A32 type 7 metering"/>
      <sheetName val="A33 NCUML metering"/>
      <sheetName val="Input|A34"/>
      <sheetName val="A35 WSA - NC 1ph BH"/>
      <sheetName val="A36 WSA - NC 1ph AH"/>
      <sheetName val="A37 OH 3Ph SL repl. BH"/>
      <sheetName val="A38 OH 3Ph SL repl. AH"/>
      <sheetName val="A39 WSA - SL repl BH"/>
      <sheetName val="A40 WSA - SL repl AH"/>
    </sheetNames>
    <sheetDataSet>
      <sheetData sheetId="0"/>
      <sheetData sheetId="1"/>
      <sheetData sheetId="2"/>
      <sheetData sheetId="3">
        <row r="28">
          <cell r="C28" t="str">
            <v>Network Overhead</v>
          </cell>
        </row>
      </sheetData>
      <sheetData sheetId="4"/>
      <sheetData sheetId="5"/>
      <sheetData sheetId="6"/>
      <sheetData sheetId="7"/>
      <sheetData sheetId="8"/>
      <sheetData sheetId="9"/>
      <sheetData sheetId="10">
        <row r="39">
          <cell r="J39">
            <v>1.4485651526505185E-2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persons/person.xml><?xml version="1.0" encoding="utf-8"?>
<personList xmlns="http://schemas.microsoft.com/office/spreadsheetml/2018/threadedcomments" xmlns:x="http://schemas.openxmlformats.org/spreadsheetml/2006/main">
  <person displayName="Philippe Laspeyres" id="{849FAAE2-2299-48F7-9922-14715C4B0917}" userId="S::philippe.laspeyres@energyq.com.au::24628664-6434-4231-96d3-0fd23da374ea"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NSP" xr10:uid="{D8B4129A-DBA9-42FC-B984-7990BDD678BC}" sourceName="DNSP">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9FD371B8-092E-4343-9619-B0623981F9E3}" sourceName="Service">
  <extLst>
    <x:ext xmlns:x15="http://schemas.microsoft.com/office/spreadsheetml/2010/11/main" uri="{2F2917AC-EB37-4324-AD4E-5DD8C200BD13}">
      <x15:tableSlicerCache tableId="3"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nchmark_service_used__AER_input" xr10:uid="{7D7A03F8-FA25-4AA5-94BF-331CEC4C4C6F}" sourceName="Benchmark service used (AER input)">
  <extLst>
    <x:ext xmlns:x15="http://schemas.microsoft.com/office/spreadsheetml/2010/11/main" uri="{2F2917AC-EB37-4324-AD4E-5DD8C200BD13}">
      <x15:tableSlicerCache tableId="3" column="2"/>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NSP 1" xr10:uid="{9E21A282-37F0-4600-BF67-6B7EF0E9E6F5}" cache="Slicer_DNSP" caption="DNSP" rowHeight="241300"/>
  <slicer name="Service 1" xr10:uid="{B0326C1E-2C79-4BF0-B255-E2671186DF2B}" cache="Slicer_Service" caption="Service" rowHeight="241300"/>
  <slicer name="Benchmark service used (AER input) 1" xr10:uid="{0D70113A-613E-4C00-A065-89BFD545CDDA}" cache="Slicer_Benchmark_service_used__AER_input" caption="Benchmark service used (AER inpu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6FA2EB-89A5-408D-A8C9-4E6C56CF7760}" name="Table3" displayName="Table3" ref="A16:J276" totalsRowShown="0" headerRowDxfId="3" headerRowBorderDxfId="2">
  <autoFilter ref="A16:J276" xr:uid="{CD6FA2EB-89A5-408D-A8C9-4E6C56CF7760}"/>
  <tableColumns count="10">
    <tableColumn id="1" xr3:uid="{D2C8D1A7-983A-4E37-ACE8-88BCA42A2A86}" name="DNSP">
      <calculatedColumnFormula>'List of Fee-based Services'!A5</calculatedColumnFormula>
    </tableColumn>
    <tableColumn id="2" xr3:uid="{597F2B6F-30AE-43CB-9653-9AD7D5644F05}" name="Benchmark service used (AER input)">
      <calculatedColumnFormula>'List of Fee-based Services'!#REF!</calculatedColumnFormula>
    </tableColumn>
    <tableColumn id="3" xr3:uid="{5C8503F3-938C-4F41-AA94-E0C5CE0CD8FF}" name="Service">
      <calculatedColumnFormula>'List of Fee-based Services'!E5</calculatedColumnFormula>
    </tableColumn>
    <tableColumn id="4" xr3:uid="{DCD19ECB-4741-46E1-81D1-90891252537C}" name="Last Yr Price (FY23/24)">
      <calculatedColumnFormula>'List of Fee-based Services'!K5</calculatedColumnFormula>
    </tableColumn>
    <tableColumn id="5" xr3:uid="{5FD28D2C-C765-462A-BD74-6804B2A9259F}" name="Labour ($2022-23)" dataDxfId="1" dataCellStyle="Comma">
      <calculatedColumnFormula>'List of Fee-based Services'!P5</calculatedColumnFormula>
    </tableColumn>
    <tableColumn id="6" xr3:uid="{417DB2AD-8E3C-47FC-8CB3-B3F4AAC8AA2A}" name="Cost Driver 2 ($2022-23)">
      <calculatedColumnFormula>'List of Fee-based Services'!S5</calculatedColumnFormula>
    </tableColumn>
    <tableColumn id="7" xr3:uid="{AB1D66BF-08EE-4E2D-A3A5-04D51080B32C}" name="Cost Driver 3 ($2022-23)">
      <calculatedColumnFormula>'List of Fee-based Services'!V5</calculatedColumnFormula>
    </tableColumn>
    <tableColumn id="8" xr3:uid="{D415E6ED-80B9-4C5E-B345-E0BF6F1883F0}" name="Other ($2022-23)">
      <calculatedColumnFormula>'List of Fee-based Services'!Y5</calculatedColumnFormula>
    </tableColumn>
    <tableColumn id="9" xr3:uid="{8FAFB79F-6A13-4EA9-BE46-C54B5C5FBE3E}" name="Proposed Price (FY24/25)">
      <calculatedColumnFormula>'List of Fee-based Services'!J5</calculatedColumnFormula>
    </tableColumn>
    <tableColumn id="10" xr3:uid="{949C706D-88B7-4DFA-A8A6-20F70A17A982}" name="Is Visible" dataDxfId="0">
      <calculatedColumnFormula>SUBTOTAL(3,Table3[[#This Row],[Service]])</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4" dT="2023-12-06T04:36:25.11" personId="{849FAAE2-2299-48F7-9922-14715C4B0917}" id="{61D74B3A-2376-4564-B9B9-19950683625E}">
    <text>Costs from first year of the 2020-25 regulatory period, escalated to 2024-25 using CPI-X</text>
  </threadedComment>
  <threadedComment ref="R4" dT="2023-12-06T05:23:47.44" personId="{849FAAE2-2299-48F7-9922-14715C4B0917}" id="{C7804462-29F4-4D87-B3CD-53A05C83B900}">
    <text>Costs from first year of the 2020-25 regulatory period, escalated to 2024-25 using CPI-X</text>
  </threadedComment>
  <threadedComment ref="U4" dT="2023-12-06T05:23:24.45" personId="{849FAAE2-2299-48F7-9922-14715C4B0917}" id="{FCBC92D6-BBD3-47D6-9F4D-560083B02FE5}">
    <text>Costs from first year of the 2020-25 regulatory period, escalated to 2024-25 using CPI-X</text>
  </threadedComment>
  <threadedComment ref="X4" dT="2023-12-11T02:07:52.65" personId="{849FAAE2-2299-48F7-9922-14715C4B0917}" id="{75E4C5F3-8DBB-4521-B4F4-0497CDD2FD4F}">
    <text>Escalated to 2024-25 using CPI-X</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F8797-C70E-447D-915E-6FDDACBBD32E}">
  <sheetPr>
    <tabColor rgb="FF7030A0"/>
  </sheetPr>
  <dimension ref="A1:AJ83"/>
  <sheetViews>
    <sheetView showGridLines="0" topLeftCell="A45" zoomScaleNormal="100" workbookViewId="0">
      <selection activeCell="C40" sqref="C40"/>
    </sheetView>
  </sheetViews>
  <sheetFormatPr defaultColWidth="0" defaultRowHeight="11.25" customHeight="1" zeroHeight="1" x14ac:dyDescent="0.2"/>
  <cols>
    <col min="1" max="2" width="1.28515625" style="24" customWidth="1"/>
    <col min="3" max="3" width="24.5703125" style="24" customWidth="1"/>
    <col min="4" max="4" width="5.28515625" style="24" customWidth="1"/>
    <col min="5" max="5" width="40.85546875" style="24" customWidth="1"/>
    <col min="6" max="6" width="12.85546875" style="24" customWidth="1"/>
    <col min="7" max="7" width="17" style="24" customWidth="1"/>
    <col min="8" max="8" width="11.140625" style="24" customWidth="1"/>
    <col min="9" max="10" width="36" style="24" customWidth="1"/>
    <col min="11" max="11" width="5.5703125" style="24" customWidth="1"/>
    <col min="12" max="12" width="8" style="24" hidden="1" customWidth="1"/>
    <col min="13" max="20" width="8.42578125" style="24" hidden="1" customWidth="1"/>
    <col min="21" max="21" width="1.28515625" style="24" hidden="1" customWidth="1"/>
    <col min="22" max="22" width="9" style="24" hidden="1" customWidth="1"/>
    <col min="23" max="23" width="1.28515625" style="24" hidden="1" customWidth="1"/>
    <col min="24" max="16384" width="9" style="24" hidden="1"/>
  </cols>
  <sheetData>
    <row r="1" spans="1:36" ht="11.25" customHeight="1" x14ac:dyDescent="0.2"/>
    <row r="2" spans="1:36" s="89" customFormat="1" ht="33.75" x14ac:dyDescent="0.2">
      <c r="A2" s="15"/>
      <c r="B2" s="15"/>
      <c r="C2" s="15"/>
      <c r="D2" s="15"/>
      <c r="E2" s="15"/>
      <c r="F2" s="15"/>
      <c r="G2" s="88" t="s">
        <v>269</v>
      </c>
      <c r="H2" s="16"/>
      <c r="I2" s="15"/>
      <c r="J2" s="15"/>
      <c r="K2" s="15"/>
      <c r="M2" s="90"/>
      <c r="N2" s="91"/>
      <c r="O2" s="92"/>
    </row>
    <row r="3" spans="1:36" s="89" customFormat="1" ht="33.75" x14ac:dyDescent="0.2">
      <c r="A3" s="15"/>
      <c r="B3" s="15"/>
      <c r="C3" s="15"/>
      <c r="D3" s="15"/>
      <c r="E3" s="15"/>
      <c r="F3" s="15"/>
      <c r="G3" s="88" t="s">
        <v>268</v>
      </c>
      <c r="H3" s="16"/>
      <c r="I3" s="15"/>
      <c r="J3" s="15"/>
      <c r="K3" s="15"/>
      <c r="M3" s="90"/>
      <c r="N3" s="91"/>
      <c r="O3" s="92"/>
    </row>
    <row r="4" spans="1:36" s="21" customFormat="1" ht="7.9" customHeight="1" x14ac:dyDescent="0.25">
      <c r="A4" s="93"/>
      <c r="B4" s="93"/>
      <c r="C4" s="93"/>
      <c r="D4" s="93"/>
      <c r="E4" s="93"/>
      <c r="F4" s="93"/>
      <c r="G4" s="93"/>
      <c r="H4" s="93"/>
      <c r="I4" s="93"/>
      <c r="J4" s="93"/>
      <c r="K4" s="93"/>
      <c r="L4" s="94"/>
      <c r="M4" s="94"/>
      <c r="N4" s="94"/>
      <c r="O4" s="94"/>
      <c r="P4" s="95"/>
      <c r="Q4" s="96"/>
      <c r="R4" s="95"/>
      <c r="S4" s="96"/>
      <c r="T4" s="95"/>
      <c r="U4" s="95"/>
      <c r="V4" s="95"/>
      <c r="W4" s="95"/>
      <c r="X4" s="95"/>
      <c r="Y4" s="95"/>
      <c r="Z4" s="95"/>
      <c r="AA4" s="95"/>
      <c r="AB4" s="96"/>
      <c r="AC4" s="96"/>
      <c r="AD4" s="97"/>
      <c r="AE4" s="97"/>
      <c r="AF4" s="97"/>
      <c r="AG4" s="97"/>
      <c r="AH4" s="97"/>
      <c r="AI4" s="98"/>
      <c r="AJ4" s="98"/>
    </row>
    <row r="5" spans="1:36" x14ac:dyDescent="0.2">
      <c r="C5" s="99"/>
      <c r="D5" s="100"/>
      <c r="E5" s="100"/>
      <c r="F5" s="100"/>
      <c r="G5" s="101"/>
      <c r="H5" s="102"/>
      <c r="I5" s="103"/>
      <c r="J5" s="103"/>
    </row>
    <row r="6" spans="1:36" hidden="1" x14ac:dyDescent="0.2">
      <c r="C6" s="99"/>
      <c r="D6" s="100"/>
      <c r="E6" s="100"/>
      <c r="F6" s="100"/>
      <c r="G6" s="101"/>
      <c r="H6" s="102"/>
      <c r="I6" s="103"/>
      <c r="J6" s="103"/>
    </row>
    <row r="7" spans="1:36" x14ac:dyDescent="0.2">
      <c r="C7" s="99"/>
      <c r="D7" s="100"/>
      <c r="E7" s="100"/>
      <c r="F7" s="100"/>
      <c r="G7" s="101"/>
      <c r="H7" s="102"/>
      <c r="I7" s="103"/>
      <c r="J7" s="103"/>
    </row>
    <row r="8" spans="1:36" x14ac:dyDescent="0.2">
      <c r="C8" s="99"/>
      <c r="D8" s="100"/>
      <c r="E8" s="100"/>
      <c r="F8" s="100"/>
      <c r="G8" s="101"/>
      <c r="H8" s="102"/>
      <c r="I8" s="103"/>
      <c r="J8" s="103"/>
    </row>
    <row r="9" spans="1:36" x14ac:dyDescent="0.2">
      <c r="C9" s="99"/>
      <c r="D9" s="100"/>
      <c r="E9" s="100"/>
      <c r="F9" s="100"/>
      <c r="G9" s="101"/>
      <c r="H9" s="102"/>
      <c r="I9" s="103"/>
      <c r="J9" s="103"/>
    </row>
    <row r="10" spans="1:36" x14ac:dyDescent="0.2">
      <c r="C10" s="99"/>
      <c r="D10" s="100"/>
      <c r="E10" s="100"/>
      <c r="F10" s="100"/>
      <c r="G10" s="101"/>
      <c r="H10" s="102"/>
      <c r="I10" s="103"/>
      <c r="J10" s="103"/>
    </row>
    <row r="11" spans="1:36" x14ac:dyDescent="0.2">
      <c r="C11" s="99"/>
      <c r="D11" s="100"/>
      <c r="E11" s="100"/>
      <c r="F11" s="100"/>
      <c r="G11" s="101"/>
      <c r="H11" s="102"/>
      <c r="I11" s="103"/>
      <c r="J11" s="103"/>
    </row>
    <row r="12" spans="1:36" x14ac:dyDescent="0.2">
      <c r="C12" s="99"/>
      <c r="D12" s="100"/>
      <c r="E12" s="100"/>
      <c r="F12" s="100"/>
      <c r="G12" s="101"/>
      <c r="H12" s="102"/>
      <c r="I12" s="103"/>
      <c r="J12" s="103"/>
    </row>
    <row r="13" spans="1:36" x14ac:dyDescent="0.2">
      <c r="C13" s="104"/>
      <c r="D13" s="100"/>
      <c r="E13" s="100"/>
      <c r="F13" s="100"/>
      <c r="G13" s="101"/>
      <c r="H13" s="102"/>
      <c r="I13" s="103"/>
      <c r="J13" s="103"/>
    </row>
    <row r="14" spans="1:36" x14ac:dyDescent="0.2">
      <c r="C14" s="104"/>
      <c r="D14" s="100"/>
      <c r="E14" s="100"/>
      <c r="F14" s="100"/>
      <c r="G14" s="101"/>
      <c r="H14" s="102"/>
      <c r="I14" s="103"/>
      <c r="J14" s="103"/>
    </row>
    <row r="15" spans="1:36" x14ac:dyDescent="0.2">
      <c r="C15" s="104"/>
      <c r="D15" s="100"/>
      <c r="E15" s="100"/>
      <c r="F15" s="100"/>
      <c r="G15" s="101"/>
      <c r="H15" s="102"/>
      <c r="I15" s="103"/>
      <c r="J15" s="103"/>
    </row>
    <row r="16" spans="1:36" x14ac:dyDescent="0.2">
      <c r="C16" s="104"/>
      <c r="D16" s="100"/>
      <c r="E16" s="100"/>
      <c r="F16" s="100"/>
      <c r="G16" s="101"/>
      <c r="H16" s="102"/>
      <c r="I16" s="103"/>
      <c r="J16" s="103"/>
    </row>
    <row r="17" spans="2:34" ht="12.75" x14ac:dyDescent="0.2">
      <c r="C17" s="105"/>
      <c r="D17" s="100"/>
      <c r="E17" s="100"/>
      <c r="F17" s="100"/>
      <c r="G17" s="100"/>
      <c r="H17" s="100"/>
      <c r="I17" s="106"/>
      <c r="J17" s="106"/>
    </row>
    <row r="18" spans="2:34" s="21" customFormat="1" ht="12.75" x14ac:dyDescent="0.2">
      <c r="B18" s="107"/>
      <c r="L18" s="108"/>
      <c r="M18" s="108"/>
      <c r="N18" s="108"/>
      <c r="O18" s="108"/>
      <c r="P18" s="109"/>
      <c r="Q18" s="110"/>
      <c r="R18" s="109"/>
      <c r="S18" s="110"/>
      <c r="T18" s="109"/>
      <c r="U18" s="109"/>
      <c r="V18" s="109"/>
      <c r="W18" s="109"/>
      <c r="X18" s="109"/>
      <c r="Y18" s="109"/>
      <c r="Z18" s="109"/>
      <c r="AA18" s="109"/>
      <c r="AB18" s="110"/>
      <c r="AC18" s="110"/>
      <c r="AD18" s="109"/>
      <c r="AE18" s="109"/>
      <c r="AF18" s="109"/>
      <c r="AG18" s="109"/>
      <c r="AH18" s="109"/>
    </row>
    <row r="19" spans="2:34" hidden="1" x14ac:dyDescent="0.2">
      <c r="D19" s="100"/>
      <c r="E19" s="100"/>
      <c r="F19" s="100"/>
      <c r="G19" s="100"/>
      <c r="H19" s="100"/>
      <c r="I19" s="100"/>
      <c r="J19" s="100"/>
      <c r="L19" s="111"/>
    </row>
    <row r="20" spans="2:34" hidden="1" x14ac:dyDescent="0.2">
      <c r="D20" s="100"/>
      <c r="E20" s="100"/>
      <c r="F20" s="100"/>
      <c r="G20" s="100"/>
      <c r="H20" s="100"/>
      <c r="I20" s="100"/>
      <c r="J20" s="100"/>
      <c r="L20" s="111"/>
    </row>
    <row r="21" spans="2:34" hidden="1" x14ac:dyDescent="0.2">
      <c r="D21" s="100"/>
      <c r="E21" s="100"/>
      <c r="F21" s="100"/>
      <c r="G21" s="100"/>
      <c r="H21" s="100"/>
      <c r="I21" s="100"/>
      <c r="J21" s="100"/>
      <c r="L21" s="111"/>
    </row>
    <row r="22" spans="2:34" hidden="1" x14ac:dyDescent="0.2">
      <c r="D22" s="100"/>
      <c r="E22" s="100"/>
      <c r="F22" s="100"/>
      <c r="G22" s="100"/>
      <c r="H22" s="100"/>
      <c r="I22" s="100"/>
      <c r="J22" s="100"/>
      <c r="L22" s="111"/>
    </row>
    <row r="23" spans="2:34" hidden="1" x14ac:dyDescent="0.2">
      <c r="D23" s="100"/>
      <c r="E23" s="100"/>
      <c r="F23" s="100"/>
      <c r="G23" s="100"/>
      <c r="H23" s="100"/>
      <c r="I23" s="100"/>
      <c r="J23" s="100"/>
      <c r="L23" s="111"/>
    </row>
    <row r="24" spans="2:34" hidden="1" x14ac:dyDescent="0.2">
      <c r="C24" s="100"/>
      <c r="D24" s="100"/>
      <c r="E24" s="100"/>
      <c r="F24" s="100"/>
      <c r="G24" s="100"/>
      <c r="H24" s="100"/>
      <c r="I24" s="100"/>
      <c r="J24" s="100"/>
      <c r="L24" s="111"/>
    </row>
    <row r="25" spans="2:34" hidden="1" x14ac:dyDescent="0.2">
      <c r="C25" s="100"/>
      <c r="D25" s="100"/>
      <c r="E25" s="100"/>
      <c r="F25" s="100"/>
      <c r="G25" s="100"/>
      <c r="H25" s="100"/>
      <c r="I25" s="100"/>
      <c r="J25" s="100"/>
      <c r="L25" s="111"/>
    </row>
    <row r="26" spans="2:34" hidden="1" x14ac:dyDescent="0.2">
      <c r="C26" s="100"/>
      <c r="D26" s="100"/>
      <c r="E26" s="100"/>
      <c r="F26" s="100"/>
      <c r="G26" s="100"/>
      <c r="H26" s="100"/>
      <c r="I26" s="100"/>
      <c r="J26" s="100"/>
    </row>
    <row r="27" spans="2:34" hidden="1" x14ac:dyDescent="0.2">
      <c r="D27" s="100"/>
      <c r="E27" s="100"/>
      <c r="F27" s="100"/>
      <c r="G27" s="100"/>
      <c r="H27" s="100"/>
      <c r="I27" s="100"/>
      <c r="J27" s="100"/>
    </row>
    <row r="28" spans="2:34" hidden="1" x14ac:dyDescent="0.2">
      <c r="D28" s="100"/>
      <c r="E28" s="100"/>
      <c r="F28" s="100"/>
      <c r="G28" s="100"/>
      <c r="H28" s="100"/>
      <c r="I28" s="100"/>
      <c r="J28" s="100"/>
    </row>
    <row r="29" spans="2:34" hidden="1" x14ac:dyDescent="0.2">
      <c r="D29" s="100"/>
      <c r="E29" s="100"/>
      <c r="F29" s="100"/>
      <c r="G29" s="100"/>
      <c r="H29" s="100"/>
      <c r="I29" s="100"/>
      <c r="J29" s="100"/>
    </row>
    <row r="30" spans="2:34" hidden="1" x14ac:dyDescent="0.2">
      <c r="D30" s="100"/>
      <c r="E30" s="100"/>
      <c r="F30" s="100"/>
      <c r="G30" s="100"/>
      <c r="H30" s="100"/>
      <c r="I30" s="100"/>
      <c r="J30" s="100"/>
    </row>
    <row r="31" spans="2:34" hidden="1" x14ac:dyDescent="0.2">
      <c r="D31" s="100"/>
      <c r="E31" s="100"/>
      <c r="F31" s="100"/>
      <c r="G31" s="100"/>
      <c r="H31" s="100"/>
      <c r="I31" s="100"/>
      <c r="J31" s="100"/>
    </row>
    <row r="32" spans="2:34" ht="12.75" hidden="1" x14ac:dyDescent="0.2">
      <c r="C32" s="105"/>
      <c r="D32" s="100"/>
      <c r="E32" s="100"/>
      <c r="F32" s="100"/>
      <c r="G32" s="100"/>
      <c r="H32" s="100"/>
      <c r="I32" s="100"/>
      <c r="J32" s="100"/>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pageMargins left="0.7" right="0.7" top="0.75" bottom="0.75" header="0.3" footer="0.3"/>
  <pageSetup paperSize="9" orientation="portrait" verticalDpi="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41C14-75DC-4817-A574-5952067FC3F5}">
  <dimension ref="A2:A10"/>
  <sheetViews>
    <sheetView workbookViewId="0">
      <selection activeCell="A7" sqref="A7"/>
    </sheetView>
  </sheetViews>
  <sheetFormatPr defaultRowHeight="15" x14ac:dyDescent="0.25"/>
  <sheetData>
    <row r="2" spans="1:1" x14ac:dyDescent="0.25">
      <c r="A2" s="5" t="s">
        <v>878</v>
      </c>
    </row>
    <row r="3" spans="1:1" x14ac:dyDescent="0.25">
      <c r="A3" t="s">
        <v>879</v>
      </c>
    </row>
    <row r="5" spans="1:1" x14ac:dyDescent="0.25">
      <c r="A5" t="s">
        <v>884</v>
      </c>
    </row>
    <row r="6" spans="1:1" x14ac:dyDescent="0.25">
      <c r="A6" t="s">
        <v>885</v>
      </c>
    </row>
    <row r="7" spans="1:1" x14ac:dyDescent="0.25">
      <c r="A7" t="s">
        <v>880</v>
      </c>
    </row>
    <row r="8" spans="1:1" x14ac:dyDescent="0.25">
      <c r="A8" t="s">
        <v>881</v>
      </c>
    </row>
    <row r="9" spans="1:1" x14ac:dyDescent="0.25">
      <c r="A9" t="s">
        <v>882</v>
      </c>
    </row>
    <row r="10" spans="1:1" x14ac:dyDescent="0.25">
      <c r="A10" t="s">
        <v>883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B0498-5C8E-4988-8196-D2CEE93BBB50}">
  <dimension ref="A1:U97"/>
  <sheetViews>
    <sheetView workbookViewId="0">
      <selection activeCell="D93" sqref="D93"/>
    </sheetView>
  </sheetViews>
  <sheetFormatPr defaultColWidth="0" defaultRowHeight="11.25" zeroHeight="1" outlineLevelRow="1" x14ac:dyDescent="0.2"/>
  <cols>
    <col min="1" max="2" width="1.28515625" style="24" customWidth="1"/>
    <col min="3" max="3" width="38" style="24" customWidth="1"/>
    <col min="4" max="4" width="14" style="25" customWidth="1"/>
    <col min="5" max="5" width="2.7109375" style="25" customWidth="1"/>
    <col min="6" max="6" width="12.5703125" style="25" customWidth="1"/>
    <col min="7" max="7" width="10" style="25" customWidth="1"/>
    <col min="8" max="9" width="2.85546875" style="25" customWidth="1"/>
    <col min="10" max="14" width="9.28515625" style="24" customWidth="1"/>
    <col min="15" max="17" width="2.28515625" style="24" customWidth="1"/>
    <col min="18" max="21" width="0" style="24" hidden="1" customWidth="1"/>
    <col min="22" max="16384" width="9" style="24" hidden="1"/>
  </cols>
  <sheetData>
    <row r="1" spans="1:17" s="15" customFormat="1" ht="15.75" x14ac:dyDescent="0.25">
      <c r="B1" s="16" t="s">
        <v>271</v>
      </c>
      <c r="C1" s="16"/>
      <c r="D1" s="16"/>
      <c r="E1" s="16"/>
      <c r="F1" s="17"/>
      <c r="G1" s="17"/>
      <c r="H1" s="17"/>
      <c r="I1" s="17"/>
      <c r="J1" s="18"/>
      <c r="K1" s="18"/>
      <c r="L1" s="19"/>
      <c r="M1" s="19"/>
      <c r="N1" s="20"/>
      <c r="O1" s="20"/>
      <c r="P1" s="21"/>
      <c r="Q1" s="21"/>
    </row>
    <row r="2" spans="1:17" s="22" customFormat="1" x14ac:dyDescent="0.2">
      <c r="D2" s="23"/>
      <c r="E2" s="23"/>
      <c r="F2" s="23"/>
      <c r="G2" s="23"/>
      <c r="H2" s="23"/>
      <c r="I2" s="23"/>
    </row>
    <row r="3" spans="1:17" s="21" customFormat="1" ht="12.75" x14ac:dyDescent="0.2">
      <c r="A3" s="79">
        <v>1</v>
      </c>
      <c r="B3" s="80" t="s">
        <v>201</v>
      </c>
      <c r="C3" s="79"/>
      <c r="D3" s="79"/>
      <c r="E3" s="79"/>
      <c r="F3" s="81"/>
      <c r="G3" s="81"/>
      <c r="H3" s="81"/>
      <c r="I3" s="81"/>
      <c r="J3" s="82"/>
      <c r="K3" s="83"/>
      <c r="L3" s="82"/>
      <c r="M3" s="83"/>
      <c r="N3" s="82"/>
      <c r="O3" s="82"/>
      <c r="P3" s="82"/>
      <c r="Q3" s="82"/>
    </row>
    <row r="4" spans="1:17" x14ac:dyDescent="0.2"/>
    <row r="5" spans="1:17" x14ac:dyDescent="0.2">
      <c r="C5" s="26" t="s">
        <v>202</v>
      </c>
      <c r="D5" s="27" t="s">
        <v>203</v>
      </c>
      <c r="E5" s="27"/>
      <c r="F5" s="28" t="s">
        <v>204</v>
      </c>
      <c r="H5" s="28"/>
      <c r="I5" s="24"/>
      <c r="J5" s="29"/>
    </row>
    <row r="6" spans="1:17" x14ac:dyDescent="0.2">
      <c r="C6" s="24" t="s">
        <v>205</v>
      </c>
      <c r="D6" s="25" t="s">
        <v>206</v>
      </c>
      <c r="E6" s="24"/>
      <c r="F6" s="30" t="s">
        <v>270</v>
      </c>
      <c r="H6" s="24"/>
      <c r="I6" s="24"/>
    </row>
    <row r="7" spans="1:17" x14ac:dyDescent="0.2">
      <c r="C7" s="24" t="s">
        <v>207</v>
      </c>
      <c r="D7" s="25" t="s">
        <v>206</v>
      </c>
      <c r="E7" s="24"/>
      <c r="F7" s="31">
        <v>36678</v>
      </c>
      <c r="H7" s="24"/>
      <c r="I7" s="24"/>
    </row>
    <row r="8" spans="1:17" x14ac:dyDescent="0.2">
      <c r="C8" s="24" t="s">
        <v>208</v>
      </c>
      <c r="D8" s="25" t="s">
        <v>206</v>
      </c>
      <c r="E8" s="24"/>
      <c r="F8" s="32" t="s">
        <v>209</v>
      </c>
      <c r="G8" s="24"/>
      <c r="H8" s="24"/>
      <c r="I8" s="24"/>
    </row>
    <row r="9" spans="1:17" x14ac:dyDescent="0.2">
      <c r="C9" s="24" t="s">
        <v>210</v>
      </c>
      <c r="D9" s="25" t="s">
        <v>211</v>
      </c>
      <c r="E9" s="24"/>
      <c r="F9" s="33" t="s">
        <v>212</v>
      </c>
      <c r="G9" s="24"/>
      <c r="H9" s="24"/>
      <c r="I9" s="24"/>
    </row>
    <row r="10" spans="1:17" x14ac:dyDescent="0.2">
      <c r="C10" s="24" t="s">
        <v>213</v>
      </c>
      <c r="D10" s="25" t="s">
        <v>214</v>
      </c>
      <c r="E10" s="24"/>
      <c r="F10" s="34" t="s">
        <v>215</v>
      </c>
      <c r="G10" s="24"/>
      <c r="H10" s="24"/>
      <c r="I10" s="24"/>
    </row>
    <row r="11" spans="1:17" x14ac:dyDescent="0.2">
      <c r="C11" s="24" t="s">
        <v>216</v>
      </c>
      <c r="D11" s="25" t="s">
        <v>211</v>
      </c>
      <c r="E11" s="24"/>
      <c r="F11" s="33" t="s">
        <v>217</v>
      </c>
      <c r="G11" s="24"/>
      <c r="H11" s="24"/>
      <c r="I11" s="24"/>
    </row>
    <row r="12" spans="1:17" x14ac:dyDescent="0.2">
      <c r="C12" s="24" t="s">
        <v>218</v>
      </c>
      <c r="D12" s="25" t="s">
        <v>214</v>
      </c>
      <c r="E12" s="24"/>
      <c r="F12" s="31">
        <v>36861</v>
      </c>
      <c r="G12" s="24"/>
      <c r="H12" s="24"/>
      <c r="I12" s="24"/>
    </row>
    <row r="13" spans="1:17" x14ac:dyDescent="0.2">
      <c r="C13" s="24" t="s">
        <v>219</v>
      </c>
      <c r="D13" s="25" t="s">
        <v>214</v>
      </c>
      <c r="E13" s="24"/>
      <c r="F13" s="31">
        <v>36861</v>
      </c>
      <c r="G13" s="24"/>
      <c r="H13" s="24"/>
      <c r="I13" s="24"/>
    </row>
    <row r="14" spans="1:17" x14ac:dyDescent="0.2">
      <c r="C14" s="24" t="s">
        <v>220</v>
      </c>
      <c r="D14" s="25" t="s">
        <v>214</v>
      </c>
      <c r="E14" s="24"/>
      <c r="F14" s="35">
        <v>2.2739900899011012E-2</v>
      </c>
      <c r="G14" s="24"/>
      <c r="H14" s="24"/>
      <c r="I14" s="24"/>
    </row>
    <row r="15" spans="1:17" x14ac:dyDescent="0.2">
      <c r="E15" s="24"/>
      <c r="F15" s="24"/>
      <c r="G15" s="36"/>
      <c r="H15" s="24"/>
      <c r="I15" s="24"/>
    </row>
    <row r="16" spans="1:17" s="21" customFormat="1" ht="12.75" x14ac:dyDescent="0.2">
      <c r="A16" s="79"/>
      <c r="B16" s="80" t="s">
        <v>221</v>
      </c>
      <c r="C16" s="79"/>
      <c r="D16" s="84" t="s">
        <v>203</v>
      </c>
      <c r="E16" s="84"/>
      <c r="F16" s="84" t="s">
        <v>222</v>
      </c>
      <c r="G16" s="84"/>
      <c r="H16" s="84"/>
      <c r="I16" s="84"/>
      <c r="J16" s="85" t="s">
        <v>215</v>
      </c>
      <c r="K16" s="85" t="s">
        <v>223</v>
      </c>
      <c r="L16" s="85" t="s">
        <v>212</v>
      </c>
      <c r="M16" s="85" t="s">
        <v>209</v>
      </c>
      <c r="N16" s="85" t="s">
        <v>217</v>
      </c>
      <c r="O16" s="86"/>
      <c r="P16" s="82"/>
      <c r="Q16" s="83"/>
    </row>
    <row r="17" spans="1:17" s="21" customFormat="1" x14ac:dyDescent="0.2">
      <c r="A17" s="24"/>
      <c r="B17" s="24"/>
      <c r="C17" s="37"/>
      <c r="D17" s="25"/>
      <c r="E17" s="27"/>
      <c r="F17" s="25"/>
      <c r="G17" s="27"/>
      <c r="H17" s="27"/>
      <c r="I17" s="25"/>
      <c r="J17" s="38"/>
      <c r="K17" s="38"/>
      <c r="L17" s="38"/>
      <c r="M17" s="38"/>
      <c r="N17" s="38"/>
      <c r="O17" s="24"/>
      <c r="P17" s="24"/>
      <c r="Q17" s="24"/>
    </row>
    <row r="18" spans="1:17" s="21" customFormat="1" x14ac:dyDescent="0.2">
      <c r="A18" s="24"/>
      <c r="B18" s="24"/>
      <c r="C18" s="39" t="s">
        <v>224</v>
      </c>
      <c r="D18" s="40" t="s">
        <v>225</v>
      </c>
      <c r="E18" s="27"/>
      <c r="F18" s="41" t="s">
        <v>226</v>
      </c>
      <c r="G18" s="27"/>
      <c r="H18" s="27"/>
      <c r="I18" s="25"/>
      <c r="J18" s="42">
        <v>1.8404907975460238E-2</v>
      </c>
      <c r="K18" s="42">
        <v>8.6058519793459354E-3</v>
      </c>
      <c r="L18" s="42">
        <v>3.4982935153583528E-2</v>
      </c>
      <c r="M18" s="42">
        <v>7.8318219291014124E-2</v>
      </c>
      <c r="N18" s="42">
        <v>2.2739900899011012E-2</v>
      </c>
      <c r="O18" s="24"/>
      <c r="P18" s="24"/>
      <c r="Q18" s="24"/>
    </row>
    <row r="19" spans="1:17" s="21" customFormat="1" x14ac:dyDescent="0.2">
      <c r="A19" s="24"/>
      <c r="B19" s="24"/>
      <c r="C19" s="37"/>
      <c r="D19" s="25"/>
      <c r="E19" s="27"/>
      <c r="F19" s="25"/>
      <c r="G19" s="27"/>
      <c r="H19" s="27"/>
      <c r="I19" s="25"/>
      <c r="J19" s="38"/>
      <c r="K19" s="38"/>
      <c r="L19" s="38"/>
      <c r="M19" s="38"/>
      <c r="N19" s="38"/>
      <c r="O19" s="24"/>
      <c r="P19" s="24"/>
      <c r="Q19" s="24"/>
    </row>
    <row r="20" spans="1:17" s="21" customFormat="1" x14ac:dyDescent="0.2">
      <c r="A20" s="24"/>
      <c r="B20" s="24"/>
      <c r="C20" s="43" t="s">
        <v>227</v>
      </c>
      <c r="D20" s="25" t="s">
        <v>228</v>
      </c>
      <c r="E20" s="27"/>
      <c r="F20" s="41" t="s">
        <v>226</v>
      </c>
      <c r="G20" s="27"/>
      <c r="H20" s="27"/>
      <c r="I20" s="27"/>
      <c r="J20" s="44"/>
      <c r="K20" s="45">
        <v>-9.8252646141938002E-3</v>
      </c>
      <c r="L20" s="45">
        <v>-1.0493456191476618E-2</v>
      </c>
      <c r="M20" s="45">
        <v>-1.0262247478872492E-2</v>
      </c>
      <c r="N20" s="45">
        <v>-9.6681803386212059E-3</v>
      </c>
      <c r="O20" s="24"/>
      <c r="P20" s="24"/>
      <c r="Q20" s="24"/>
    </row>
    <row r="21" spans="1:17" s="21" customFormat="1" x14ac:dyDescent="0.2">
      <c r="A21" s="24"/>
      <c r="B21" s="24"/>
      <c r="C21" s="46"/>
      <c r="D21" s="25"/>
      <c r="E21" s="25"/>
      <c r="F21" s="27"/>
      <c r="G21" s="27"/>
      <c r="H21" s="27"/>
      <c r="I21" s="27"/>
      <c r="J21" s="47"/>
      <c r="K21" s="47"/>
      <c r="L21" s="47"/>
      <c r="M21" s="47"/>
      <c r="N21" s="47"/>
      <c r="O21" s="29"/>
      <c r="P21" s="24"/>
      <c r="Q21" s="24"/>
    </row>
    <row r="22" spans="1:17" s="87" customFormat="1" ht="12.75" x14ac:dyDescent="0.2">
      <c r="A22" s="79"/>
      <c r="B22" s="80" t="s">
        <v>229</v>
      </c>
      <c r="C22" s="79"/>
      <c r="D22" s="79"/>
      <c r="E22" s="79"/>
      <c r="F22" s="81"/>
      <c r="G22" s="81"/>
      <c r="H22" s="81"/>
      <c r="I22" s="81"/>
      <c r="J22" s="82"/>
      <c r="K22" s="83"/>
      <c r="L22" s="82"/>
      <c r="M22" s="83"/>
      <c r="N22" s="82"/>
      <c r="O22" s="82"/>
      <c r="P22" s="82"/>
      <c r="Q22" s="82"/>
    </row>
    <row r="23" spans="1:17" x14ac:dyDescent="0.2">
      <c r="E23" s="24"/>
      <c r="F23" s="24"/>
      <c r="G23" s="36"/>
      <c r="H23" s="24"/>
      <c r="I23" s="24"/>
    </row>
    <row r="24" spans="1:17" x14ac:dyDescent="0.2">
      <c r="E24" s="24"/>
      <c r="F24" s="28" t="s">
        <v>230</v>
      </c>
      <c r="G24" s="48" t="s">
        <v>224</v>
      </c>
      <c r="H24" s="24"/>
      <c r="I24" s="24"/>
      <c r="K24" s="28" t="s">
        <v>231</v>
      </c>
      <c r="N24" s="28" t="s">
        <v>232</v>
      </c>
    </row>
    <row r="25" spans="1:17" x14ac:dyDescent="0.2">
      <c r="C25" s="49" t="s">
        <v>203</v>
      </c>
      <c r="E25" s="24"/>
      <c r="F25" s="25" t="s">
        <v>233</v>
      </c>
      <c r="G25" s="50" t="s">
        <v>211</v>
      </c>
      <c r="H25" s="24"/>
      <c r="I25" s="24"/>
    </row>
    <row r="26" spans="1:17" x14ac:dyDescent="0.2">
      <c r="C26" s="49" t="s">
        <v>222</v>
      </c>
      <c r="E26" s="24"/>
      <c r="F26" s="25" t="s">
        <v>234</v>
      </c>
      <c r="G26" s="50" t="s">
        <v>235</v>
      </c>
      <c r="H26" s="24"/>
      <c r="I26" s="24"/>
    </row>
    <row r="27" spans="1:17" hidden="1" outlineLevel="1" x14ac:dyDescent="0.2">
      <c r="C27" s="51">
        <v>42094</v>
      </c>
      <c r="D27" s="24"/>
      <c r="E27" s="24"/>
      <c r="F27" s="52">
        <v>106.8</v>
      </c>
      <c r="G27" s="53" t="s">
        <v>236</v>
      </c>
      <c r="H27" s="54"/>
      <c r="I27" s="24"/>
      <c r="K27" s="20" t="s">
        <v>236</v>
      </c>
      <c r="N27" s="55" t="s">
        <v>236</v>
      </c>
    </row>
    <row r="28" spans="1:17" hidden="1" outlineLevel="1" x14ac:dyDescent="0.2">
      <c r="C28" s="51">
        <v>42185</v>
      </c>
      <c r="D28" s="24"/>
      <c r="E28" s="24"/>
      <c r="F28" s="52">
        <v>107.5</v>
      </c>
      <c r="G28" s="53" t="s">
        <v>236</v>
      </c>
      <c r="H28" s="54"/>
      <c r="I28" s="24"/>
      <c r="K28" s="20" t="s">
        <v>236</v>
      </c>
      <c r="N28" s="55" t="s">
        <v>236</v>
      </c>
    </row>
    <row r="29" spans="1:17" hidden="1" outlineLevel="1" x14ac:dyDescent="0.2">
      <c r="C29" s="51">
        <v>42277</v>
      </c>
      <c r="D29" s="24"/>
      <c r="E29" s="24"/>
      <c r="F29" s="52">
        <v>108</v>
      </c>
      <c r="G29" s="53" t="s">
        <v>236</v>
      </c>
      <c r="H29" s="54"/>
      <c r="I29" s="24"/>
      <c r="K29" s="20" t="s">
        <v>236</v>
      </c>
      <c r="N29" s="55" t="s">
        <v>236</v>
      </c>
    </row>
    <row r="30" spans="1:17" hidden="1" outlineLevel="1" x14ac:dyDescent="0.2">
      <c r="C30" s="51">
        <v>42369</v>
      </c>
      <c r="D30" s="24"/>
      <c r="E30" s="24"/>
      <c r="F30" s="52">
        <v>108.4</v>
      </c>
      <c r="G30" s="53" t="s">
        <v>236</v>
      </c>
      <c r="H30" s="54"/>
      <c r="I30" s="24"/>
      <c r="K30" s="20" t="s">
        <v>237</v>
      </c>
      <c r="N30" s="55" t="s">
        <v>236</v>
      </c>
    </row>
    <row r="31" spans="1:17" hidden="1" outlineLevel="1" x14ac:dyDescent="0.2">
      <c r="C31" s="51">
        <v>42460</v>
      </c>
      <c r="D31" s="24"/>
      <c r="E31" s="24"/>
      <c r="F31" s="52">
        <v>108.2</v>
      </c>
      <c r="G31" s="53">
        <v>1.3108614232209881E-2</v>
      </c>
      <c r="H31" s="54"/>
      <c r="I31" s="24"/>
      <c r="K31" s="20" t="s">
        <v>236</v>
      </c>
      <c r="N31" s="55" t="s">
        <v>236</v>
      </c>
    </row>
    <row r="32" spans="1:17" hidden="1" outlineLevel="1" x14ac:dyDescent="0.2">
      <c r="C32" s="51">
        <v>42551</v>
      </c>
      <c r="D32" s="24"/>
      <c r="E32" s="24"/>
      <c r="F32" s="52">
        <v>108.6</v>
      </c>
      <c r="G32" s="53">
        <v>1.0232558139534831E-2</v>
      </c>
      <c r="H32" s="54"/>
      <c r="I32" s="24"/>
      <c r="K32" s="20" t="s">
        <v>236</v>
      </c>
      <c r="N32" s="55" t="s">
        <v>236</v>
      </c>
    </row>
    <row r="33" spans="3:14" hidden="1" outlineLevel="1" x14ac:dyDescent="0.2">
      <c r="C33" s="51">
        <v>42643</v>
      </c>
      <c r="D33" s="24"/>
      <c r="E33" s="24"/>
      <c r="F33" s="52">
        <v>109.4</v>
      </c>
      <c r="G33" s="53">
        <v>1.2962962962963065E-2</v>
      </c>
      <c r="H33" s="54"/>
      <c r="I33" s="24"/>
      <c r="K33" s="20" t="s">
        <v>236</v>
      </c>
      <c r="N33" s="55" t="s">
        <v>236</v>
      </c>
    </row>
    <row r="34" spans="3:14" hidden="1" outlineLevel="1" x14ac:dyDescent="0.2">
      <c r="C34" s="51">
        <v>42735</v>
      </c>
      <c r="D34" s="24"/>
      <c r="E34" s="24"/>
      <c r="F34" s="52">
        <v>110</v>
      </c>
      <c r="G34" s="53">
        <v>1.4760147601476037E-2</v>
      </c>
      <c r="H34" s="54"/>
      <c r="I34" s="24"/>
      <c r="K34" s="20" t="s">
        <v>238</v>
      </c>
      <c r="N34" s="55" t="s">
        <v>236</v>
      </c>
    </row>
    <row r="35" spans="3:14" hidden="1" outlineLevel="1" x14ac:dyDescent="0.2">
      <c r="C35" s="51">
        <v>42825</v>
      </c>
      <c r="D35" s="24"/>
      <c r="E35" s="24"/>
      <c r="F35" s="52">
        <v>110.5</v>
      </c>
      <c r="G35" s="53">
        <v>2.1256931608133023E-2</v>
      </c>
      <c r="H35" s="54"/>
      <c r="I35" s="24"/>
      <c r="K35" s="20" t="s">
        <v>236</v>
      </c>
      <c r="N35" s="55" t="s">
        <v>236</v>
      </c>
    </row>
    <row r="36" spans="3:14" hidden="1" outlineLevel="1" x14ac:dyDescent="0.2">
      <c r="C36" s="51">
        <v>42916</v>
      </c>
      <c r="D36" s="24"/>
      <c r="E36" s="24"/>
      <c r="F36" s="52">
        <v>110.7</v>
      </c>
      <c r="G36" s="53">
        <v>1.9337016574585641E-2</v>
      </c>
      <c r="H36" s="56"/>
      <c r="I36" s="24"/>
      <c r="K36" s="20" t="s">
        <v>236</v>
      </c>
      <c r="N36" s="55" t="s">
        <v>236</v>
      </c>
    </row>
    <row r="37" spans="3:14" hidden="1" outlineLevel="1" x14ac:dyDescent="0.2">
      <c r="C37" s="51">
        <v>43008</v>
      </c>
      <c r="D37" s="24"/>
      <c r="E37" s="24"/>
      <c r="F37" s="52">
        <v>111.4</v>
      </c>
      <c r="G37" s="53">
        <v>1.8281535648994485E-2</v>
      </c>
      <c r="H37" s="54"/>
      <c r="I37" s="24"/>
      <c r="K37" s="20" t="s">
        <v>236</v>
      </c>
      <c r="N37" s="55" t="s">
        <v>236</v>
      </c>
    </row>
    <row r="38" spans="3:14" hidden="1" outlineLevel="1" x14ac:dyDescent="0.2">
      <c r="C38" s="51">
        <v>43100</v>
      </c>
      <c r="D38" s="24"/>
      <c r="E38" s="24"/>
      <c r="F38" s="52">
        <v>112.1</v>
      </c>
      <c r="G38" s="53">
        <v>1.9090909090909047E-2</v>
      </c>
      <c r="H38" s="54"/>
      <c r="I38" s="24"/>
      <c r="K38" s="20" t="s">
        <v>239</v>
      </c>
      <c r="N38" s="55" t="s">
        <v>236</v>
      </c>
    </row>
    <row r="39" spans="3:14" hidden="1" outlineLevel="1" x14ac:dyDescent="0.2">
      <c r="C39" s="51">
        <v>43190</v>
      </c>
      <c r="D39" s="24"/>
      <c r="E39" s="24"/>
      <c r="F39" s="52">
        <v>112.6</v>
      </c>
      <c r="G39" s="53">
        <v>1.9004524886877761E-2</v>
      </c>
      <c r="H39" s="54"/>
      <c r="I39" s="24"/>
      <c r="K39" s="20" t="s">
        <v>236</v>
      </c>
      <c r="N39" s="55" t="s">
        <v>236</v>
      </c>
    </row>
    <row r="40" spans="3:14" collapsed="1" x14ac:dyDescent="0.2">
      <c r="C40" s="51">
        <v>43281</v>
      </c>
      <c r="D40" s="24"/>
      <c r="E40" s="24"/>
      <c r="F40" s="52">
        <v>113</v>
      </c>
      <c r="G40" s="53">
        <v>2.0776874435411097E-2</v>
      </c>
      <c r="H40" s="54"/>
      <c r="I40" s="24"/>
      <c r="K40" s="20" t="s">
        <v>236</v>
      </c>
      <c r="N40" s="55" t="s">
        <v>236</v>
      </c>
    </row>
    <row r="41" spans="3:14" x14ac:dyDescent="0.2">
      <c r="C41" s="51">
        <v>43373</v>
      </c>
      <c r="D41" s="24"/>
      <c r="E41" s="24"/>
      <c r="F41" s="52">
        <v>113.5</v>
      </c>
      <c r="G41" s="53">
        <v>1.8850987432674993E-2</v>
      </c>
      <c r="H41" s="54"/>
      <c r="I41" s="57"/>
      <c r="K41" s="20" t="s">
        <v>236</v>
      </c>
      <c r="N41" s="55" t="s">
        <v>236</v>
      </c>
    </row>
    <row r="42" spans="3:14" x14ac:dyDescent="0.2">
      <c r="C42" s="51">
        <v>43465</v>
      </c>
      <c r="D42" s="24"/>
      <c r="E42" s="24"/>
      <c r="F42" s="52">
        <v>114.1</v>
      </c>
      <c r="G42" s="53">
        <v>1.7841213202497874E-2</v>
      </c>
      <c r="H42" s="54"/>
      <c r="K42" s="20" t="s">
        <v>240</v>
      </c>
      <c r="N42" s="55" t="s">
        <v>236</v>
      </c>
    </row>
    <row r="43" spans="3:14" x14ac:dyDescent="0.2">
      <c r="C43" s="51">
        <v>43555</v>
      </c>
      <c r="D43" s="24"/>
      <c r="E43" s="24"/>
      <c r="F43" s="52">
        <v>114.1</v>
      </c>
      <c r="G43" s="53">
        <v>1.3321492007104752E-2</v>
      </c>
      <c r="H43" s="54"/>
      <c r="I43" s="24"/>
      <c r="K43" s="20" t="s">
        <v>236</v>
      </c>
      <c r="N43" s="55" t="s">
        <v>236</v>
      </c>
    </row>
    <row r="44" spans="3:14" x14ac:dyDescent="0.2">
      <c r="C44" s="51">
        <v>43646</v>
      </c>
      <c r="D44" s="24"/>
      <c r="E44" s="24"/>
      <c r="F44" s="52">
        <v>114.8</v>
      </c>
      <c r="G44" s="53">
        <v>1.5929203539823078E-2</v>
      </c>
      <c r="I44" s="24"/>
      <c r="K44" s="20" t="s">
        <v>236</v>
      </c>
      <c r="N44" s="55" t="s">
        <v>236</v>
      </c>
    </row>
    <row r="45" spans="3:14" x14ac:dyDescent="0.2">
      <c r="C45" s="51">
        <v>43738</v>
      </c>
      <c r="D45" s="24"/>
      <c r="E45" s="24"/>
      <c r="F45" s="52">
        <v>115.4</v>
      </c>
      <c r="G45" s="53">
        <v>1.6740088105726914E-2</v>
      </c>
      <c r="H45" s="54"/>
      <c r="I45" s="24"/>
      <c r="K45" s="20" t="s">
        <v>236</v>
      </c>
      <c r="N45" s="55" t="s">
        <v>236</v>
      </c>
    </row>
    <row r="46" spans="3:14" x14ac:dyDescent="0.2">
      <c r="C46" s="51">
        <v>43830</v>
      </c>
      <c r="D46" s="58" t="s">
        <v>241</v>
      </c>
      <c r="E46" s="24"/>
      <c r="F46" s="52">
        <v>116.2</v>
      </c>
      <c r="G46" s="53">
        <v>1.8404907975460238E-2</v>
      </c>
      <c r="H46" s="54"/>
      <c r="I46" s="24"/>
      <c r="K46" s="20" t="s">
        <v>215</v>
      </c>
      <c r="N46" s="55" t="s">
        <v>236</v>
      </c>
    </row>
    <row r="47" spans="3:14" x14ac:dyDescent="0.2">
      <c r="C47" s="51">
        <v>44196</v>
      </c>
      <c r="D47" s="24"/>
      <c r="E47" s="24"/>
      <c r="F47" s="52">
        <v>117.2</v>
      </c>
      <c r="G47" s="53">
        <v>8.6058519793459354E-3</v>
      </c>
      <c r="H47" s="54"/>
      <c r="I47" s="24"/>
      <c r="K47" s="20" t="s">
        <v>223</v>
      </c>
    </row>
    <row r="48" spans="3:14" x14ac:dyDescent="0.2">
      <c r="C48" s="51">
        <v>44561</v>
      </c>
      <c r="E48" s="24"/>
      <c r="F48" s="52">
        <v>121.3</v>
      </c>
      <c r="G48" s="53">
        <v>3.4982935153583528E-2</v>
      </c>
      <c r="H48" s="24"/>
      <c r="I48" s="24"/>
      <c r="K48" s="20" t="s">
        <v>212</v>
      </c>
    </row>
    <row r="49" spans="3:11" x14ac:dyDescent="0.2">
      <c r="C49" s="51">
        <v>44926</v>
      </c>
      <c r="E49" s="24"/>
      <c r="F49" s="52">
        <v>130.80000000000001</v>
      </c>
      <c r="G49" s="53">
        <v>7.8318219291014124E-2</v>
      </c>
      <c r="H49" s="24"/>
      <c r="I49" s="24"/>
      <c r="K49" s="20" t="s">
        <v>209</v>
      </c>
    </row>
    <row r="50" spans="3:11" x14ac:dyDescent="0.2">
      <c r="C50" s="51">
        <v>45291</v>
      </c>
      <c r="E50" s="24"/>
      <c r="F50" s="52"/>
      <c r="G50" s="53">
        <v>2.2739900899011012E-2</v>
      </c>
      <c r="H50" s="24"/>
      <c r="I50" s="24"/>
      <c r="K50" s="20" t="s">
        <v>217</v>
      </c>
    </row>
    <row r="51" spans="3:11" x14ac:dyDescent="0.2">
      <c r="C51" s="51">
        <v>45657</v>
      </c>
      <c r="E51" s="24"/>
      <c r="F51" s="52"/>
      <c r="G51" s="53" t="s">
        <v>236</v>
      </c>
      <c r="H51" s="24"/>
      <c r="I51" s="24"/>
      <c r="K51" s="20" t="s">
        <v>242</v>
      </c>
    </row>
    <row r="52" spans="3:11" x14ac:dyDescent="0.2">
      <c r="C52" s="51">
        <v>46022</v>
      </c>
      <c r="E52" s="24"/>
      <c r="F52" s="52"/>
      <c r="G52" s="53" t="s">
        <v>236</v>
      </c>
      <c r="H52" s="24"/>
      <c r="I52" s="24"/>
      <c r="K52" s="20" t="s">
        <v>243</v>
      </c>
    </row>
    <row r="53" spans="3:11" hidden="1" outlineLevel="1" x14ac:dyDescent="0.2">
      <c r="C53" s="51">
        <v>46387</v>
      </c>
      <c r="E53" s="24"/>
      <c r="F53" s="52"/>
      <c r="G53" s="53" t="s">
        <v>236</v>
      </c>
      <c r="H53" s="24"/>
      <c r="I53" s="24"/>
      <c r="K53" s="20" t="s">
        <v>244</v>
      </c>
    </row>
    <row r="54" spans="3:11" hidden="1" outlineLevel="1" x14ac:dyDescent="0.2">
      <c r="C54" s="51">
        <v>46752</v>
      </c>
      <c r="E54" s="24"/>
      <c r="F54" s="52"/>
      <c r="G54" s="53" t="s">
        <v>236</v>
      </c>
      <c r="H54" s="24"/>
      <c r="I54" s="24"/>
      <c r="K54" s="20" t="s">
        <v>245</v>
      </c>
    </row>
    <row r="55" spans="3:11" hidden="1" outlineLevel="1" x14ac:dyDescent="0.2">
      <c r="C55" s="51">
        <v>47118</v>
      </c>
      <c r="E55" s="24"/>
      <c r="F55" s="52"/>
      <c r="G55" s="53" t="s">
        <v>236</v>
      </c>
      <c r="H55" s="24"/>
      <c r="I55" s="24"/>
      <c r="K55" s="20" t="s">
        <v>246</v>
      </c>
    </row>
    <row r="56" spans="3:11" hidden="1" outlineLevel="1" x14ac:dyDescent="0.2">
      <c r="C56" s="51">
        <v>47483</v>
      </c>
      <c r="E56" s="24"/>
      <c r="F56" s="52"/>
      <c r="G56" s="53" t="s">
        <v>236</v>
      </c>
      <c r="H56" s="24"/>
      <c r="I56" s="24"/>
      <c r="K56" s="20" t="s">
        <v>247</v>
      </c>
    </row>
    <row r="57" spans="3:11" hidden="1" outlineLevel="1" x14ac:dyDescent="0.2">
      <c r="C57" s="51">
        <v>47848</v>
      </c>
      <c r="E57" s="24"/>
      <c r="F57" s="52"/>
      <c r="G57" s="53" t="s">
        <v>236</v>
      </c>
      <c r="H57" s="24"/>
      <c r="I57" s="24"/>
      <c r="K57" s="20" t="s">
        <v>248</v>
      </c>
    </row>
    <row r="58" spans="3:11" hidden="1" outlineLevel="1" x14ac:dyDescent="0.2">
      <c r="C58" s="51">
        <v>48213</v>
      </c>
      <c r="E58" s="24"/>
      <c r="F58" s="52"/>
      <c r="G58" s="53" t="s">
        <v>236</v>
      </c>
      <c r="H58" s="24"/>
      <c r="I58" s="24"/>
      <c r="K58" s="20" t="s">
        <v>249</v>
      </c>
    </row>
    <row r="59" spans="3:11" hidden="1" outlineLevel="1" x14ac:dyDescent="0.2">
      <c r="C59" s="51">
        <v>48579</v>
      </c>
      <c r="E59" s="24"/>
      <c r="F59" s="52"/>
      <c r="G59" s="53" t="s">
        <v>236</v>
      </c>
      <c r="H59" s="24"/>
      <c r="I59" s="24"/>
      <c r="K59" s="20" t="s">
        <v>250</v>
      </c>
    </row>
    <row r="60" spans="3:11" hidden="1" outlineLevel="1" x14ac:dyDescent="0.2">
      <c r="C60" s="51">
        <v>48944</v>
      </c>
      <c r="E60" s="24"/>
      <c r="F60" s="52"/>
      <c r="G60" s="53" t="s">
        <v>236</v>
      </c>
      <c r="H60" s="24"/>
      <c r="I60" s="24"/>
      <c r="K60" s="20" t="s">
        <v>251</v>
      </c>
    </row>
    <row r="61" spans="3:11" hidden="1" outlineLevel="1" x14ac:dyDescent="0.2">
      <c r="C61" s="51">
        <v>49309</v>
      </c>
      <c r="E61" s="24"/>
      <c r="F61" s="52"/>
      <c r="G61" s="53" t="s">
        <v>236</v>
      </c>
      <c r="H61" s="24"/>
      <c r="I61" s="24"/>
      <c r="K61" s="20" t="s">
        <v>252</v>
      </c>
    </row>
    <row r="62" spans="3:11" hidden="1" outlineLevel="1" x14ac:dyDescent="0.2">
      <c r="C62" s="51">
        <v>49674</v>
      </c>
      <c r="E62" s="24"/>
      <c r="F62" s="52"/>
      <c r="G62" s="53" t="s">
        <v>236</v>
      </c>
      <c r="H62" s="24"/>
      <c r="I62" s="24"/>
      <c r="K62" s="20" t="s">
        <v>253</v>
      </c>
    </row>
    <row r="63" spans="3:11" hidden="1" outlineLevel="1" x14ac:dyDescent="0.2">
      <c r="C63" s="51">
        <v>50040</v>
      </c>
      <c r="E63" s="24"/>
      <c r="F63" s="52"/>
      <c r="G63" s="53" t="s">
        <v>236</v>
      </c>
      <c r="H63" s="24"/>
      <c r="I63" s="24"/>
      <c r="K63" s="20" t="s">
        <v>254</v>
      </c>
    </row>
    <row r="64" spans="3:11" hidden="1" outlineLevel="1" x14ac:dyDescent="0.2">
      <c r="C64" s="51">
        <v>50405</v>
      </c>
      <c r="E64" s="24"/>
      <c r="F64" s="52"/>
      <c r="G64" s="53" t="s">
        <v>236</v>
      </c>
      <c r="H64" s="24"/>
      <c r="I64" s="24"/>
      <c r="K64" s="20" t="s">
        <v>255</v>
      </c>
    </row>
    <row r="65" spans="1:17" hidden="1" outlineLevel="1" x14ac:dyDescent="0.2">
      <c r="C65" s="51">
        <v>50770</v>
      </c>
      <c r="E65" s="24"/>
      <c r="F65" s="52"/>
      <c r="G65" s="53" t="s">
        <v>236</v>
      </c>
      <c r="H65" s="24"/>
      <c r="I65" s="24"/>
      <c r="K65" s="20" t="s">
        <v>256</v>
      </c>
    </row>
    <row r="66" spans="1:17" hidden="1" outlineLevel="1" x14ac:dyDescent="0.2">
      <c r="C66" s="51">
        <v>51135</v>
      </c>
      <c r="E66" s="24"/>
      <c r="F66" s="52"/>
      <c r="G66" s="53" t="s">
        <v>236</v>
      </c>
      <c r="H66" s="24"/>
      <c r="I66" s="24"/>
      <c r="K66" s="20" t="s">
        <v>257</v>
      </c>
    </row>
    <row r="67" spans="1:17" hidden="1" outlineLevel="1" x14ac:dyDescent="0.2">
      <c r="C67" s="51">
        <v>51501</v>
      </c>
      <c r="E67" s="24"/>
      <c r="F67" s="52"/>
      <c r="G67" s="53" t="s">
        <v>236</v>
      </c>
      <c r="H67" s="24"/>
      <c r="I67" s="24"/>
      <c r="K67" s="20" t="s">
        <v>258</v>
      </c>
    </row>
    <row r="68" spans="1:17" collapsed="1" x14ac:dyDescent="0.2">
      <c r="D68" s="24"/>
      <c r="E68" s="24"/>
      <c r="F68" s="24"/>
      <c r="G68" s="24"/>
      <c r="H68" s="24"/>
      <c r="I68" s="24"/>
    </row>
    <row r="69" spans="1:17" s="87" customFormat="1" ht="12.75" x14ac:dyDescent="0.2">
      <c r="A69" s="79"/>
      <c r="B69" s="80" t="s">
        <v>259</v>
      </c>
      <c r="C69" s="79"/>
      <c r="D69" s="79"/>
      <c r="E69" s="79"/>
      <c r="F69" s="81"/>
      <c r="G69" s="81"/>
      <c r="H69" s="81"/>
      <c r="I69" s="81"/>
      <c r="J69" s="82"/>
      <c r="K69" s="83"/>
      <c r="L69" s="82"/>
      <c r="M69" s="83"/>
      <c r="N69" s="82"/>
      <c r="O69" s="82"/>
      <c r="P69" s="82"/>
      <c r="Q69" s="82"/>
    </row>
    <row r="70" spans="1:17" hidden="1" x14ac:dyDescent="0.2">
      <c r="G70" s="27"/>
      <c r="H70" s="27"/>
    </row>
    <row r="71" spans="1:17" hidden="1" x14ac:dyDescent="0.2">
      <c r="G71" s="27"/>
      <c r="H71" s="27"/>
    </row>
    <row r="72" spans="1:17" hidden="1" x14ac:dyDescent="0.2">
      <c r="G72" s="27"/>
      <c r="H72" s="27"/>
    </row>
    <row r="73" spans="1:17" hidden="1" x14ac:dyDescent="0.2">
      <c r="G73" s="27"/>
      <c r="H73" s="27"/>
    </row>
    <row r="74" spans="1:17" hidden="1" x14ac:dyDescent="0.2">
      <c r="G74" s="27"/>
      <c r="H74" s="27"/>
    </row>
    <row r="75" spans="1:17" s="25" customFormat="1" hidden="1" x14ac:dyDescent="0.2">
      <c r="A75" s="24"/>
      <c r="B75" s="24"/>
      <c r="C75" s="24"/>
      <c r="G75" s="27"/>
      <c r="H75" s="27"/>
      <c r="J75" s="24"/>
      <c r="K75" s="24"/>
      <c r="L75" s="24"/>
      <c r="M75" s="24"/>
      <c r="N75" s="24"/>
      <c r="O75" s="24"/>
      <c r="P75" s="24"/>
      <c r="Q75" s="24"/>
    </row>
    <row r="76" spans="1:17" s="25" customFormat="1" hidden="1" x14ac:dyDescent="0.2">
      <c r="A76" s="24"/>
      <c r="B76" s="24"/>
      <c r="C76" s="24"/>
      <c r="G76" s="27"/>
      <c r="H76" s="27"/>
      <c r="J76" s="24"/>
      <c r="K76" s="24"/>
      <c r="L76" s="24"/>
      <c r="M76" s="24"/>
      <c r="N76" s="24"/>
      <c r="O76" s="24"/>
      <c r="P76" s="24"/>
      <c r="Q76" s="24"/>
    </row>
    <row r="77" spans="1:17" s="25" customFormat="1" hidden="1" x14ac:dyDescent="0.2">
      <c r="A77" s="24"/>
      <c r="B77" s="24"/>
      <c r="C77" s="24"/>
      <c r="G77" s="27"/>
      <c r="H77" s="27"/>
      <c r="J77" s="24"/>
      <c r="K77" s="24"/>
      <c r="L77" s="24"/>
      <c r="M77" s="24"/>
      <c r="N77" s="24"/>
      <c r="O77" s="24"/>
      <c r="P77" s="24"/>
      <c r="Q77" s="24"/>
    </row>
    <row r="78" spans="1:17" s="25" customFormat="1" hidden="1" x14ac:dyDescent="0.2">
      <c r="A78" s="24"/>
      <c r="B78" s="24"/>
      <c r="C78" s="24"/>
      <c r="G78" s="27"/>
      <c r="H78" s="27"/>
      <c r="J78" s="24"/>
      <c r="K78" s="24"/>
      <c r="L78" s="24"/>
      <c r="M78" s="24"/>
      <c r="N78" s="24"/>
      <c r="O78" s="24"/>
      <c r="P78" s="24"/>
      <c r="Q78" s="24"/>
    </row>
    <row r="79" spans="1:17" s="25" customFormat="1" hidden="1" x14ac:dyDescent="0.2">
      <c r="A79" s="24"/>
      <c r="B79" s="24"/>
      <c r="C79" s="24"/>
      <c r="G79" s="27"/>
      <c r="H79" s="27"/>
      <c r="J79" s="24"/>
      <c r="K79" s="24"/>
      <c r="L79" s="24"/>
      <c r="M79" s="24"/>
      <c r="N79" s="24"/>
      <c r="O79" s="24"/>
      <c r="P79" s="24"/>
      <c r="Q79" s="24"/>
    </row>
    <row r="80" spans="1:17" s="25" customFormat="1" hidden="1" x14ac:dyDescent="0.2">
      <c r="A80" s="24"/>
      <c r="B80" s="24"/>
      <c r="C80" s="24"/>
      <c r="J80" s="24"/>
      <c r="K80" s="24"/>
      <c r="L80" s="24"/>
      <c r="M80" s="24"/>
      <c r="N80" s="24"/>
      <c r="O80" s="24"/>
      <c r="P80" s="24"/>
      <c r="Q80" s="24"/>
    </row>
    <row r="81" spans="1:17" s="25" customFormat="1" hidden="1" x14ac:dyDescent="0.2">
      <c r="A81" s="24"/>
      <c r="B81" s="24"/>
      <c r="C81" s="24"/>
      <c r="J81" s="24"/>
      <c r="K81" s="24"/>
      <c r="L81" s="24"/>
      <c r="M81" s="24"/>
      <c r="N81" s="24"/>
      <c r="O81" s="24"/>
      <c r="P81" s="24"/>
      <c r="Q81" s="24"/>
    </row>
    <row r="82" spans="1:17" s="25" customFormat="1" hidden="1" x14ac:dyDescent="0.2">
      <c r="A82" s="24"/>
      <c r="B82" s="24"/>
      <c r="C82" s="24"/>
      <c r="J82" s="24"/>
      <c r="K82" s="24"/>
      <c r="L82" s="24"/>
      <c r="M82" s="24"/>
      <c r="N82" s="24"/>
      <c r="O82" s="24"/>
      <c r="P82" s="24"/>
      <c r="Q82" s="24"/>
    </row>
    <row r="83" spans="1:17" s="25" customFormat="1" hidden="1" x14ac:dyDescent="0.2">
      <c r="A83" s="24"/>
      <c r="B83" s="24"/>
      <c r="C83" s="24"/>
      <c r="J83" s="24"/>
      <c r="K83" s="24"/>
      <c r="L83" s="24"/>
      <c r="M83" s="24"/>
      <c r="N83" s="24"/>
      <c r="O83" s="24"/>
      <c r="P83" s="24"/>
      <c r="Q83" s="24"/>
    </row>
    <row r="84" spans="1:17" s="25" customFormat="1" hidden="1" x14ac:dyDescent="0.2">
      <c r="A84" s="24"/>
      <c r="B84" s="24"/>
      <c r="C84" s="24"/>
      <c r="J84" s="24"/>
      <c r="K84" s="24"/>
      <c r="L84" s="24"/>
      <c r="M84" s="24"/>
      <c r="N84" s="24"/>
      <c r="O84" s="24"/>
      <c r="P84" s="24"/>
      <c r="Q84" s="24"/>
    </row>
    <row r="85" spans="1:17" s="25" customFormat="1" hidden="1" x14ac:dyDescent="0.2">
      <c r="A85" s="24"/>
      <c r="B85" s="24"/>
      <c r="C85" s="24"/>
      <c r="J85" s="24"/>
      <c r="K85" s="24"/>
      <c r="L85" s="24"/>
      <c r="M85" s="24"/>
      <c r="N85" s="24"/>
      <c r="O85" s="24"/>
      <c r="P85" s="24"/>
      <c r="Q85" s="24"/>
    </row>
    <row r="86" spans="1:17" x14ac:dyDescent="0.2"/>
    <row r="87" spans="1:17" x14ac:dyDescent="0.2"/>
    <row r="88" spans="1:17" x14ac:dyDescent="0.2"/>
    <row r="89" spans="1:17" x14ac:dyDescent="0.2"/>
    <row r="90" spans="1:17" x14ac:dyDescent="0.2"/>
    <row r="91" spans="1:17" x14ac:dyDescent="0.2"/>
    <row r="92" spans="1:17" x14ac:dyDescent="0.2"/>
    <row r="93" spans="1:17" x14ac:dyDescent="0.2"/>
    <row r="94" spans="1:17" x14ac:dyDescent="0.2"/>
    <row r="95" spans="1:17" x14ac:dyDescent="0.2"/>
    <row r="96" spans="1:17" x14ac:dyDescent="0.2"/>
    <row r="97"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08457-749F-4E34-8098-56440E972D17}">
  <sheetPr codeName="Sheet1"/>
  <dimension ref="A1:AB313"/>
  <sheetViews>
    <sheetView tabSelected="1" topLeftCell="C1" zoomScale="70" zoomScaleNormal="70" workbookViewId="0">
      <pane xSplit="7" ySplit="4" topLeftCell="T5" activePane="bottomRight" state="frozen"/>
      <selection activeCell="C1" sqref="C1"/>
      <selection pane="topRight" activeCell="J1" sqref="J1"/>
      <selection pane="bottomLeft" activeCell="C5" sqref="C5"/>
      <selection pane="bottomRight" activeCell="Z2" sqref="Z2"/>
    </sheetView>
  </sheetViews>
  <sheetFormatPr defaultRowHeight="15" x14ac:dyDescent="0.25"/>
  <cols>
    <col min="1" max="2" width="9.28515625" customWidth="1"/>
    <col min="3" max="3" width="11.7109375" customWidth="1"/>
    <col min="4" max="4" width="9.85546875" customWidth="1"/>
    <col min="5" max="5" width="33.85546875" customWidth="1"/>
    <col min="6" max="6" width="15.85546875" bestFit="1" customWidth="1"/>
    <col min="7" max="7" width="15.85546875" customWidth="1"/>
    <col min="8" max="8" width="20.42578125" customWidth="1"/>
    <col min="9" max="9" width="53.28515625" customWidth="1"/>
    <col min="10" max="10" width="14.140625" customWidth="1"/>
    <col min="11" max="11" width="14.28515625" customWidth="1"/>
    <col min="12" max="12" width="13.5703125" customWidth="1"/>
    <col min="13" max="13" width="17.28515625" bestFit="1" customWidth="1"/>
    <col min="14" max="25" width="15.7109375" customWidth="1"/>
    <col min="26" max="26" width="76.42578125" customWidth="1"/>
    <col min="27" max="27" width="12" customWidth="1"/>
    <col min="28" max="28" width="18" customWidth="1"/>
  </cols>
  <sheetData>
    <row r="1" spans="1:28" ht="21" x14ac:dyDescent="0.35">
      <c r="C1" s="78" t="str">
        <f>'General input'!B1</f>
        <v>Price comparison model - ACS Fee-based services- Ergon Energy 2023–24</v>
      </c>
    </row>
    <row r="2" spans="1:28" ht="7.9" customHeight="1" x14ac:dyDescent="0.25"/>
    <row r="3" spans="1:28" ht="15" customHeight="1" x14ac:dyDescent="0.25">
      <c r="J3" t="s">
        <v>0</v>
      </c>
      <c r="K3" s="2" t="s">
        <v>1</v>
      </c>
      <c r="N3" s="123" t="s">
        <v>200</v>
      </c>
      <c r="O3" s="123"/>
      <c r="P3" s="124"/>
      <c r="Q3" s="122" t="s">
        <v>260</v>
      </c>
      <c r="R3" s="123"/>
      <c r="S3" s="124"/>
      <c r="T3" s="122" t="s">
        <v>264</v>
      </c>
      <c r="U3" s="123"/>
      <c r="V3" s="124"/>
      <c r="W3" s="119" t="s">
        <v>265</v>
      </c>
      <c r="X3" s="120"/>
      <c r="Y3" s="121"/>
    </row>
    <row r="4" spans="1:28" ht="27" customHeight="1" x14ac:dyDescent="0.25">
      <c r="A4" s="70" t="s">
        <v>2</v>
      </c>
      <c r="B4" s="70" t="s">
        <v>3</v>
      </c>
      <c r="C4" s="70" t="s">
        <v>4</v>
      </c>
      <c r="D4" s="70" t="s">
        <v>26</v>
      </c>
      <c r="E4" s="70" t="s">
        <v>5</v>
      </c>
      <c r="F4" s="71" t="s">
        <v>6</v>
      </c>
      <c r="G4" s="71" t="s">
        <v>318</v>
      </c>
      <c r="H4" s="71" t="s">
        <v>197</v>
      </c>
      <c r="I4" s="60" t="s">
        <v>7</v>
      </c>
      <c r="J4" s="68" t="s">
        <v>8</v>
      </c>
      <c r="K4" s="69" t="s">
        <v>9</v>
      </c>
      <c r="L4" s="69" t="s">
        <v>10</v>
      </c>
      <c r="M4" s="72" t="s">
        <v>11</v>
      </c>
      <c r="N4" s="3" t="s">
        <v>12</v>
      </c>
      <c r="O4" s="3" t="s">
        <v>13</v>
      </c>
      <c r="P4" s="60" t="s">
        <v>14</v>
      </c>
      <c r="Q4" s="3" t="s">
        <v>12</v>
      </c>
      <c r="R4" s="3" t="s">
        <v>13</v>
      </c>
      <c r="S4" s="60" t="s">
        <v>15</v>
      </c>
      <c r="T4" s="3" t="s">
        <v>12</v>
      </c>
      <c r="U4" s="3" t="s">
        <v>13</v>
      </c>
      <c r="V4" s="4" t="s">
        <v>15</v>
      </c>
      <c r="W4" s="3" t="s">
        <v>12</v>
      </c>
      <c r="X4" s="3" t="s">
        <v>13</v>
      </c>
      <c r="Y4" s="4" t="s">
        <v>15</v>
      </c>
      <c r="Z4" s="73" t="s">
        <v>16</v>
      </c>
      <c r="AA4" s="12" t="s">
        <v>266</v>
      </c>
      <c r="AB4" s="77" t="s">
        <v>267</v>
      </c>
    </row>
    <row r="5" spans="1:28" ht="60" x14ac:dyDescent="0.25">
      <c r="A5" s="13" t="s">
        <v>270</v>
      </c>
      <c r="B5" s="13"/>
      <c r="C5" s="14" t="s">
        <v>381</v>
      </c>
      <c r="D5" s="114" t="s">
        <v>44</v>
      </c>
      <c r="E5" s="112" t="s">
        <v>683</v>
      </c>
      <c r="F5" s="114" t="s">
        <v>831</v>
      </c>
      <c r="G5" s="13" t="s">
        <v>686</v>
      </c>
      <c r="H5" s="13" t="s">
        <v>319</v>
      </c>
      <c r="I5" s="66" t="s">
        <v>18</v>
      </c>
      <c r="J5" s="11">
        <v>149.39437129833351</v>
      </c>
      <c r="K5" s="115">
        <v>139.0621414350552</v>
      </c>
      <c r="L5" s="11">
        <f>J5-K5</f>
        <v>10.332229863278314</v>
      </c>
      <c r="M5" s="59">
        <f>J5/K5-1</f>
        <v>7.4299372616116965E-2</v>
      </c>
      <c r="N5" s="11">
        <v>15.126652792191575</v>
      </c>
      <c r="O5" s="11">
        <v>45.962159456643768</v>
      </c>
      <c r="P5" s="64">
        <f>N5-O5</f>
        <v>-30.835506664452193</v>
      </c>
      <c r="Q5" s="117"/>
      <c r="R5" s="117"/>
      <c r="S5" s="118"/>
      <c r="T5" s="11">
        <v>0</v>
      </c>
      <c r="U5" s="11">
        <v>0</v>
      </c>
      <c r="V5" s="64">
        <f>T5-U5</f>
        <v>0</v>
      </c>
      <c r="W5" s="11">
        <v>50.968857566745932</v>
      </c>
      <c r="X5" s="11">
        <v>93.099981978411421</v>
      </c>
      <c r="Y5" s="61">
        <f>W5-X5</f>
        <v>-42.131124411665489</v>
      </c>
      <c r="Z5" s="74" t="s">
        <v>835</v>
      </c>
      <c r="AA5" s="13" t="s">
        <v>876</v>
      </c>
      <c r="AB5" s="61">
        <v>0</v>
      </c>
    </row>
    <row r="6" spans="1:28" ht="60" x14ac:dyDescent="0.25">
      <c r="A6" s="13" t="s">
        <v>270</v>
      </c>
      <c r="B6" s="13"/>
      <c r="C6" s="14" t="s">
        <v>382</v>
      </c>
      <c r="D6" s="114" t="s">
        <v>689</v>
      </c>
      <c r="E6" s="112" t="s">
        <v>683</v>
      </c>
      <c r="F6" s="114" t="s">
        <v>831</v>
      </c>
      <c r="G6" s="13" t="s">
        <v>687</v>
      </c>
      <c r="H6" s="13" t="s">
        <v>319</v>
      </c>
      <c r="I6" s="66" t="s">
        <v>18</v>
      </c>
      <c r="J6" s="65" t="s">
        <v>199</v>
      </c>
      <c r="K6" s="115">
        <v>489.16331158059614</v>
      </c>
      <c r="L6" s="62"/>
      <c r="M6" s="63"/>
      <c r="N6" s="65"/>
      <c r="O6" s="11">
        <v>161.67593778718916</v>
      </c>
      <c r="P6" s="63"/>
      <c r="Q6" s="65"/>
      <c r="R6" s="11">
        <v>0</v>
      </c>
      <c r="S6" s="63"/>
      <c r="T6" s="65"/>
      <c r="U6" s="11">
        <v>0</v>
      </c>
      <c r="V6" s="63"/>
      <c r="W6" s="65"/>
      <c r="X6" s="11">
        <v>327.48737379340702</v>
      </c>
      <c r="Y6" s="63"/>
      <c r="Z6" s="74" t="s">
        <v>837</v>
      </c>
      <c r="AA6" s="63"/>
      <c r="AB6" s="63"/>
    </row>
    <row r="7" spans="1:28" ht="60" x14ac:dyDescent="0.25">
      <c r="A7" s="13" t="s">
        <v>270</v>
      </c>
      <c r="B7" s="13"/>
      <c r="C7" s="14" t="s">
        <v>383</v>
      </c>
      <c r="D7" s="114" t="s">
        <v>45</v>
      </c>
      <c r="E7" s="112" t="s">
        <v>683</v>
      </c>
      <c r="F7" s="114" t="s">
        <v>832</v>
      </c>
      <c r="G7" s="13" t="s">
        <v>686</v>
      </c>
      <c r="H7" s="13" t="s">
        <v>320</v>
      </c>
      <c r="I7" s="66" t="s">
        <v>18</v>
      </c>
      <c r="J7" s="65" t="s">
        <v>199</v>
      </c>
      <c r="K7" s="115">
        <v>182.80533249011299</v>
      </c>
      <c r="L7" s="62"/>
      <c r="M7" s="63"/>
      <c r="N7" s="65"/>
      <c r="O7" s="11">
        <v>60.419951503186923</v>
      </c>
      <c r="P7" s="63"/>
      <c r="Q7" s="65"/>
      <c r="R7" s="11">
        <v>0</v>
      </c>
      <c r="S7" s="63"/>
      <c r="T7" s="65"/>
      <c r="U7" s="11">
        <v>0</v>
      </c>
      <c r="V7" s="63"/>
      <c r="W7" s="65"/>
      <c r="X7" s="11">
        <v>122.38538098692609</v>
      </c>
      <c r="Y7" s="63"/>
      <c r="Z7" s="75" t="s">
        <v>839</v>
      </c>
      <c r="AA7" s="63"/>
      <c r="AB7" s="63"/>
    </row>
    <row r="8" spans="1:28" ht="60" x14ac:dyDescent="0.25">
      <c r="A8" s="13" t="s">
        <v>270</v>
      </c>
      <c r="B8" s="13"/>
      <c r="C8" s="14" t="s">
        <v>384</v>
      </c>
      <c r="D8" s="114" t="s">
        <v>690</v>
      </c>
      <c r="E8" s="112" t="s">
        <v>683</v>
      </c>
      <c r="F8" s="114" t="s">
        <v>832</v>
      </c>
      <c r="G8" s="13" t="s">
        <v>687</v>
      </c>
      <c r="H8" s="13" t="s">
        <v>320</v>
      </c>
      <c r="I8" s="66" t="s">
        <v>18</v>
      </c>
      <c r="J8" s="65" t="s">
        <v>199</v>
      </c>
      <c r="K8" s="115">
        <v>643.03383287979443</v>
      </c>
      <c r="L8" s="62"/>
      <c r="M8" s="63"/>
      <c r="N8" s="65"/>
      <c r="O8" s="11">
        <v>212.53249272477811</v>
      </c>
      <c r="P8" s="63"/>
      <c r="Q8" s="65"/>
      <c r="R8" s="11">
        <v>0</v>
      </c>
      <c r="S8" s="63"/>
      <c r="T8" s="65"/>
      <c r="U8" s="11">
        <v>0</v>
      </c>
      <c r="V8" s="63"/>
      <c r="W8" s="65"/>
      <c r="X8" s="11">
        <v>430.50134015501629</v>
      </c>
      <c r="Y8" s="63"/>
      <c r="Z8" s="74" t="s">
        <v>837</v>
      </c>
      <c r="AA8" s="63"/>
      <c r="AB8" s="63"/>
    </row>
    <row r="9" spans="1:28" ht="60" x14ac:dyDescent="0.25">
      <c r="A9" s="13" t="s">
        <v>270</v>
      </c>
      <c r="B9" s="13"/>
      <c r="C9" s="14" t="s">
        <v>385</v>
      </c>
      <c r="D9" s="114" t="s">
        <v>46</v>
      </c>
      <c r="E9" s="112" t="s">
        <v>683</v>
      </c>
      <c r="F9" s="114" t="s">
        <v>831</v>
      </c>
      <c r="G9" s="13" t="s">
        <v>686</v>
      </c>
      <c r="H9" s="13" t="s">
        <v>321</v>
      </c>
      <c r="I9" s="66" t="s">
        <v>18</v>
      </c>
      <c r="J9" s="11">
        <v>225.78151470011699</v>
      </c>
      <c r="K9" s="115">
        <v>419.28283849765387</v>
      </c>
      <c r="L9" s="11">
        <f t="shared" ref="L9:L68" si="0">J9-K9</f>
        <v>-193.50132379753688</v>
      </c>
      <c r="M9" s="59">
        <f t="shared" ref="M9:M68" si="1">J9/K9-1</f>
        <v>-0.46150547084368598</v>
      </c>
      <c r="N9" s="11">
        <v>44.531734855517257</v>
      </c>
      <c r="O9" s="11">
        <v>138.57937524616213</v>
      </c>
      <c r="P9" s="61">
        <f t="shared" ref="P9:P70" si="2">N9-O9</f>
        <v>-94.047640390644872</v>
      </c>
      <c r="Q9" s="117"/>
      <c r="R9" s="11">
        <v>0</v>
      </c>
      <c r="S9" s="118"/>
      <c r="T9" s="11">
        <v>0</v>
      </c>
      <c r="U9" s="11">
        <v>0</v>
      </c>
      <c r="V9" s="61">
        <f t="shared" ref="V9:V70" si="3">T9-U9</f>
        <v>0</v>
      </c>
      <c r="W9" s="11">
        <v>81.624025134018623</v>
      </c>
      <c r="X9" s="11">
        <v>280.70346325149171</v>
      </c>
      <c r="Y9" s="61">
        <f t="shared" ref="Y9:Y56" si="4">W9-X9</f>
        <v>-199.0794381174731</v>
      </c>
      <c r="Z9" s="75" t="s">
        <v>836</v>
      </c>
      <c r="AA9" s="13" t="s">
        <v>876</v>
      </c>
      <c r="AB9" s="61">
        <v>0</v>
      </c>
    </row>
    <row r="10" spans="1:28" ht="60" x14ac:dyDescent="0.25">
      <c r="A10" s="13" t="s">
        <v>270</v>
      </c>
      <c r="B10" s="13"/>
      <c r="C10" s="14" t="s">
        <v>386</v>
      </c>
      <c r="D10" s="114" t="s">
        <v>691</v>
      </c>
      <c r="E10" s="112" t="s">
        <v>683</v>
      </c>
      <c r="F10" s="114" t="s">
        <v>831</v>
      </c>
      <c r="G10" s="13" t="s">
        <v>688</v>
      </c>
      <c r="H10" s="13" t="s">
        <v>321</v>
      </c>
      <c r="I10" s="66" t="s">
        <v>18</v>
      </c>
      <c r="J10" s="65" t="s">
        <v>199</v>
      </c>
      <c r="K10" s="115">
        <v>1119.4851787887358</v>
      </c>
      <c r="L10" s="62"/>
      <c r="M10" s="63"/>
      <c r="N10" s="65"/>
      <c r="O10" s="11">
        <v>370.00693190725286</v>
      </c>
      <c r="P10" s="63"/>
      <c r="Q10" s="65"/>
      <c r="R10" s="11">
        <v>0</v>
      </c>
      <c r="S10" s="63"/>
      <c r="T10" s="65"/>
      <c r="U10" s="11">
        <v>0</v>
      </c>
      <c r="V10" s="63"/>
      <c r="W10" s="65"/>
      <c r="X10" s="11">
        <v>749.47824688148285</v>
      </c>
      <c r="Y10" s="63"/>
      <c r="Z10" s="75" t="s">
        <v>837</v>
      </c>
      <c r="AA10" s="63"/>
      <c r="AB10" s="63"/>
    </row>
    <row r="11" spans="1:28" ht="60" x14ac:dyDescent="0.25">
      <c r="A11" s="13" t="s">
        <v>270</v>
      </c>
      <c r="B11" s="13"/>
      <c r="C11" s="14" t="s">
        <v>387</v>
      </c>
      <c r="D11" s="114" t="s">
        <v>47</v>
      </c>
      <c r="E11" s="112" t="s">
        <v>683</v>
      </c>
      <c r="F11" s="114" t="s">
        <v>832</v>
      </c>
      <c r="G11" s="13" t="s">
        <v>686</v>
      </c>
      <c r="H11" s="13" t="s">
        <v>322</v>
      </c>
      <c r="I11" s="66" t="s">
        <v>18</v>
      </c>
      <c r="J11" s="65" t="s">
        <v>199</v>
      </c>
      <c r="K11" s="115">
        <v>551.17185675410951</v>
      </c>
      <c r="L11" s="62"/>
      <c r="M11" s="63"/>
      <c r="N11" s="65"/>
      <c r="O11" s="11">
        <v>182.17070804980986</v>
      </c>
      <c r="P11" s="63"/>
      <c r="Q11" s="65"/>
      <c r="R11" s="11">
        <v>0</v>
      </c>
      <c r="S11" s="63"/>
      <c r="T11" s="65"/>
      <c r="U11" s="11">
        <v>0</v>
      </c>
      <c r="V11" s="63"/>
      <c r="W11" s="65"/>
      <c r="X11" s="11">
        <v>369.00114870429968</v>
      </c>
      <c r="Y11" s="63"/>
      <c r="Z11" s="75" t="s">
        <v>840</v>
      </c>
      <c r="AA11" s="63"/>
      <c r="AB11" s="63"/>
    </row>
    <row r="12" spans="1:28" ht="60" x14ac:dyDescent="0.25">
      <c r="A12" s="13" t="s">
        <v>270</v>
      </c>
      <c r="B12" s="13"/>
      <c r="C12" s="14" t="s">
        <v>388</v>
      </c>
      <c r="D12" s="114" t="s">
        <v>692</v>
      </c>
      <c r="E12" s="112" t="s">
        <v>683</v>
      </c>
      <c r="F12" s="114" t="s">
        <v>832</v>
      </c>
      <c r="G12" s="13" t="s">
        <v>687</v>
      </c>
      <c r="H12" s="13" t="s">
        <v>322</v>
      </c>
      <c r="I12" s="66" t="s">
        <v>18</v>
      </c>
      <c r="J12" s="65" t="s">
        <v>199</v>
      </c>
      <c r="K12" s="115">
        <v>1471.6288575334727</v>
      </c>
      <c r="L12" s="62"/>
      <c r="M12" s="63"/>
      <c r="N12" s="65"/>
      <c r="O12" s="11">
        <v>486.39579049299226</v>
      </c>
      <c r="P12" s="63"/>
      <c r="Q12" s="65"/>
      <c r="R12" s="11">
        <v>0</v>
      </c>
      <c r="S12" s="63"/>
      <c r="T12" s="65"/>
      <c r="U12" s="11">
        <v>0</v>
      </c>
      <c r="V12" s="63"/>
      <c r="W12" s="65"/>
      <c r="X12" s="11">
        <v>985.23306704048036</v>
      </c>
      <c r="Y12" s="63"/>
      <c r="Z12" s="74" t="s">
        <v>837</v>
      </c>
      <c r="AA12" s="76"/>
      <c r="AB12" s="63"/>
    </row>
    <row r="13" spans="1:28" ht="60" x14ac:dyDescent="0.25">
      <c r="A13" s="13" t="s">
        <v>270</v>
      </c>
      <c r="B13" s="13"/>
      <c r="C13" s="14" t="s">
        <v>389</v>
      </c>
      <c r="D13" s="114" t="s">
        <v>48</v>
      </c>
      <c r="E13" s="112" t="s">
        <v>683</v>
      </c>
      <c r="F13" s="114" t="s">
        <v>831</v>
      </c>
      <c r="G13" s="13" t="s">
        <v>686</v>
      </c>
      <c r="H13" s="13" t="s">
        <v>323</v>
      </c>
      <c r="I13" s="66" t="s">
        <v>18</v>
      </c>
      <c r="J13" s="11">
        <v>269.49310935647566</v>
      </c>
      <c r="K13" s="115">
        <v>278.12428287011039</v>
      </c>
      <c r="L13" s="11">
        <f t="shared" si="0"/>
        <v>-8.6311735136347352</v>
      </c>
      <c r="M13" s="59">
        <f t="shared" si="1"/>
        <v>-3.1033512876204594E-2</v>
      </c>
      <c r="N13" s="11">
        <v>151.26652792191572</v>
      </c>
      <c r="O13" s="11">
        <v>91.924318913287536</v>
      </c>
      <c r="P13" s="61">
        <f t="shared" si="2"/>
        <v>59.342209008628188</v>
      </c>
      <c r="Q13" s="11">
        <v>0</v>
      </c>
      <c r="R13" s="11">
        <v>0</v>
      </c>
      <c r="S13" s="61">
        <f t="shared" ref="S13:S68" si="5">Q13-R13</f>
        <v>0</v>
      </c>
      <c r="T13" s="11">
        <v>0</v>
      </c>
      <c r="U13" s="11">
        <v>0</v>
      </c>
      <c r="V13" s="61">
        <f t="shared" si="3"/>
        <v>0</v>
      </c>
      <c r="W13" s="11">
        <v>118.2265814345599</v>
      </c>
      <c r="X13" s="11">
        <v>186.19996395682284</v>
      </c>
      <c r="Y13" s="61">
        <f t="shared" si="4"/>
        <v>-67.973382522262938</v>
      </c>
      <c r="Z13" s="75" t="s">
        <v>836</v>
      </c>
      <c r="AA13" s="13" t="s">
        <v>876</v>
      </c>
      <c r="AB13" s="61">
        <v>0</v>
      </c>
    </row>
    <row r="14" spans="1:28" ht="60" x14ac:dyDescent="0.25">
      <c r="A14" s="13" t="s">
        <v>270</v>
      </c>
      <c r="B14" s="13"/>
      <c r="C14" s="14" t="s">
        <v>390</v>
      </c>
      <c r="D14" s="114" t="s">
        <v>693</v>
      </c>
      <c r="E14" s="112" t="s">
        <v>683</v>
      </c>
      <c r="F14" s="114" t="s">
        <v>831</v>
      </c>
      <c r="G14" s="13" t="s">
        <v>687</v>
      </c>
      <c r="H14" s="13" t="s">
        <v>323</v>
      </c>
      <c r="I14" s="66" t="s">
        <v>18</v>
      </c>
      <c r="J14" s="65" t="s">
        <v>199</v>
      </c>
      <c r="K14" s="115">
        <v>978.3266231611924</v>
      </c>
      <c r="L14" s="62"/>
      <c r="M14" s="63"/>
      <c r="N14" s="65"/>
      <c r="O14" s="11">
        <v>323.35187557437831</v>
      </c>
      <c r="P14" s="63"/>
      <c r="Q14" s="65"/>
      <c r="R14" s="11">
        <v>0</v>
      </c>
      <c r="S14" s="63"/>
      <c r="T14" s="65"/>
      <c r="U14" s="11">
        <v>0</v>
      </c>
      <c r="V14" s="63"/>
      <c r="W14" s="65"/>
      <c r="X14" s="11">
        <v>654.97474758681415</v>
      </c>
      <c r="Y14" s="63"/>
      <c r="Z14" s="75" t="s">
        <v>837</v>
      </c>
      <c r="AA14" s="63"/>
      <c r="AB14" s="63"/>
    </row>
    <row r="15" spans="1:28" ht="60" x14ac:dyDescent="0.25">
      <c r="A15" s="13" t="s">
        <v>270</v>
      </c>
      <c r="B15" s="13"/>
      <c r="C15" s="14" t="s">
        <v>391</v>
      </c>
      <c r="D15" s="114" t="s">
        <v>49</v>
      </c>
      <c r="E15" s="112" t="s">
        <v>683</v>
      </c>
      <c r="F15" s="114" t="s">
        <v>831</v>
      </c>
      <c r="G15" s="13" t="s">
        <v>686</v>
      </c>
      <c r="H15" s="13" t="s">
        <v>324</v>
      </c>
      <c r="I15" s="66" t="s">
        <v>18</v>
      </c>
      <c r="J15" s="11">
        <v>225.1601632996086</v>
      </c>
      <c r="K15" s="115">
        <v>419.28283849765387</v>
      </c>
      <c r="L15" s="11">
        <f t="shared" si="0"/>
        <v>-194.12267519804527</v>
      </c>
      <c r="M15" s="59">
        <f t="shared" si="1"/>
        <v>-0.46298740939078886</v>
      </c>
      <c r="N15" s="11">
        <v>44.531734855517257</v>
      </c>
      <c r="O15" s="11">
        <v>138.57937524616213</v>
      </c>
      <c r="P15" s="61">
        <f t="shared" si="2"/>
        <v>-94.047640390644872</v>
      </c>
      <c r="Q15" s="117"/>
      <c r="R15" s="11">
        <v>0</v>
      </c>
      <c r="S15" s="118"/>
      <c r="T15" s="11">
        <v>0</v>
      </c>
      <c r="U15" s="11">
        <v>0</v>
      </c>
      <c r="V15" s="61">
        <f t="shared" si="3"/>
        <v>0</v>
      </c>
      <c r="W15" s="11">
        <v>81.425376484867769</v>
      </c>
      <c r="X15" s="11">
        <v>280.70346325149171</v>
      </c>
      <c r="Y15" s="61">
        <f t="shared" si="4"/>
        <v>-199.27808676662394</v>
      </c>
      <c r="Z15" s="75" t="s">
        <v>836</v>
      </c>
      <c r="AA15" s="13" t="s">
        <v>876</v>
      </c>
      <c r="AB15" s="61">
        <v>0</v>
      </c>
    </row>
    <row r="16" spans="1:28" ht="60" x14ac:dyDescent="0.25">
      <c r="A16" s="13" t="s">
        <v>270</v>
      </c>
      <c r="B16" s="13"/>
      <c r="C16" s="14" t="s">
        <v>392</v>
      </c>
      <c r="D16" s="114" t="s">
        <v>694</v>
      </c>
      <c r="E16" s="112" t="s">
        <v>683</v>
      </c>
      <c r="F16" s="114" t="s">
        <v>831</v>
      </c>
      <c r="G16" s="13" t="s">
        <v>687</v>
      </c>
      <c r="H16" s="13" t="s">
        <v>324</v>
      </c>
      <c r="I16" s="66" t="s">
        <v>18</v>
      </c>
      <c r="J16" s="65" t="s">
        <v>199</v>
      </c>
      <c r="K16" s="115">
        <v>1119.4851787887358</v>
      </c>
      <c r="L16" s="62"/>
      <c r="M16" s="63"/>
      <c r="N16" s="65"/>
      <c r="O16" s="11">
        <v>370.00693190725286</v>
      </c>
      <c r="P16" s="63"/>
      <c r="Q16" s="65"/>
      <c r="R16" s="11">
        <v>0</v>
      </c>
      <c r="S16" s="63"/>
      <c r="T16" s="65"/>
      <c r="U16" s="11">
        <v>0</v>
      </c>
      <c r="V16" s="63"/>
      <c r="W16" s="65"/>
      <c r="X16" s="11">
        <v>749.47824688148285</v>
      </c>
      <c r="Y16" s="63"/>
      <c r="Z16" s="75" t="s">
        <v>837</v>
      </c>
      <c r="AA16" s="63"/>
      <c r="AB16" s="63"/>
    </row>
    <row r="17" spans="1:28" ht="30" x14ac:dyDescent="0.25">
      <c r="A17" s="13" t="s">
        <v>270</v>
      </c>
      <c r="B17" s="13"/>
      <c r="C17" s="13" t="s">
        <v>393</v>
      </c>
      <c r="D17" s="114" t="s">
        <v>50</v>
      </c>
      <c r="E17" s="112" t="s">
        <v>683</v>
      </c>
      <c r="F17" s="114" t="s">
        <v>831</v>
      </c>
      <c r="G17" s="13" t="s">
        <v>686</v>
      </c>
      <c r="H17" s="13" t="s">
        <v>325</v>
      </c>
      <c r="I17" s="67" t="s">
        <v>51</v>
      </c>
      <c r="J17" s="11">
        <v>119.00513473919133</v>
      </c>
      <c r="K17" s="115">
        <v>121.59202316431963</v>
      </c>
      <c r="L17" s="11">
        <f t="shared" ref="L17" si="6">J17-K17</f>
        <v>-2.5868884251282935</v>
      </c>
      <c r="M17" s="59">
        <f t="shared" ref="M17" si="7">J17/K17-1</f>
        <v>-2.1275149124152404E-2</v>
      </c>
      <c r="N17" s="11">
        <v>66.797602283275864</v>
      </c>
      <c r="O17" s="11">
        <v>40.188018821387026</v>
      </c>
      <c r="P17" s="61">
        <f t="shared" si="2"/>
        <v>26.609583461888839</v>
      </c>
      <c r="Q17" s="11">
        <v>0</v>
      </c>
      <c r="R17" s="11">
        <v>0</v>
      </c>
      <c r="S17" s="61">
        <f t="shared" si="5"/>
        <v>0</v>
      </c>
      <c r="T17" s="11">
        <v>0</v>
      </c>
      <c r="U17" s="11">
        <v>0</v>
      </c>
      <c r="V17" s="61">
        <f t="shared" si="3"/>
        <v>0</v>
      </c>
      <c r="W17" s="11">
        <v>52.207532455915469</v>
      </c>
      <c r="X17" s="11">
        <v>81.404004342932609</v>
      </c>
      <c r="Y17" s="61">
        <f>W16-X16</f>
        <v>-749.47824688148285</v>
      </c>
      <c r="Z17" s="75" t="s">
        <v>836</v>
      </c>
      <c r="AA17" s="13" t="s">
        <v>876</v>
      </c>
      <c r="AB17" s="61">
        <v>0</v>
      </c>
    </row>
    <row r="18" spans="1:28" ht="30" x14ac:dyDescent="0.25">
      <c r="A18" s="13" t="s">
        <v>270</v>
      </c>
      <c r="B18" s="13"/>
      <c r="C18" s="14" t="s">
        <v>394</v>
      </c>
      <c r="D18" s="114" t="s">
        <v>695</v>
      </c>
      <c r="E18" s="112" t="s">
        <v>683</v>
      </c>
      <c r="F18" s="114" t="s">
        <v>831</v>
      </c>
      <c r="G18" s="13" t="s">
        <v>688</v>
      </c>
      <c r="H18" s="13" t="s">
        <v>325</v>
      </c>
      <c r="I18" s="66" t="s">
        <v>51</v>
      </c>
      <c r="J18" s="65" t="s">
        <v>199</v>
      </c>
      <c r="K18" s="115">
        <v>471.69319330986065</v>
      </c>
      <c r="L18" s="62"/>
      <c r="M18" s="63"/>
      <c r="N18" s="65"/>
      <c r="O18" s="11">
        <v>155.90179715193244</v>
      </c>
      <c r="P18" s="63"/>
      <c r="Q18" s="65"/>
      <c r="R18" s="11">
        <v>0</v>
      </c>
      <c r="S18" s="63"/>
      <c r="T18" s="65"/>
      <c r="U18" s="11">
        <v>0</v>
      </c>
      <c r="V18" s="63"/>
      <c r="W18" s="65"/>
      <c r="X18" s="11">
        <v>315.79139615792826</v>
      </c>
      <c r="Y18" s="63"/>
      <c r="Z18" s="74" t="s">
        <v>837</v>
      </c>
      <c r="AA18" s="76"/>
      <c r="AB18" s="63"/>
    </row>
    <row r="19" spans="1:28" ht="30" x14ac:dyDescent="0.25">
      <c r="A19" s="13" t="s">
        <v>270</v>
      </c>
      <c r="B19" s="13"/>
      <c r="C19" s="14" t="s">
        <v>395</v>
      </c>
      <c r="D19" s="114" t="s">
        <v>52</v>
      </c>
      <c r="E19" s="112" t="s">
        <v>683</v>
      </c>
      <c r="F19" s="114" t="s">
        <v>832</v>
      </c>
      <c r="G19" s="13" t="s">
        <v>686</v>
      </c>
      <c r="H19" s="13" t="s">
        <v>326</v>
      </c>
      <c r="I19" s="66" t="s">
        <v>51</v>
      </c>
      <c r="J19" s="65" t="s">
        <v>199</v>
      </c>
      <c r="K19" s="115">
        <v>159.83983845869173</v>
      </c>
      <c r="L19" s="62"/>
      <c r="M19" s="63"/>
      <c r="N19" s="65"/>
      <c r="O19" s="11">
        <v>52.829505334444846</v>
      </c>
      <c r="P19" s="63"/>
      <c r="Q19" s="65"/>
      <c r="R19" s="11">
        <v>0</v>
      </c>
      <c r="S19" s="63"/>
      <c r="T19" s="65"/>
      <c r="U19" s="11">
        <v>0</v>
      </c>
      <c r="V19" s="63"/>
      <c r="W19" s="65"/>
      <c r="X19" s="11">
        <v>107.0103331242469</v>
      </c>
      <c r="Y19" s="63"/>
      <c r="Z19" s="74" t="s">
        <v>841</v>
      </c>
      <c r="AA19" s="76"/>
      <c r="AB19" s="63"/>
    </row>
    <row r="20" spans="1:28" ht="30" x14ac:dyDescent="0.25">
      <c r="A20" s="13" t="s">
        <v>270</v>
      </c>
      <c r="B20" s="13"/>
      <c r="C20" s="14" t="s">
        <v>396</v>
      </c>
      <c r="D20" s="114" t="s">
        <v>696</v>
      </c>
      <c r="E20" s="112" t="s">
        <v>683</v>
      </c>
      <c r="F20" s="114" t="s">
        <v>832</v>
      </c>
      <c r="G20" s="13" t="s">
        <v>687</v>
      </c>
      <c r="H20" s="13" t="s">
        <v>326</v>
      </c>
      <c r="I20" s="66" t="s">
        <v>51</v>
      </c>
      <c r="J20" s="65" t="s">
        <v>199</v>
      </c>
      <c r="K20" s="115">
        <v>620.06833884837317</v>
      </c>
      <c r="L20" s="62"/>
      <c r="M20" s="63"/>
      <c r="N20" s="65"/>
      <c r="O20" s="11">
        <v>204.94204655603608</v>
      </c>
      <c r="P20" s="63"/>
      <c r="Q20" s="65"/>
      <c r="R20" s="11">
        <v>0</v>
      </c>
      <c r="S20" s="63"/>
      <c r="T20" s="65"/>
      <c r="U20" s="11">
        <v>0</v>
      </c>
      <c r="V20" s="63"/>
      <c r="W20" s="65"/>
      <c r="X20" s="11">
        <v>415.12629229233727</v>
      </c>
      <c r="Y20" s="63"/>
      <c r="Z20" s="75" t="s">
        <v>837</v>
      </c>
      <c r="AA20" s="76"/>
      <c r="AB20" s="63"/>
    </row>
    <row r="21" spans="1:28" ht="30" x14ac:dyDescent="0.25">
      <c r="A21" s="13" t="s">
        <v>270</v>
      </c>
      <c r="B21" s="13"/>
      <c r="C21" s="14" t="s">
        <v>397</v>
      </c>
      <c r="D21" s="114" t="s">
        <v>53</v>
      </c>
      <c r="E21" s="112" t="s">
        <v>683</v>
      </c>
      <c r="F21" s="114" t="s">
        <v>831</v>
      </c>
      <c r="G21" s="13" t="s">
        <v>686</v>
      </c>
      <c r="H21" s="13" t="s">
        <v>327</v>
      </c>
      <c r="I21" s="66" t="s">
        <v>51</v>
      </c>
      <c r="J21" s="11">
        <v>193.42546070249085</v>
      </c>
      <c r="K21" s="115">
        <v>243.18404632863925</v>
      </c>
      <c r="L21" s="11">
        <f t="shared" si="0"/>
        <v>-49.758585626148403</v>
      </c>
      <c r="M21" s="59">
        <f t="shared" si="1"/>
        <v>-0.20461286987101357</v>
      </c>
      <c r="N21" s="11">
        <v>26.719040913310351</v>
      </c>
      <c r="O21" s="11">
        <v>80.376037642774051</v>
      </c>
      <c r="P21" s="61">
        <f t="shared" si="2"/>
        <v>-53.6569967294637</v>
      </c>
      <c r="Q21" s="117"/>
      <c r="R21" s="11">
        <v>0</v>
      </c>
      <c r="S21" s="118"/>
      <c r="T21" s="11">
        <v>0</v>
      </c>
      <c r="U21" s="11">
        <v>0</v>
      </c>
      <c r="V21" s="61">
        <f t="shared" si="3"/>
        <v>0</v>
      </c>
      <c r="W21" s="11">
        <v>67.503367829956957</v>
      </c>
      <c r="X21" s="11">
        <v>162.80800868586522</v>
      </c>
      <c r="Y21" s="61">
        <f t="shared" si="4"/>
        <v>-95.304640855908261</v>
      </c>
      <c r="Z21" s="75" t="s">
        <v>836</v>
      </c>
      <c r="AA21" s="13" t="s">
        <v>876</v>
      </c>
      <c r="AB21" s="61">
        <v>0</v>
      </c>
    </row>
    <row r="22" spans="1:28" ht="30" x14ac:dyDescent="0.25">
      <c r="A22" s="13" t="s">
        <v>270</v>
      </c>
      <c r="B22" s="13"/>
      <c r="C22" s="14" t="s">
        <v>398</v>
      </c>
      <c r="D22" s="114" t="s">
        <v>697</v>
      </c>
      <c r="E22" s="112" t="s">
        <v>683</v>
      </c>
      <c r="F22" s="114" t="s">
        <v>831</v>
      </c>
      <c r="G22" s="13" t="s">
        <v>687</v>
      </c>
      <c r="H22" s="13" t="s">
        <v>327</v>
      </c>
      <c r="I22" s="66" t="s">
        <v>51</v>
      </c>
      <c r="J22" s="65" t="s">
        <v>199</v>
      </c>
      <c r="K22" s="115">
        <v>943.38638661972129</v>
      </c>
      <c r="L22" s="62"/>
      <c r="M22" s="63"/>
      <c r="N22" s="65"/>
      <c r="O22" s="11">
        <v>311.80359430386488</v>
      </c>
      <c r="P22" s="63"/>
      <c r="Q22" s="65"/>
      <c r="R22" s="11">
        <v>0</v>
      </c>
      <c r="S22" s="63"/>
      <c r="T22" s="65"/>
      <c r="U22" s="11">
        <v>0</v>
      </c>
      <c r="V22" s="63"/>
      <c r="W22" s="65"/>
      <c r="X22" s="11">
        <v>631.58279231585652</v>
      </c>
      <c r="Y22" s="63"/>
      <c r="Z22" s="75" t="s">
        <v>837</v>
      </c>
      <c r="AA22" s="76"/>
      <c r="AB22" s="63"/>
    </row>
    <row r="23" spans="1:28" ht="45" x14ac:dyDescent="0.25">
      <c r="A23" s="13" t="s">
        <v>270</v>
      </c>
      <c r="B23" s="13"/>
      <c r="C23" s="14" t="s">
        <v>399</v>
      </c>
      <c r="D23" s="114" t="s">
        <v>272</v>
      </c>
      <c r="E23" s="112" t="s">
        <v>683</v>
      </c>
      <c r="F23" s="114" t="s">
        <v>831</v>
      </c>
      <c r="G23" s="13" t="s">
        <v>30</v>
      </c>
      <c r="H23" s="13" t="s">
        <v>325</v>
      </c>
      <c r="I23" s="66" t="s">
        <v>296</v>
      </c>
      <c r="J23" s="11">
        <v>105.54857405973601</v>
      </c>
      <c r="K23" s="115">
        <v>113.53544720675421</v>
      </c>
      <c r="L23" s="11">
        <f t="shared" si="0"/>
        <v>-7.9868731470182013</v>
      </c>
      <c r="M23" s="59">
        <f t="shared" si="1"/>
        <v>-7.0346956334030875E-2</v>
      </c>
      <c r="N23" s="11">
        <v>59.244432494955745</v>
      </c>
      <c r="O23" s="11">
        <v>37.525197545841507</v>
      </c>
      <c r="P23" s="61">
        <f t="shared" si="2"/>
        <v>21.719234949114238</v>
      </c>
      <c r="Q23" s="11">
        <v>0</v>
      </c>
      <c r="R23" s="11">
        <v>0</v>
      </c>
      <c r="S23" s="61">
        <f t="shared" si="5"/>
        <v>0</v>
      </c>
      <c r="T23" s="11">
        <v>0</v>
      </c>
      <c r="U23" s="11">
        <v>0</v>
      </c>
      <c r="V23" s="61">
        <f t="shared" si="3"/>
        <v>0</v>
      </c>
      <c r="W23" s="11">
        <v>46.304141564780267</v>
      </c>
      <c r="X23" s="11">
        <v>76.010249660912706</v>
      </c>
      <c r="Y23" s="61">
        <f t="shared" si="4"/>
        <v>-29.706108096132439</v>
      </c>
      <c r="Z23" s="75" t="s">
        <v>836</v>
      </c>
      <c r="AA23" s="13" t="s">
        <v>876</v>
      </c>
      <c r="AB23" s="61">
        <v>0</v>
      </c>
    </row>
    <row r="24" spans="1:28" ht="45" x14ac:dyDescent="0.25">
      <c r="A24" s="13" t="s">
        <v>270</v>
      </c>
      <c r="B24" s="13"/>
      <c r="C24" s="14" t="s">
        <v>400</v>
      </c>
      <c r="D24" s="114" t="s">
        <v>273</v>
      </c>
      <c r="E24" s="112" t="s">
        <v>683</v>
      </c>
      <c r="F24" s="114" t="s">
        <v>832</v>
      </c>
      <c r="G24" s="13" t="s">
        <v>30</v>
      </c>
      <c r="H24" s="13" t="s">
        <v>326</v>
      </c>
      <c r="I24" s="66" t="s">
        <v>296</v>
      </c>
      <c r="J24" s="11">
        <v>125.68247445812369</v>
      </c>
      <c r="K24" s="115">
        <v>142.93966488148558</v>
      </c>
      <c r="L24" s="11">
        <f t="shared" si="0"/>
        <v>-17.257190423361891</v>
      </c>
      <c r="M24" s="59">
        <f t="shared" si="1"/>
        <v>-0.12073059243331941</v>
      </c>
      <c r="N24" s="11">
        <v>70.545594198356454</v>
      </c>
      <c r="O24" s="11">
        <v>47.243740116214873</v>
      </c>
      <c r="P24" s="61">
        <f t="shared" si="2"/>
        <v>23.301854082141581</v>
      </c>
      <c r="Q24" s="11">
        <v>0</v>
      </c>
      <c r="R24" s="11">
        <v>0</v>
      </c>
      <c r="S24" s="61">
        <f t="shared" si="5"/>
        <v>0</v>
      </c>
      <c r="T24" s="11">
        <v>0</v>
      </c>
      <c r="U24" s="11">
        <v>0</v>
      </c>
      <c r="V24" s="61">
        <f t="shared" si="3"/>
        <v>0</v>
      </c>
      <c r="W24" s="11">
        <v>55.136880259767246</v>
      </c>
      <c r="X24" s="11">
        <v>95.695924765270675</v>
      </c>
      <c r="Y24" s="61">
        <f t="shared" si="4"/>
        <v>-40.559044505503429</v>
      </c>
      <c r="Z24" s="75" t="s">
        <v>836</v>
      </c>
      <c r="AA24" s="13" t="s">
        <v>876</v>
      </c>
      <c r="AB24" s="61">
        <v>0</v>
      </c>
    </row>
    <row r="25" spans="1:28" ht="30" x14ac:dyDescent="0.25">
      <c r="A25" s="13" t="s">
        <v>270</v>
      </c>
      <c r="B25" s="13"/>
      <c r="C25" s="14" t="s">
        <v>401</v>
      </c>
      <c r="D25" s="114" t="s">
        <v>274</v>
      </c>
      <c r="E25" s="112" t="s">
        <v>683</v>
      </c>
      <c r="F25" s="114" t="s">
        <v>831</v>
      </c>
      <c r="G25" s="13" t="s">
        <v>30</v>
      </c>
      <c r="H25" s="13" t="s">
        <v>325</v>
      </c>
      <c r="I25" s="66" t="s">
        <v>297</v>
      </c>
      <c r="J25" s="11">
        <v>105.54857405973601</v>
      </c>
      <c r="K25" s="115">
        <v>113.53544720675421</v>
      </c>
      <c r="L25" s="11">
        <f t="shared" si="0"/>
        <v>-7.9868731470182013</v>
      </c>
      <c r="M25" s="59">
        <f t="shared" si="1"/>
        <v>-7.0346956334030875E-2</v>
      </c>
      <c r="N25" s="11">
        <v>59.244432494955745</v>
      </c>
      <c r="O25" s="11">
        <v>37.525197545841507</v>
      </c>
      <c r="P25" s="61">
        <f t="shared" si="2"/>
        <v>21.719234949114238</v>
      </c>
      <c r="Q25" s="11">
        <v>0</v>
      </c>
      <c r="R25" s="11">
        <v>0</v>
      </c>
      <c r="S25" s="61">
        <f t="shared" si="5"/>
        <v>0</v>
      </c>
      <c r="T25" s="11">
        <v>0</v>
      </c>
      <c r="U25" s="11">
        <v>0</v>
      </c>
      <c r="V25" s="61">
        <f t="shared" si="3"/>
        <v>0</v>
      </c>
      <c r="W25" s="11">
        <v>46.304141564780267</v>
      </c>
      <c r="X25" s="11">
        <v>76.010249660912706</v>
      </c>
      <c r="Y25" s="61">
        <f t="shared" si="4"/>
        <v>-29.706108096132439</v>
      </c>
      <c r="Z25" s="75" t="s">
        <v>836</v>
      </c>
      <c r="AA25" s="13" t="s">
        <v>876</v>
      </c>
      <c r="AB25" s="61">
        <v>0</v>
      </c>
    </row>
    <row r="26" spans="1:28" ht="30" x14ac:dyDescent="0.25">
      <c r="A26" s="13" t="s">
        <v>270</v>
      </c>
      <c r="B26" s="13"/>
      <c r="C26" s="14" t="s">
        <v>402</v>
      </c>
      <c r="D26" s="114" t="s">
        <v>275</v>
      </c>
      <c r="E26" s="112" t="s">
        <v>683</v>
      </c>
      <c r="F26" s="114" t="s">
        <v>832</v>
      </c>
      <c r="G26" s="13" t="s">
        <v>30</v>
      </c>
      <c r="H26" s="13" t="s">
        <v>326</v>
      </c>
      <c r="I26" s="66" t="s">
        <v>297</v>
      </c>
      <c r="J26" s="11">
        <v>125.68247445812369</v>
      </c>
      <c r="K26" s="115">
        <v>142.93966488148558</v>
      </c>
      <c r="L26" s="11">
        <f t="shared" si="0"/>
        <v>-17.257190423361891</v>
      </c>
      <c r="M26" s="59">
        <f t="shared" si="1"/>
        <v>-0.12073059243331941</v>
      </c>
      <c r="N26" s="11">
        <v>70.545594198356454</v>
      </c>
      <c r="O26" s="11">
        <v>47.243740116214873</v>
      </c>
      <c r="P26" s="61">
        <f t="shared" si="2"/>
        <v>23.301854082141581</v>
      </c>
      <c r="Q26" s="11">
        <v>0</v>
      </c>
      <c r="R26" s="11">
        <v>0</v>
      </c>
      <c r="S26" s="61">
        <f t="shared" si="5"/>
        <v>0</v>
      </c>
      <c r="T26" s="11">
        <v>0</v>
      </c>
      <c r="U26" s="11">
        <v>0</v>
      </c>
      <c r="V26" s="61">
        <f t="shared" si="3"/>
        <v>0</v>
      </c>
      <c r="W26" s="11">
        <v>55.136880259767246</v>
      </c>
      <c r="X26" s="11">
        <v>95.695924765270675</v>
      </c>
      <c r="Y26" s="61">
        <f t="shared" si="4"/>
        <v>-40.559044505503429</v>
      </c>
      <c r="Z26" s="75" t="s">
        <v>836</v>
      </c>
      <c r="AA26" s="13" t="s">
        <v>876</v>
      </c>
      <c r="AB26" s="61">
        <v>0</v>
      </c>
    </row>
    <row r="27" spans="1:28" ht="45" x14ac:dyDescent="0.25">
      <c r="A27" s="13" t="s">
        <v>270</v>
      </c>
      <c r="B27" s="13"/>
      <c r="C27" s="14" t="s">
        <v>403</v>
      </c>
      <c r="D27" s="114" t="s">
        <v>54</v>
      </c>
      <c r="E27" s="112" t="s">
        <v>683</v>
      </c>
      <c r="F27" s="114" t="s">
        <v>831</v>
      </c>
      <c r="G27" s="13" t="s">
        <v>686</v>
      </c>
      <c r="H27" s="13" t="s">
        <v>319</v>
      </c>
      <c r="I27" s="66" t="s">
        <v>55</v>
      </c>
      <c r="J27" s="11">
        <v>216.79086232577538</v>
      </c>
      <c r="K27" s="115">
        <v>243.18404632863925</v>
      </c>
      <c r="L27" s="11">
        <f t="shared" si="0"/>
        <v>-26.393184002863876</v>
      </c>
      <c r="M27" s="59">
        <f t="shared" si="1"/>
        <v>-0.10853172484512441</v>
      </c>
      <c r="N27" s="11">
        <v>26.719040913310351</v>
      </c>
      <c r="O27" s="11">
        <v>80.376037642774051</v>
      </c>
      <c r="P27" s="61">
        <f t="shared" si="2"/>
        <v>-53.6569967294637</v>
      </c>
      <c r="Q27" s="117"/>
      <c r="R27" s="11">
        <v>0</v>
      </c>
      <c r="S27" s="118"/>
      <c r="T27" s="11">
        <v>0</v>
      </c>
      <c r="U27" s="11">
        <v>0</v>
      </c>
      <c r="V27" s="61">
        <f t="shared" si="3"/>
        <v>0</v>
      </c>
      <c r="W27" s="11">
        <v>74.97338474073382</v>
      </c>
      <c r="X27" s="11">
        <v>162.80800868586522</v>
      </c>
      <c r="Y27" s="61">
        <f t="shared" si="4"/>
        <v>-87.834623945131398</v>
      </c>
      <c r="Z27" s="75" t="s">
        <v>836</v>
      </c>
      <c r="AA27" s="13" t="s">
        <v>876</v>
      </c>
      <c r="AB27" s="61">
        <v>52.91</v>
      </c>
    </row>
    <row r="28" spans="1:28" ht="45" x14ac:dyDescent="0.25">
      <c r="A28" s="13" t="s">
        <v>270</v>
      </c>
      <c r="B28" s="13"/>
      <c r="C28" s="14" t="s">
        <v>404</v>
      </c>
      <c r="D28" s="114" t="s">
        <v>698</v>
      </c>
      <c r="E28" s="112" t="s">
        <v>683</v>
      </c>
      <c r="F28" s="114" t="s">
        <v>831</v>
      </c>
      <c r="G28" s="13" t="s">
        <v>687</v>
      </c>
      <c r="H28" s="13" t="s">
        <v>319</v>
      </c>
      <c r="I28" s="66" t="s">
        <v>55</v>
      </c>
      <c r="J28" s="65" t="s">
        <v>199</v>
      </c>
      <c r="K28" s="115">
        <v>943.38638661972129</v>
      </c>
      <c r="L28" s="62"/>
      <c r="M28" s="63"/>
      <c r="N28" s="65"/>
      <c r="O28" s="11">
        <v>311.80359430386488</v>
      </c>
      <c r="P28" s="63"/>
      <c r="Q28" s="65"/>
      <c r="R28" s="11">
        <v>0</v>
      </c>
      <c r="S28" s="63"/>
      <c r="T28" s="65"/>
      <c r="U28" s="11">
        <v>0</v>
      </c>
      <c r="V28" s="63"/>
      <c r="W28" s="65"/>
      <c r="X28" s="11">
        <v>631.58279231585652</v>
      </c>
      <c r="Y28" s="63"/>
      <c r="Z28" s="75" t="s">
        <v>837</v>
      </c>
      <c r="AA28" s="76"/>
      <c r="AB28" s="63"/>
    </row>
    <row r="29" spans="1:28" ht="45" x14ac:dyDescent="0.25">
      <c r="A29" s="13" t="s">
        <v>270</v>
      </c>
      <c r="B29" s="13"/>
      <c r="C29" s="14" t="s">
        <v>405</v>
      </c>
      <c r="D29" s="114" t="s">
        <v>56</v>
      </c>
      <c r="E29" s="112" t="s">
        <v>683</v>
      </c>
      <c r="F29" s="114" t="s">
        <v>831</v>
      </c>
      <c r="G29" s="13" t="s">
        <v>686</v>
      </c>
      <c r="H29" s="13" t="s">
        <v>321</v>
      </c>
      <c r="I29" s="66" t="s">
        <v>55</v>
      </c>
      <c r="J29" s="11">
        <v>229.38399827701258</v>
      </c>
      <c r="K29" s="115">
        <v>313.06451941158156</v>
      </c>
      <c r="L29" s="11">
        <f t="shared" ref="L29" si="8">J29-K29</f>
        <v>-83.680521134568977</v>
      </c>
      <c r="M29" s="59">
        <f t="shared" ref="M29" si="9">J29/K29-1</f>
        <v>-0.26729480968284169</v>
      </c>
      <c r="N29" s="11">
        <v>33.787570255455947</v>
      </c>
      <c r="O29" s="11">
        <v>103.47260018380105</v>
      </c>
      <c r="P29" s="61">
        <f t="shared" si="2"/>
        <v>-69.685029928345102</v>
      </c>
      <c r="Q29" s="117"/>
      <c r="R29" s="11">
        <v>0</v>
      </c>
      <c r="S29" s="118"/>
      <c r="T29" s="11">
        <v>0</v>
      </c>
      <c r="U29" s="11">
        <v>0</v>
      </c>
      <c r="V29" s="61">
        <f t="shared" si="3"/>
        <v>0</v>
      </c>
      <c r="W29" s="11">
        <v>80.497991349825412</v>
      </c>
      <c r="X29" s="11">
        <v>209.59191922778049</v>
      </c>
      <c r="Y29" s="61">
        <f t="shared" si="4"/>
        <v>-129.09392787795508</v>
      </c>
      <c r="Z29" s="75" t="s">
        <v>836</v>
      </c>
      <c r="AA29" s="13" t="s">
        <v>876</v>
      </c>
      <c r="AB29" s="61">
        <v>52.91</v>
      </c>
    </row>
    <row r="30" spans="1:28" ht="45" x14ac:dyDescent="0.25">
      <c r="A30" s="13" t="s">
        <v>270</v>
      </c>
      <c r="B30" s="13"/>
      <c r="C30" s="14" t="s">
        <v>406</v>
      </c>
      <c r="D30" s="114" t="s">
        <v>699</v>
      </c>
      <c r="E30" s="112" t="s">
        <v>683</v>
      </c>
      <c r="F30" s="114" t="s">
        <v>831</v>
      </c>
      <c r="G30" s="13" t="s">
        <v>687</v>
      </c>
      <c r="H30" s="13" t="s">
        <v>321</v>
      </c>
      <c r="I30" s="66" t="s">
        <v>55</v>
      </c>
      <c r="J30" s="65" t="s">
        <v>199</v>
      </c>
      <c r="K30" s="115">
        <v>1013.2668597026636</v>
      </c>
      <c r="L30" s="62"/>
      <c r="M30" s="63"/>
      <c r="N30" s="65"/>
      <c r="O30" s="11">
        <v>334.90015684489191</v>
      </c>
      <c r="P30" s="63"/>
      <c r="Q30" s="65"/>
      <c r="R30" s="11">
        <v>0</v>
      </c>
      <c r="S30" s="63"/>
      <c r="T30" s="65"/>
      <c r="U30" s="11">
        <v>0</v>
      </c>
      <c r="V30" s="63"/>
      <c r="W30" s="65"/>
      <c r="X30" s="11">
        <v>678.36670285777166</v>
      </c>
      <c r="Y30" s="63"/>
      <c r="Z30" s="75" t="s">
        <v>837</v>
      </c>
      <c r="AA30" s="76"/>
      <c r="AB30" s="63"/>
    </row>
    <row r="31" spans="1:28" ht="45" x14ac:dyDescent="0.25">
      <c r="A31" s="13" t="s">
        <v>270</v>
      </c>
      <c r="B31" s="13"/>
      <c r="C31" s="14" t="s">
        <v>407</v>
      </c>
      <c r="D31" s="114" t="s">
        <v>57</v>
      </c>
      <c r="E31" s="112" t="s">
        <v>683</v>
      </c>
      <c r="F31" s="114" t="s">
        <v>832</v>
      </c>
      <c r="G31" s="13" t="s">
        <v>686</v>
      </c>
      <c r="H31" s="13" t="s">
        <v>320</v>
      </c>
      <c r="I31" s="66" t="s">
        <v>55</v>
      </c>
      <c r="J31" s="11">
        <v>270.67255812537951</v>
      </c>
      <c r="K31" s="115">
        <v>319.67967691738346</v>
      </c>
      <c r="L31" s="11">
        <f t="shared" si="0"/>
        <v>-49.007118792003951</v>
      </c>
      <c r="M31" s="59">
        <f t="shared" si="1"/>
        <v>-0.15330070170419097</v>
      </c>
      <c r="N31" s="11">
        <v>151.92855271564753</v>
      </c>
      <c r="O31" s="11">
        <v>105.65901066888969</v>
      </c>
      <c r="P31" s="61">
        <f t="shared" si="2"/>
        <v>46.269542046757834</v>
      </c>
      <c r="Q31" s="11">
        <v>0</v>
      </c>
      <c r="R31" s="11">
        <v>0</v>
      </c>
      <c r="S31" s="61">
        <f t="shared" si="5"/>
        <v>0</v>
      </c>
      <c r="T31" s="11">
        <v>0</v>
      </c>
      <c r="U31" s="11">
        <v>0</v>
      </c>
      <c r="V31" s="61">
        <f t="shared" si="3"/>
        <v>0</v>
      </c>
      <c r="W31" s="11">
        <v>118.74400540973197</v>
      </c>
      <c r="X31" s="11">
        <v>214.0206662484938</v>
      </c>
      <c r="Y31" s="61">
        <f t="shared" si="4"/>
        <v>-95.276660838761828</v>
      </c>
      <c r="Z31" s="75" t="s">
        <v>836</v>
      </c>
      <c r="AA31" s="13" t="s">
        <v>876</v>
      </c>
      <c r="AB31" s="61">
        <v>127.59</v>
      </c>
    </row>
    <row r="32" spans="1:28" ht="45" x14ac:dyDescent="0.25">
      <c r="A32" s="13" t="s">
        <v>270</v>
      </c>
      <c r="B32" s="13"/>
      <c r="C32" s="14" t="s">
        <v>408</v>
      </c>
      <c r="D32" s="114" t="s">
        <v>700</v>
      </c>
      <c r="E32" s="112" t="s">
        <v>683</v>
      </c>
      <c r="F32" s="114" t="s">
        <v>832</v>
      </c>
      <c r="G32" s="13" t="s">
        <v>687</v>
      </c>
      <c r="H32" s="13" t="s">
        <v>320</v>
      </c>
      <c r="I32" s="66" t="s">
        <v>55</v>
      </c>
      <c r="J32" s="65" t="s">
        <v>199</v>
      </c>
      <c r="K32" s="115">
        <v>1240.1366776967463</v>
      </c>
      <c r="L32" s="62"/>
      <c r="M32" s="63"/>
      <c r="N32" s="65"/>
      <c r="O32" s="11">
        <v>409.88409311207215</v>
      </c>
      <c r="P32" s="63"/>
      <c r="Q32" s="65"/>
      <c r="R32" s="11">
        <v>0</v>
      </c>
      <c r="S32" s="63"/>
      <c r="T32" s="65"/>
      <c r="U32" s="11">
        <v>0</v>
      </c>
      <c r="V32" s="63"/>
      <c r="W32" s="65"/>
      <c r="X32" s="11">
        <v>830.25258458467454</v>
      </c>
      <c r="Y32" s="63"/>
      <c r="Z32" s="75" t="s">
        <v>837</v>
      </c>
      <c r="AA32" s="76"/>
      <c r="AB32" s="63"/>
    </row>
    <row r="33" spans="1:28" ht="45" x14ac:dyDescent="0.25">
      <c r="A33" s="13" t="s">
        <v>270</v>
      </c>
      <c r="B33" s="13"/>
      <c r="C33" s="14" t="s">
        <v>409</v>
      </c>
      <c r="D33" s="114" t="s">
        <v>31</v>
      </c>
      <c r="E33" s="112" t="s">
        <v>683</v>
      </c>
      <c r="F33" s="114" t="s">
        <v>833</v>
      </c>
      <c r="G33" s="13" t="s">
        <v>686</v>
      </c>
      <c r="H33" s="13" t="s">
        <v>328</v>
      </c>
      <c r="I33" s="66" t="s">
        <v>55</v>
      </c>
      <c r="J33" s="65" t="s">
        <v>199</v>
      </c>
      <c r="K33" s="115">
        <v>319.67967691738346</v>
      </c>
      <c r="L33" s="62"/>
      <c r="M33" s="63"/>
      <c r="N33" s="65"/>
      <c r="O33" s="11">
        <v>105.65901066888969</v>
      </c>
      <c r="P33" s="63"/>
      <c r="Q33" s="65"/>
      <c r="R33" s="11">
        <v>0</v>
      </c>
      <c r="S33" s="63"/>
      <c r="T33" s="65"/>
      <c r="U33" s="11">
        <v>0</v>
      </c>
      <c r="V33" s="63"/>
      <c r="W33" s="65"/>
      <c r="X33" s="11">
        <v>214.0206662484938</v>
      </c>
      <c r="Y33" s="63"/>
      <c r="Z33" s="75" t="s">
        <v>838</v>
      </c>
      <c r="AA33" s="76"/>
      <c r="AB33" s="63"/>
    </row>
    <row r="34" spans="1:28" ht="45" x14ac:dyDescent="0.25">
      <c r="A34" s="13" t="s">
        <v>270</v>
      </c>
      <c r="B34" s="13"/>
      <c r="C34" s="14" t="s">
        <v>410</v>
      </c>
      <c r="D34" s="114" t="s">
        <v>58</v>
      </c>
      <c r="E34" s="112" t="s">
        <v>683</v>
      </c>
      <c r="F34" s="114" t="s">
        <v>832</v>
      </c>
      <c r="G34" s="13" t="s">
        <v>686</v>
      </c>
      <c r="H34" s="13" t="s">
        <v>322</v>
      </c>
      <c r="I34" s="66" t="s">
        <v>55</v>
      </c>
      <c r="J34" s="65" t="s">
        <v>199</v>
      </c>
      <c r="K34" s="115">
        <v>411.54165304306844</v>
      </c>
      <c r="L34" s="62"/>
      <c r="M34" s="63"/>
      <c r="N34" s="65"/>
      <c r="O34" s="11">
        <v>136.02079534385803</v>
      </c>
      <c r="P34" s="63"/>
      <c r="Q34" s="65"/>
      <c r="R34" s="11">
        <v>0</v>
      </c>
      <c r="S34" s="63"/>
      <c r="T34" s="65"/>
      <c r="U34" s="11">
        <v>0</v>
      </c>
      <c r="V34" s="63"/>
      <c r="W34" s="65"/>
      <c r="X34" s="11">
        <v>275.52085769921035</v>
      </c>
      <c r="Y34" s="63"/>
      <c r="Z34" s="75" t="s">
        <v>842</v>
      </c>
      <c r="AA34" s="76"/>
      <c r="AB34" s="63"/>
    </row>
    <row r="35" spans="1:28" ht="45" x14ac:dyDescent="0.25">
      <c r="A35" s="13" t="s">
        <v>270</v>
      </c>
      <c r="B35" s="13"/>
      <c r="C35" s="14" t="s">
        <v>411</v>
      </c>
      <c r="D35" s="114" t="s">
        <v>701</v>
      </c>
      <c r="E35" s="112" t="s">
        <v>683</v>
      </c>
      <c r="F35" s="114" t="s">
        <v>832</v>
      </c>
      <c r="G35" s="13" t="s">
        <v>687</v>
      </c>
      <c r="H35" s="13" t="s">
        <v>322</v>
      </c>
      <c r="I35" s="66" t="s">
        <v>55</v>
      </c>
      <c r="J35" s="65" t="s">
        <v>199</v>
      </c>
      <c r="K35" s="115">
        <v>1331.9986538224314</v>
      </c>
      <c r="L35" s="62"/>
      <c r="M35" s="63"/>
      <c r="N35" s="65"/>
      <c r="O35" s="11">
        <v>440.2458777870404</v>
      </c>
      <c r="P35" s="63"/>
      <c r="Q35" s="65"/>
      <c r="R35" s="11">
        <v>0</v>
      </c>
      <c r="S35" s="63"/>
      <c r="T35" s="65"/>
      <c r="U35" s="11">
        <v>0</v>
      </c>
      <c r="V35" s="63"/>
      <c r="W35" s="65"/>
      <c r="X35" s="11">
        <v>891.75277603539087</v>
      </c>
      <c r="Y35" s="63"/>
      <c r="Z35" s="75" t="s">
        <v>837</v>
      </c>
      <c r="AA35" s="76"/>
      <c r="AB35" s="63"/>
    </row>
    <row r="36" spans="1:28" ht="45" x14ac:dyDescent="0.25">
      <c r="A36" s="13" t="s">
        <v>270</v>
      </c>
      <c r="B36" s="13"/>
      <c r="C36" s="14" t="s">
        <v>412</v>
      </c>
      <c r="D36" s="114" t="s">
        <v>32</v>
      </c>
      <c r="E36" s="112" t="s">
        <v>683</v>
      </c>
      <c r="F36" s="114" t="s">
        <v>833</v>
      </c>
      <c r="G36" s="13" t="s">
        <v>686</v>
      </c>
      <c r="H36" s="13" t="s">
        <v>329</v>
      </c>
      <c r="I36" s="66" t="s">
        <v>55</v>
      </c>
      <c r="J36" s="65" t="s">
        <v>199</v>
      </c>
      <c r="K36" s="115">
        <v>411.54165304306844</v>
      </c>
      <c r="L36" s="62"/>
      <c r="M36" s="63"/>
      <c r="N36" s="65"/>
      <c r="O36" s="11">
        <v>136.02079534385803</v>
      </c>
      <c r="P36" s="63"/>
      <c r="Q36" s="65"/>
      <c r="R36" s="11">
        <v>0</v>
      </c>
      <c r="S36" s="63"/>
      <c r="T36" s="65"/>
      <c r="U36" s="11">
        <v>0</v>
      </c>
      <c r="V36" s="63"/>
      <c r="W36" s="65"/>
      <c r="X36" s="11">
        <v>275.52085769921035</v>
      </c>
      <c r="Y36" s="63"/>
      <c r="Z36" s="75" t="s">
        <v>838</v>
      </c>
      <c r="AA36" s="76"/>
      <c r="AB36" s="63"/>
    </row>
    <row r="37" spans="1:28" ht="45" x14ac:dyDescent="0.25">
      <c r="A37" s="13" t="s">
        <v>270</v>
      </c>
      <c r="B37" s="13"/>
      <c r="C37" s="14" t="s">
        <v>413</v>
      </c>
      <c r="D37" s="114" t="s">
        <v>59</v>
      </c>
      <c r="E37" s="112" t="s">
        <v>683</v>
      </c>
      <c r="F37" s="114" t="s">
        <v>831</v>
      </c>
      <c r="G37" s="13" t="s">
        <v>686</v>
      </c>
      <c r="H37" s="13" t="s">
        <v>325</v>
      </c>
      <c r="I37" s="66" t="s">
        <v>60</v>
      </c>
      <c r="J37" s="11">
        <v>115.28207585185575</v>
      </c>
      <c r="K37" s="115">
        <v>121.59202316431963</v>
      </c>
      <c r="L37" s="11">
        <f t="shared" si="0"/>
        <v>-6.3099473124638763</v>
      </c>
      <c r="M37" s="59">
        <f t="shared" si="1"/>
        <v>-5.1894418303547796E-2</v>
      </c>
      <c r="N37" s="11">
        <v>13.359520456655176</v>
      </c>
      <c r="O37" s="11">
        <v>40.188018821387026</v>
      </c>
      <c r="P37" s="61">
        <f t="shared" si="2"/>
        <v>-26.82849836473185</v>
      </c>
      <c r="Q37" s="117"/>
      <c r="R37" s="11">
        <v>0</v>
      </c>
      <c r="S37" s="118"/>
      <c r="T37" s="11">
        <v>0</v>
      </c>
      <c r="U37" s="11">
        <v>0</v>
      </c>
      <c r="V37" s="61">
        <f t="shared" si="3"/>
        <v>0</v>
      </c>
      <c r="W37" s="11">
        <v>39.688381565122199</v>
      </c>
      <c r="X37" s="11">
        <v>81.404004342932609</v>
      </c>
      <c r="Y37" s="61">
        <f t="shared" si="4"/>
        <v>-41.71562277781041</v>
      </c>
      <c r="Z37" s="75" t="s">
        <v>836</v>
      </c>
      <c r="AA37" s="13" t="s">
        <v>876</v>
      </c>
      <c r="AB37" s="61">
        <v>0</v>
      </c>
    </row>
    <row r="38" spans="1:28" ht="45" x14ac:dyDescent="0.25">
      <c r="A38" s="13" t="s">
        <v>270</v>
      </c>
      <c r="B38" s="13"/>
      <c r="C38" s="14" t="s">
        <v>414</v>
      </c>
      <c r="D38" s="114" t="s">
        <v>702</v>
      </c>
      <c r="E38" s="112" t="s">
        <v>683</v>
      </c>
      <c r="F38" s="114" t="s">
        <v>831</v>
      </c>
      <c r="G38" s="13" t="s">
        <v>687</v>
      </c>
      <c r="H38" s="13" t="s">
        <v>325</v>
      </c>
      <c r="I38" s="66" t="s">
        <v>60</v>
      </c>
      <c r="J38" s="65" t="s">
        <v>199</v>
      </c>
      <c r="K38" s="115">
        <v>471.69319330986065</v>
      </c>
      <c r="L38" s="62"/>
      <c r="M38" s="63"/>
      <c r="N38" s="65"/>
      <c r="O38" s="11">
        <v>155.90179715193244</v>
      </c>
      <c r="P38" s="63"/>
      <c r="Q38" s="65"/>
      <c r="R38" s="11">
        <v>0</v>
      </c>
      <c r="S38" s="63"/>
      <c r="T38" s="65"/>
      <c r="U38" s="11">
        <v>0</v>
      </c>
      <c r="V38" s="63"/>
      <c r="W38" s="65"/>
      <c r="X38" s="11">
        <v>315.79139615792826</v>
      </c>
      <c r="Y38" s="63"/>
      <c r="Z38" s="75" t="s">
        <v>837</v>
      </c>
      <c r="AA38" s="76"/>
      <c r="AB38" s="63"/>
    </row>
    <row r="39" spans="1:28" ht="45" x14ac:dyDescent="0.25">
      <c r="A39" s="13" t="s">
        <v>270</v>
      </c>
      <c r="B39" s="13"/>
      <c r="C39" s="14" t="s">
        <v>415</v>
      </c>
      <c r="D39" s="114" t="s">
        <v>61</v>
      </c>
      <c r="E39" s="112" t="s">
        <v>683</v>
      </c>
      <c r="F39" s="114" t="s">
        <v>832</v>
      </c>
      <c r="G39" s="13" t="s">
        <v>686</v>
      </c>
      <c r="H39" s="13" t="s">
        <v>326</v>
      </c>
      <c r="I39" s="66" t="s">
        <v>60</v>
      </c>
      <c r="J39" s="11">
        <v>135.33627906268975</v>
      </c>
      <c r="K39" s="115">
        <v>159.83983845869173</v>
      </c>
      <c r="L39" s="11">
        <f t="shared" si="0"/>
        <v>-24.503559396001975</v>
      </c>
      <c r="M39" s="59">
        <f t="shared" si="1"/>
        <v>-0.15330070170419097</v>
      </c>
      <c r="N39" s="11">
        <v>75.964276357823763</v>
      </c>
      <c r="O39" s="11">
        <v>52.829505334444846</v>
      </c>
      <c r="P39" s="61">
        <f t="shared" si="2"/>
        <v>23.134771023378917</v>
      </c>
      <c r="Q39" s="11">
        <v>0</v>
      </c>
      <c r="R39" s="11">
        <v>0</v>
      </c>
      <c r="S39" s="61">
        <f t="shared" si="5"/>
        <v>0</v>
      </c>
      <c r="T39" s="11">
        <v>0</v>
      </c>
      <c r="U39" s="11">
        <v>0</v>
      </c>
      <c r="V39" s="61">
        <f t="shared" si="3"/>
        <v>0</v>
      </c>
      <c r="W39" s="11">
        <v>59.372002704865984</v>
      </c>
      <c r="X39" s="11">
        <v>107.0103331242469</v>
      </c>
      <c r="Y39" s="61">
        <f t="shared" si="4"/>
        <v>-47.638330419380914</v>
      </c>
      <c r="Z39" s="75" t="s">
        <v>836</v>
      </c>
      <c r="AA39" s="13" t="s">
        <v>876</v>
      </c>
      <c r="AB39" s="61">
        <v>127.59</v>
      </c>
    </row>
    <row r="40" spans="1:28" ht="45" x14ac:dyDescent="0.25">
      <c r="A40" s="13" t="s">
        <v>270</v>
      </c>
      <c r="B40" s="13"/>
      <c r="C40" s="14" t="s">
        <v>416</v>
      </c>
      <c r="D40" s="114" t="s">
        <v>703</v>
      </c>
      <c r="E40" s="112" t="s">
        <v>683</v>
      </c>
      <c r="F40" s="114" t="s">
        <v>832</v>
      </c>
      <c r="G40" s="13" t="s">
        <v>687</v>
      </c>
      <c r="H40" s="13" t="s">
        <v>326</v>
      </c>
      <c r="I40" s="66" t="s">
        <v>60</v>
      </c>
      <c r="J40" s="65" t="s">
        <v>199</v>
      </c>
      <c r="K40" s="115">
        <v>620.06833884837317</v>
      </c>
      <c r="L40" s="62"/>
      <c r="M40" s="63"/>
      <c r="N40" s="65"/>
      <c r="O40" s="11">
        <v>204.94204655603608</v>
      </c>
      <c r="P40" s="63"/>
      <c r="Q40" s="65"/>
      <c r="R40" s="11">
        <v>0</v>
      </c>
      <c r="S40" s="63"/>
      <c r="T40" s="65"/>
      <c r="U40" s="11">
        <v>0</v>
      </c>
      <c r="V40" s="63"/>
      <c r="W40" s="65"/>
      <c r="X40" s="11">
        <v>415.12629229233727</v>
      </c>
      <c r="Y40" s="63"/>
      <c r="Z40" s="75" t="s">
        <v>837</v>
      </c>
      <c r="AA40" s="76"/>
      <c r="AB40" s="63"/>
    </row>
    <row r="41" spans="1:28" ht="45" x14ac:dyDescent="0.25">
      <c r="A41" s="13" t="s">
        <v>270</v>
      </c>
      <c r="B41" s="13"/>
      <c r="C41" s="14" t="s">
        <v>417</v>
      </c>
      <c r="D41" s="114" t="s">
        <v>33</v>
      </c>
      <c r="E41" s="112" t="s">
        <v>683</v>
      </c>
      <c r="F41" s="114" t="s">
        <v>833</v>
      </c>
      <c r="G41" s="13" t="s">
        <v>686</v>
      </c>
      <c r="H41" s="13" t="s">
        <v>330</v>
      </c>
      <c r="I41" s="66" t="s">
        <v>60</v>
      </c>
      <c r="J41" s="65" t="s">
        <v>199</v>
      </c>
      <c r="K41" s="115">
        <v>159.83983845869173</v>
      </c>
      <c r="L41" s="62"/>
      <c r="M41" s="63"/>
      <c r="N41" s="65"/>
      <c r="O41" s="11">
        <v>52.829505334444846</v>
      </c>
      <c r="P41" s="63"/>
      <c r="Q41" s="65"/>
      <c r="R41" s="11">
        <v>0</v>
      </c>
      <c r="S41" s="63"/>
      <c r="T41" s="65"/>
      <c r="U41" s="11">
        <v>0</v>
      </c>
      <c r="V41" s="63"/>
      <c r="W41" s="65"/>
      <c r="X41" s="11">
        <v>107.0103331242469</v>
      </c>
      <c r="Y41" s="63"/>
      <c r="Z41" s="75" t="s">
        <v>838</v>
      </c>
      <c r="AA41" s="76"/>
      <c r="AB41" s="63"/>
    </row>
    <row r="42" spans="1:28" ht="45" x14ac:dyDescent="0.25">
      <c r="A42" s="13" t="s">
        <v>270</v>
      </c>
      <c r="B42" s="13"/>
      <c r="C42" s="14" t="s">
        <v>418</v>
      </c>
      <c r="D42" s="114" t="s">
        <v>62</v>
      </c>
      <c r="E42" s="112" t="s">
        <v>683</v>
      </c>
      <c r="F42" s="114" t="s">
        <v>831</v>
      </c>
      <c r="G42" s="13" t="s">
        <v>686</v>
      </c>
      <c r="H42" s="13" t="s">
        <v>327</v>
      </c>
      <c r="I42" s="66" t="s">
        <v>60</v>
      </c>
      <c r="J42" s="11">
        <v>238.01026947838267</v>
      </c>
      <c r="K42" s="115">
        <v>243.18404632863925</v>
      </c>
      <c r="L42" s="11">
        <f t="shared" si="0"/>
        <v>-5.1737768502565871</v>
      </c>
      <c r="M42" s="59">
        <f t="shared" si="1"/>
        <v>-2.1275149124152404E-2</v>
      </c>
      <c r="N42" s="11">
        <v>133.59520456655173</v>
      </c>
      <c r="O42" s="11">
        <v>80.376037642774051</v>
      </c>
      <c r="P42" s="61">
        <f t="shared" si="2"/>
        <v>53.219166923777678</v>
      </c>
      <c r="Q42" s="11">
        <v>0</v>
      </c>
      <c r="R42" s="11">
        <v>0</v>
      </c>
      <c r="S42" s="61">
        <f t="shared" si="5"/>
        <v>0</v>
      </c>
      <c r="T42" s="11">
        <v>0</v>
      </c>
      <c r="U42" s="11">
        <v>0</v>
      </c>
      <c r="V42" s="61">
        <f t="shared" si="3"/>
        <v>0</v>
      </c>
      <c r="W42" s="11">
        <v>104.41506491183094</v>
      </c>
      <c r="X42" s="11">
        <v>162.80800868586522</v>
      </c>
      <c r="Y42" s="61">
        <f t="shared" si="4"/>
        <v>-58.392943774034279</v>
      </c>
      <c r="Z42" s="75" t="s">
        <v>836</v>
      </c>
      <c r="AA42" s="13" t="s">
        <v>876</v>
      </c>
      <c r="AB42" s="61">
        <v>52.91</v>
      </c>
    </row>
    <row r="43" spans="1:28" ht="45" x14ac:dyDescent="0.25">
      <c r="A43" s="13" t="s">
        <v>270</v>
      </c>
      <c r="B43" s="13"/>
      <c r="C43" s="14" t="s">
        <v>419</v>
      </c>
      <c r="D43" s="114" t="s">
        <v>704</v>
      </c>
      <c r="E43" s="112" t="s">
        <v>683</v>
      </c>
      <c r="F43" s="114" t="s">
        <v>831</v>
      </c>
      <c r="G43" s="13" t="s">
        <v>687</v>
      </c>
      <c r="H43" s="13" t="s">
        <v>327</v>
      </c>
      <c r="I43" s="66" t="s">
        <v>60</v>
      </c>
      <c r="J43" s="65" t="s">
        <v>199</v>
      </c>
      <c r="K43" s="115">
        <v>943.38638661972129</v>
      </c>
      <c r="L43" s="62"/>
      <c r="M43" s="63"/>
      <c r="N43" s="65"/>
      <c r="O43" s="11">
        <v>311.80359430386488</v>
      </c>
      <c r="P43" s="63"/>
      <c r="Q43" s="65"/>
      <c r="R43" s="11">
        <v>0</v>
      </c>
      <c r="S43" s="63"/>
      <c r="T43" s="65"/>
      <c r="U43" s="11">
        <v>0</v>
      </c>
      <c r="V43" s="63"/>
      <c r="W43" s="65"/>
      <c r="X43" s="11">
        <v>631.58279231585652</v>
      </c>
      <c r="Y43" s="63"/>
      <c r="Z43" s="75" t="s">
        <v>837</v>
      </c>
      <c r="AA43" s="76"/>
      <c r="AB43" s="63"/>
    </row>
    <row r="44" spans="1:28" ht="45" x14ac:dyDescent="0.25">
      <c r="A44" s="13" t="s">
        <v>270</v>
      </c>
      <c r="B44" s="13"/>
      <c r="C44" s="14" t="s">
        <v>420</v>
      </c>
      <c r="D44" s="114" t="s">
        <v>63</v>
      </c>
      <c r="E44" s="112" t="s">
        <v>683</v>
      </c>
      <c r="F44" s="114" t="s">
        <v>831</v>
      </c>
      <c r="G44" s="13" t="s">
        <v>686</v>
      </c>
      <c r="H44" s="13" t="s">
        <v>319</v>
      </c>
      <c r="I44" s="66" t="s">
        <v>64</v>
      </c>
      <c r="J44" s="11">
        <v>166.22939455633076</v>
      </c>
      <c r="K44" s="115">
        <v>174.00237797652639</v>
      </c>
      <c r="L44" s="11">
        <f t="shared" si="0"/>
        <v>-7.7729834201956294</v>
      </c>
      <c r="M44" s="59">
        <f t="shared" si="1"/>
        <v>-4.4671707999555221E-2</v>
      </c>
      <c r="N44" s="11">
        <v>93.304587316321843</v>
      </c>
      <c r="O44" s="11">
        <v>57.510440727157288</v>
      </c>
      <c r="P44" s="61">
        <f t="shared" si="2"/>
        <v>35.794146589164555</v>
      </c>
      <c r="Q44" s="11">
        <v>0</v>
      </c>
      <c r="R44" s="11">
        <v>0</v>
      </c>
      <c r="S44" s="61">
        <f t="shared" si="5"/>
        <v>0</v>
      </c>
      <c r="T44" s="11">
        <v>0</v>
      </c>
      <c r="U44" s="11">
        <v>0</v>
      </c>
      <c r="V44" s="61">
        <f t="shared" si="3"/>
        <v>0</v>
      </c>
      <c r="W44" s="11">
        <v>72.924807240008903</v>
      </c>
      <c r="X44" s="11">
        <v>116.49193724936906</v>
      </c>
      <c r="Y44" s="61">
        <f t="shared" si="4"/>
        <v>-43.567130009360156</v>
      </c>
      <c r="Z44" s="75" t="s">
        <v>836</v>
      </c>
      <c r="AA44" s="13" t="s">
        <v>876</v>
      </c>
      <c r="AB44" s="61">
        <v>0</v>
      </c>
    </row>
    <row r="45" spans="1:28" ht="45" x14ac:dyDescent="0.25">
      <c r="A45" s="13" t="s">
        <v>270</v>
      </c>
      <c r="B45" s="13"/>
      <c r="C45" s="14" t="s">
        <v>421</v>
      </c>
      <c r="D45" s="114" t="s">
        <v>705</v>
      </c>
      <c r="E45" s="112" t="s">
        <v>683</v>
      </c>
      <c r="F45" s="114" t="s">
        <v>831</v>
      </c>
      <c r="G45" s="13" t="s">
        <v>687</v>
      </c>
      <c r="H45" s="13" t="s">
        <v>319</v>
      </c>
      <c r="I45" s="66" t="s">
        <v>64</v>
      </c>
      <c r="J45" s="65" t="s">
        <v>199</v>
      </c>
      <c r="K45" s="115">
        <v>524.10354812206731</v>
      </c>
      <c r="L45" s="62"/>
      <c r="M45" s="63"/>
      <c r="N45" s="65"/>
      <c r="O45" s="11">
        <v>173.2242190577027</v>
      </c>
      <c r="P45" s="63"/>
      <c r="Q45" s="65"/>
      <c r="R45" s="11">
        <v>0</v>
      </c>
      <c r="S45" s="63"/>
      <c r="T45" s="65"/>
      <c r="U45" s="11">
        <v>0</v>
      </c>
      <c r="V45" s="63"/>
      <c r="W45" s="65"/>
      <c r="X45" s="11">
        <v>350.8793290643647</v>
      </c>
      <c r="Y45" s="63"/>
      <c r="Z45" s="75" t="s">
        <v>837</v>
      </c>
      <c r="AA45" s="76"/>
      <c r="AB45" s="63"/>
    </row>
    <row r="46" spans="1:28" ht="45" x14ac:dyDescent="0.25">
      <c r="A46" s="13" t="s">
        <v>270</v>
      </c>
      <c r="B46" s="13"/>
      <c r="C46" s="14" t="s">
        <v>422</v>
      </c>
      <c r="D46" s="114" t="s">
        <v>65</v>
      </c>
      <c r="E46" s="112" t="s">
        <v>683</v>
      </c>
      <c r="F46" s="114" t="s">
        <v>831</v>
      </c>
      <c r="G46" s="13" t="s">
        <v>686</v>
      </c>
      <c r="H46" s="13" t="s">
        <v>321</v>
      </c>
      <c r="I46" s="66" t="s">
        <v>64</v>
      </c>
      <c r="J46" s="11">
        <v>316.64814803863419</v>
      </c>
      <c r="K46" s="115">
        <v>226.41273278873308</v>
      </c>
      <c r="L46" s="11">
        <f t="shared" si="0"/>
        <v>90.235415249901109</v>
      </c>
      <c r="M46" s="59">
        <f t="shared" si="1"/>
        <v>0.39854390757299085</v>
      </c>
      <c r="N46" s="11">
        <v>119.81157234936782</v>
      </c>
      <c r="O46" s="11">
        <v>74.832862632927544</v>
      </c>
      <c r="P46" s="61">
        <f t="shared" si="2"/>
        <v>44.978709716440278</v>
      </c>
      <c r="Q46" s="117"/>
      <c r="R46" s="11">
        <v>0</v>
      </c>
      <c r="S46" s="118"/>
      <c r="T46" s="11">
        <v>0</v>
      </c>
      <c r="U46" s="11">
        <v>0</v>
      </c>
      <c r="V46" s="61">
        <f t="shared" si="3"/>
        <v>0</v>
      </c>
      <c r="W46" s="11">
        <v>126.63379452304932</v>
      </c>
      <c r="X46" s="11">
        <v>151.57987015580554</v>
      </c>
      <c r="Y46" s="61">
        <f t="shared" si="4"/>
        <v>-24.946075632756219</v>
      </c>
      <c r="Z46" s="75" t="s">
        <v>854</v>
      </c>
      <c r="AA46" s="13" t="s">
        <v>876</v>
      </c>
      <c r="AB46" s="61">
        <v>0</v>
      </c>
    </row>
    <row r="47" spans="1:28" ht="45" x14ac:dyDescent="0.25">
      <c r="A47" s="13" t="s">
        <v>270</v>
      </c>
      <c r="B47" s="13"/>
      <c r="C47" s="14" t="s">
        <v>423</v>
      </c>
      <c r="D47" s="114" t="s">
        <v>706</v>
      </c>
      <c r="E47" s="112" t="s">
        <v>683</v>
      </c>
      <c r="F47" s="114" t="s">
        <v>831</v>
      </c>
      <c r="G47" s="13" t="s">
        <v>687</v>
      </c>
      <c r="H47" s="13" t="s">
        <v>321</v>
      </c>
      <c r="I47" s="66" t="s">
        <v>64</v>
      </c>
      <c r="J47" s="65" t="s">
        <v>199</v>
      </c>
      <c r="K47" s="115">
        <v>576.51390293427403</v>
      </c>
      <c r="L47" s="62"/>
      <c r="M47" s="63"/>
      <c r="N47" s="65"/>
      <c r="O47" s="11">
        <v>190.5466409634729</v>
      </c>
      <c r="P47" s="63"/>
      <c r="Q47" s="65"/>
      <c r="R47" s="11">
        <v>0</v>
      </c>
      <c r="S47" s="63"/>
      <c r="T47" s="65"/>
      <c r="U47" s="11">
        <v>0</v>
      </c>
      <c r="V47" s="63"/>
      <c r="W47" s="65"/>
      <c r="X47" s="11">
        <v>385.96726197080113</v>
      </c>
      <c r="Y47" s="63"/>
      <c r="Z47" s="75" t="s">
        <v>837</v>
      </c>
      <c r="AA47" s="76"/>
      <c r="AB47" s="63"/>
    </row>
    <row r="48" spans="1:28" ht="45" x14ac:dyDescent="0.25">
      <c r="A48" s="13" t="s">
        <v>270</v>
      </c>
      <c r="B48" s="13"/>
      <c r="C48" s="14" t="s">
        <v>424</v>
      </c>
      <c r="D48" s="114" t="s">
        <v>66</v>
      </c>
      <c r="E48" s="112" t="s">
        <v>683</v>
      </c>
      <c r="F48" s="114" t="s">
        <v>832</v>
      </c>
      <c r="G48" s="13" t="s">
        <v>686</v>
      </c>
      <c r="H48" s="13" t="s">
        <v>320</v>
      </c>
      <c r="I48" s="66" t="s">
        <v>64</v>
      </c>
      <c r="J48" s="11">
        <v>189.04115170661424</v>
      </c>
      <c r="K48" s="115">
        <v>228.73632055295548</v>
      </c>
      <c r="L48" s="11">
        <f t="shared" si="0"/>
        <v>-39.695168846341232</v>
      </c>
      <c r="M48" s="59">
        <f t="shared" si="1"/>
        <v>-0.17354117068238528</v>
      </c>
      <c r="N48" s="11">
        <v>106.10883046807129</v>
      </c>
      <c r="O48" s="11">
        <v>75.600843840671075</v>
      </c>
      <c r="P48" s="61">
        <f t="shared" si="2"/>
        <v>30.507986627400214</v>
      </c>
      <c r="Q48" s="11">
        <v>0</v>
      </c>
      <c r="R48" s="11">
        <v>0</v>
      </c>
      <c r="S48" s="61">
        <f t="shared" si="5"/>
        <v>0</v>
      </c>
      <c r="T48" s="11">
        <v>0</v>
      </c>
      <c r="U48" s="11">
        <v>0</v>
      </c>
      <c r="V48" s="61">
        <f t="shared" si="3"/>
        <v>0</v>
      </c>
      <c r="W48" s="11">
        <v>82.932321238542954</v>
      </c>
      <c r="X48" s="11">
        <v>153.13547671228437</v>
      </c>
      <c r="Y48" s="61">
        <f t="shared" si="4"/>
        <v>-70.203155473741418</v>
      </c>
      <c r="Z48" s="75" t="s">
        <v>836</v>
      </c>
      <c r="AA48" s="13" t="s">
        <v>876</v>
      </c>
      <c r="AB48" s="61">
        <v>127.59</v>
      </c>
    </row>
    <row r="49" spans="1:28" ht="45" x14ac:dyDescent="0.25">
      <c r="A49" s="13" t="s">
        <v>270</v>
      </c>
      <c r="B49" s="13"/>
      <c r="C49" s="14" t="s">
        <v>425</v>
      </c>
      <c r="D49" s="114" t="s">
        <v>707</v>
      </c>
      <c r="E49" s="112" t="s">
        <v>683</v>
      </c>
      <c r="F49" s="114" t="s">
        <v>832</v>
      </c>
      <c r="G49" s="13" t="s">
        <v>687</v>
      </c>
      <c r="H49" s="13" t="s">
        <v>320</v>
      </c>
      <c r="I49" s="66" t="s">
        <v>64</v>
      </c>
      <c r="J49" s="65" t="s">
        <v>199</v>
      </c>
      <c r="K49" s="115">
        <v>688.96482094263695</v>
      </c>
      <c r="L49" s="62"/>
      <c r="M49" s="63"/>
      <c r="N49" s="65"/>
      <c r="O49" s="11">
        <v>227.71338506226226</v>
      </c>
      <c r="P49" s="63"/>
      <c r="Q49" s="65"/>
      <c r="R49" s="11">
        <v>0</v>
      </c>
      <c r="S49" s="63"/>
      <c r="T49" s="65"/>
      <c r="U49" s="11">
        <v>0</v>
      </c>
      <c r="V49" s="63"/>
      <c r="W49" s="65"/>
      <c r="X49" s="11">
        <v>461.25143588037469</v>
      </c>
      <c r="Y49" s="63"/>
      <c r="Z49" s="75" t="s">
        <v>837</v>
      </c>
      <c r="AA49" s="76"/>
      <c r="AB49" s="63"/>
    </row>
    <row r="50" spans="1:28" ht="45" x14ac:dyDescent="0.25">
      <c r="A50" s="13" t="s">
        <v>270</v>
      </c>
      <c r="B50" s="13"/>
      <c r="C50" s="14" t="s">
        <v>426</v>
      </c>
      <c r="D50" s="114" t="s">
        <v>67</v>
      </c>
      <c r="E50" s="112" t="s">
        <v>683</v>
      </c>
      <c r="F50" s="114" t="s">
        <v>832</v>
      </c>
      <c r="G50" s="13" t="s">
        <v>686</v>
      </c>
      <c r="H50" s="13" t="s">
        <v>322</v>
      </c>
      <c r="I50" s="66" t="s">
        <v>64</v>
      </c>
      <c r="J50" s="11">
        <v>485.49204870107747</v>
      </c>
      <c r="K50" s="115">
        <v>297.63280264721908</v>
      </c>
      <c r="L50" s="11">
        <f t="shared" si="0"/>
        <v>187.85924605385839</v>
      </c>
      <c r="M50" s="59">
        <f t="shared" si="1"/>
        <v>0.63117789565865134</v>
      </c>
      <c r="N50" s="11">
        <v>272.50676915663763</v>
      </c>
      <c r="O50" s="11">
        <v>98.372182346897318</v>
      </c>
      <c r="P50" s="61">
        <f t="shared" si="2"/>
        <v>174.13458680974031</v>
      </c>
      <c r="Q50" s="11">
        <v>0</v>
      </c>
      <c r="R50" s="11">
        <v>0</v>
      </c>
      <c r="S50" s="61">
        <f t="shared" si="5"/>
        <v>0</v>
      </c>
      <c r="T50" s="11">
        <v>0</v>
      </c>
      <c r="U50" s="11">
        <v>0</v>
      </c>
      <c r="V50" s="61">
        <f t="shared" si="3"/>
        <v>0</v>
      </c>
      <c r="W50" s="11">
        <v>212.98527954443983</v>
      </c>
      <c r="X50" s="11">
        <v>199.26062030032179</v>
      </c>
      <c r="Y50" s="61">
        <f t="shared" si="4"/>
        <v>13.724659244118044</v>
      </c>
      <c r="Z50" s="75" t="s">
        <v>855</v>
      </c>
      <c r="AA50" s="13" t="s">
        <v>876</v>
      </c>
      <c r="AB50" s="61">
        <v>127.59</v>
      </c>
    </row>
    <row r="51" spans="1:28" ht="45" x14ac:dyDescent="0.25">
      <c r="A51" s="13" t="s">
        <v>270</v>
      </c>
      <c r="B51" s="13"/>
      <c r="C51" s="14" t="s">
        <v>427</v>
      </c>
      <c r="D51" s="114" t="s">
        <v>708</v>
      </c>
      <c r="E51" s="112" t="s">
        <v>683</v>
      </c>
      <c r="F51" s="114" t="s">
        <v>832</v>
      </c>
      <c r="G51" s="13" t="s">
        <v>687</v>
      </c>
      <c r="H51" s="13" t="s">
        <v>322</v>
      </c>
      <c r="I51" s="66" t="s">
        <v>64</v>
      </c>
      <c r="J51" s="65" t="s">
        <v>199</v>
      </c>
      <c r="K51" s="115">
        <v>757.86130303690061</v>
      </c>
      <c r="L51" s="62"/>
      <c r="M51" s="63"/>
      <c r="N51" s="65"/>
      <c r="O51" s="11">
        <v>250.48472356848853</v>
      </c>
      <c r="P51" s="63"/>
      <c r="Q51" s="65"/>
      <c r="R51" s="11">
        <v>0</v>
      </c>
      <c r="S51" s="63"/>
      <c r="T51" s="65"/>
      <c r="U51" s="11">
        <v>0</v>
      </c>
      <c r="V51" s="63"/>
      <c r="W51" s="65"/>
      <c r="X51" s="11">
        <v>507.37657946841205</v>
      </c>
      <c r="Y51" s="63"/>
      <c r="Z51" s="75" t="s">
        <v>837</v>
      </c>
      <c r="AA51" s="76"/>
      <c r="AB51" s="63"/>
    </row>
    <row r="52" spans="1:28" ht="45" x14ac:dyDescent="0.25">
      <c r="A52" s="13" t="s">
        <v>270</v>
      </c>
      <c r="B52" s="13"/>
      <c r="C52" s="14" t="s">
        <v>428</v>
      </c>
      <c r="D52" s="114" t="s">
        <v>34</v>
      </c>
      <c r="E52" s="112" t="s">
        <v>683</v>
      </c>
      <c r="F52" s="114" t="s">
        <v>833</v>
      </c>
      <c r="G52" s="13" t="s">
        <v>686</v>
      </c>
      <c r="H52" s="13" t="s">
        <v>328</v>
      </c>
      <c r="I52" s="66" t="s">
        <v>64</v>
      </c>
      <c r="J52" s="65" t="s">
        <v>199</v>
      </c>
      <c r="K52" s="115">
        <v>228.73632055295548</v>
      </c>
      <c r="L52" s="62"/>
      <c r="M52" s="63"/>
      <c r="N52" s="65"/>
      <c r="O52" s="11">
        <v>75.600843840671075</v>
      </c>
      <c r="P52" s="63"/>
      <c r="Q52" s="65"/>
      <c r="R52" s="11">
        <v>0</v>
      </c>
      <c r="S52" s="63"/>
      <c r="T52" s="65"/>
      <c r="U52" s="11">
        <v>0</v>
      </c>
      <c r="V52" s="63"/>
      <c r="W52" s="65"/>
      <c r="X52" s="11">
        <v>153.13547671228437</v>
      </c>
      <c r="Y52" s="63"/>
      <c r="Z52" s="75" t="s">
        <v>838</v>
      </c>
      <c r="AA52" s="76"/>
      <c r="AB52" s="63"/>
    </row>
    <row r="53" spans="1:28" ht="45" x14ac:dyDescent="0.25">
      <c r="A53" s="13" t="s">
        <v>270</v>
      </c>
      <c r="B53" s="13"/>
      <c r="C53" s="14" t="s">
        <v>429</v>
      </c>
      <c r="D53" s="114" t="s">
        <v>35</v>
      </c>
      <c r="E53" s="112" t="s">
        <v>683</v>
      </c>
      <c r="F53" s="114" t="s">
        <v>833</v>
      </c>
      <c r="G53" s="13" t="s">
        <v>686</v>
      </c>
      <c r="H53" s="13" t="s">
        <v>329</v>
      </c>
      <c r="I53" s="66" t="s">
        <v>64</v>
      </c>
      <c r="J53" s="65" t="s">
        <v>199</v>
      </c>
      <c r="K53" s="115">
        <v>297.63280264721908</v>
      </c>
      <c r="L53" s="62"/>
      <c r="M53" s="63"/>
      <c r="N53" s="65"/>
      <c r="O53" s="11">
        <v>98.372182346897318</v>
      </c>
      <c r="P53" s="63"/>
      <c r="Q53" s="65"/>
      <c r="R53" s="11">
        <v>0</v>
      </c>
      <c r="S53" s="63"/>
      <c r="T53" s="65"/>
      <c r="U53" s="11">
        <v>0</v>
      </c>
      <c r="V53" s="63"/>
      <c r="W53" s="65"/>
      <c r="X53" s="11">
        <v>199.26062030032179</v>
      </c>
      <c r="Y53" s="63"/>
      <c r="Z53" s="75" t="s">
        <v>838</v>
      </c>
      <c r="AA53" s="76"/>
      <c r="AB53" s="63"/>
    </row>
    <row r="54" spans="1:28" ht="60" x14ac:dyDescent="0.25">
      <c r="A54" s="13" t="s">
        <v>270</v>
      </c>
      <c r="B54" s="13"/>
      <c r="C54" s="14" t="s">
        <v>430</v>
      </c>
      <c r="D54" s="114" t="s">
        <v>68</v>
      </c>
      <c r="E54" s="112" t="s">
        <v>683</v>
      </c>
      <c r="F54" s="114" t="s">
        <v>831</v>
      </c>
      <c r="G54" s="13" t="s">
        <v>686</v>
      </c>
      <c r="H54" s="13" t="s">
        <v>319</v>
      </c>
      <c r="I54" s="66" t="s">
        <v>69</v>
      </c>
      <c r="J54" s="11">
        <v>332.45878911266152</v>
      </c>
      <c r="K54" s="115">
        <v>174.00237797652639</v>
      </c>
      <c r="L54" s="11">
        <f t="shared" si="0"/>
        <v>158.45641113613513</v>
      </c>
      <c r="M54" s="59">
        <f t="shared" si="1"/>
        <v>0.91065658400088956</v>
      </c>
      <c r="N54" s="11">
        <v>186.60917463264369</v>
      </c>
      <c r="O54" s="11">
        <v>57.510440727157288</v>
      </c>
      <c r="P54" s="61">
        <f t="shared" si="2"/>
        <v>129.0987339054864</v>
      </c>
      <c r="Q54" s="11">
        <v>0</v>
      </c>
      <c r="R54" s="11">
        <v>0</v>
      </c>
      <c r="S54" s="61">
        <f t="shared" si="5"/>
        <v>0</v>
      </c>
      <c r="T54" s="11">
        <v>0</v>
      </c>
      <c r="U54" s="11">
        <v>0</v>
      </c>
      <c r="V54" s="61">
        <f t="shared" si="3"/>
        <v>0</v>
      </c>
      <c r="W54" s="11">
        <v>145.84961448001781</v>
      </c>
      <c r="X54" s="11">
        <v>116.49193724936906</v>
      </c>
      <c r="Y54" s="61">
        <f t="shared" si="4"/>
        <v>29.357677230648747</v>
      </c>
      <c r="Z54" s="75" t="s">
        <v>856</v>
      </c>
      <c r="AA54" s="13" t="s">
        <v>876</v>
      </c>
      <c r="AB54" s="61">
        <v>52.91</v>
      </c>
    </row>
    <row r="55" spans="1:28" ht="60" x14ac:dyDescent="0.25">
      <c r="A55" s="13" t="s">
        <v>270</v>
      </c>
      <c r="B55" s="13"/>
      <c r="C55" s="14" t="s">
        <v>431</v>
      </c>
      <c r="D55" s="114" t="s">
        <v>709</v>
      </c>
      <c r="E55" s="112" t="s">
        <v>683</v>
      </c>
      <c r="F55" s="114" t="s">
        <v>831</v>
      </c>
      <c r="G55" s="13" t="s">
        <v>687</v>
      </c>
      <c r="H55" s="13" t="s">
        <v>319</v>
      </c>
      <c r="I55" s="66" t="s">
        <v>69</v>
      </c>
      <c r="J55" s="65" t="s">
        <v>199</v>
      </c>
      <c r="K55" s="115">
        <v>524.10354812206731</v>
      </c>
      <c r="L55" s="62"/>
      <c r="M55" s="63"/>
      <c r="N55" s="65"/>
      <c r="O55" s="11">
        <v>173.2242190577027</v>
      </c>
      <c r="P55" s="63"/>
      <c r="Q55" s="65"/>
      <c r="R55" s="11">
        <v>0</v>
      </c>
      <c r="S55" s="63"/>
      <c r="T55" s="65"/>
      <c r="U55" s="11">
        <v>0</v>
      </c>
      <c r="V55" s="63"/>
      <c r="W55" s="65"/>
      <c r="X55" s="11">
        <v>350.8793290643647</v>
      </c>
      <c r="Y55" s="63"/>
      <c r="Z55" s="75" t="s">
        <v>837</v>
      </c>
      <c r="AA55" s="76"/>
      <c r="AB55" s="63"/>
    </row>
    <row r="56" spans="1:28" ht="60" x14ac:dyDescent="0.25">
      <c r="A56" s="13" t="s">
        <v>270</v>
      </c>
      <c r="B56" s="13"/>
      <c r="C56" s="14" t="s">
        <v>432</v>
      </c>
      <c r="D56" s="114" t="s">
        <v>70</v>
      </c>
      <c r="E56" s="112" t="s">
        <v>683</v>
      </c>
      <c r="F56" s="114" t="s">
        <v>832</v>
      </c>
      <c r="G56" s="13" t="s">
        <v>686</v>
      </c>
      <c r="H56" s="13" t="s">
        <v>320</v>
      </c>
      <c r="I56" s="66" t="s">
        <v>69</v>
      </c>
      <c r="J56" s="11">
        <v>378.08230341322849</v>
      </c>
      <c r="K56" s="115">
        <v>228.73632055295548</v>
      </c>
      <c r="L56" s="11">
        <f t="shared" si="0"/>
        <v>149.34598286027301</v>
      </c>
      <c r="M56" s="59">
        <f t="shared" si="1"/>
        <v>0.65291765863522944</v>
      </c>
      <c r="N56" s="11">
        <v>212.21766093614258</v>
      </c>
      <c r="O56" s="11">
        <v>75.600843840671075</v>
      </c>
      <c r="P56" s="61">
        <f t="shared" si="2"/>
        <v>136.6168170954715</v>
      </c>
      <c r="Q56" s="11">
        <v>0</v>
      </c>
      <c r="R56" s="11">
        <v>0</v>
      </c>
      <c r="S56" s="61">
        <f t="shared" si="5"/>
        <v>0</v>
      </c>
      <c r="T56" s="11">
        <v>0</v>
      </c>
      <c r="U56" s="11">
        <v>0</v>
      </c>
      <c r="V56" s="61">
        <f t="shared" si="3"/>
        <v>0</v>
      </c>
      <c r="W56" s="11">
        <v>165.86464247708591</v>
      </c>
      <c r="X56" s="11">
        <v>153.13547671228437</v>
      </c>
      <c r="Y56" s="61">
        <f t="shared" si="4"/>
        <v>12.729165764801536</v>
      </c>
      <c r="Z56" s="75" t="s">
        <v>856</v>
      </c>
      <c r="AA56" s="13" t="s">
        <v>876</v>
      </c>
      <c r="AB56" s="61">
        <v>127.59</v>
      </c>
    </row>
    <row r="57" spans="1:28" ht="60" x14ac:dyDescent="0.25">
      <c r="A57" s="13" t="s">
        <v>270</v>
      </c>
      <c r="B57" s="13"/>
      <c r="C57" s="14" t="s">
        <v>433</v>
      </c>
      <c r="D57" s="114" t="s">
        <v>710</v>
      </c>
      <c r="E57" s="112" t="s">
        <v>683</v>
      </c>
      <c r="F57" s="114" t="s">
        <v>832</v>
      </c>
      <c r="G57" s="13" t="s">
        <v>687</v>
      </c>
      <c r="H57" s="13" t="s">
        <v>320</v>
      </c>
      <c r="I57" s="66" t="s">
        <v>69</v>
      </c>
      <c r="J57" s="65" t="s">
        <v>199</v>
      </c>
      <c r="K57" s="115">
        <v>688.96482094263695</v>
      </c>
      <c r="L57" s="62"/>
      <c r="M57" s="63"/>
      <c r="N57" s="65"/>
      <c r="O57" s="11">
        <v>227.71338506226226</v>
      </c>
      <c r="P57" s="63"/>
      <c r="Q57" s="65"/>
      <c r="R57" s="11">
        <v>0</v>
      </c>
      <c r="S57" s="63"/>
      <c r="T57" s="65"/>
      <c r="U57" s="11">
        <v>0</v>
      </c>
      <c r="V57" s="63"/>
      <c r="W57" s="65"/>
      <c r="X57" s="11">
        <v>461.25143588037469</v>
      </c>
      <c r="Y57" s="63"/>
      <c r="Z57" s="75" t="s">
        <v>837</v>
      </c>
      <c r="AA57" s="76"/>
      <c r="AB57" s="63"/>
    </row>
    <row r="58" spans="1:28" ht="60" x14ac:dyDescent="0.25">
      <c r="A58" s="13" t="s">
        <v>270</v>
      </c>
      <c r="B58" s="13"/>
      <c r="C58" s="14" t="s">
        <v>434</v>
      </c>
      <c r="D58" s="114" t="s">
        <v>37</v>
      </c>
      <c r="E58" s="112" t="s">
        <v>683</v>
      </c>
      <c r="F58" s="114" t="s">
        <v>833</v>
      </c>
      <c r="G58" s="13" t="s">
        <v>686</v>
      </c>
      <c r="H58" s="13" t="s">
        <v>328</v>
      </c>
      <c r="I58" s="66" t="s">
        <v>69</v>
      </c>
      <c r="J58" s="65" t="s">
        <v>199</v>
      </c>
      <c r="K58" s="115">
        <v>228.73632055295548</v>
      </c>
      <c r="L58" s="62"/>
      <c r="M58" s="63"/>
      <c r="N58" s="65"/>
      <c r="O58" s="11">
        <v>75.600843840671075</v>
      </c>
      <c r="P58" s="63"/>
      <c r="Q58" s="65"/>
      <c r="R58" s="11">
        <v>0</v>
      </c>
      <c r="S58" s="63"/>
      <c r="T58" s="65"/>
      <c r="U58" s="11">
        <v>0</v>
      </c>
      <c r="V58" s="63"/>
      <c r="W58" s="65"/>
      <c r="X58" s="11">
        <v>153.13547671228437</v>
      </c>
      <c r="Y58" s="63"/>
      <c r="Z58" s="75" t="s">
        <v>838</v>
      </c>
      <c r="AA58" s="76"/>
      <c r="AB58" s="63"/>
    </row>
    <row r="59" spans="1:28" ht="60" x14ac:dyDescent="0.25">
      <c r="A59" s="13" t="s">
        <v>270</v>
      </c>
      <c r="B59" s="13"/>
      <c r="C59" s="14" t="s">
        <v>435</v>
      </c>
      <c r="D59" s="114" t="s">
        <v>71</v>
      </c>
      <c r="E59" s="112" t="s">
        <v>683</v>
      </c>
      <c r="F59" s="114" t="s">
        <v>831</v>
      </c>
      <c r="G59" s="13" t="s">
        <v>686</v>
      </c>
      <c r="H59" s="13" t="s">
        <v>321</v>
      </c>
      <c r="I59" s="66" t="s">
        <v>69</v>
      </c>
      <c r="J59" s="11">
        <v>426.90730874694037</v>
      </c>
      <c r="K59" s="115">
        <v>226.41273278873308</v>
      </c>
      <c r="L59" s="11">
        <f t="shared" ref="L59" si="10">J59-K59</f>
        <v>200.49457595820729</v>
      </c>
      <c r="M59" s="59">
        <f t="shared" ref="M59" si="11">J59/K59-1</f>
        <v>0.88552694669027221</v>
      </c>
      <c r="N59" s="11">
        <v>239.62314469873564</v>
      </c>
      <c r="O59" s="11">
        <v>74.832862632927544</v>
      </c>
      <c r="P59" s="61">
        <f t="shared" si="2"/>
        <v>164.7902820658081</v>
      </c>
      <c r="Q59" s="11">
        <v>0</v>
      </c>
      <c r="R59" s="11">
        <v>0</v>
      </c>
      <c r="S59" s="61">
        <f t="shared" si="5"/>
        <v>0</v>
      </c>
      <c r="T59" s="11">
        <v>0</v>
      </c>
      <c r="U59" s="11">
        <v>0</v>
      </c>
      <c r="V59" s="61">
        <f t="shared" si="3"/>
        <v>0</v>
      </c>
      <c r="W59" s="11">
        <v>187.2841640482047</v>
      </c>
      <c r="X59" s="11">
        <v>151.57987015580554</v>
      </c>
      <c r="Y59" s="61">
        <f t="shared" ref="Y59:Y70" si="12">W59-X59</f>
        <v>35.704293892399164</v>
      </c>
      <c r="Z59" s="75" t="s">
        <v>856</v>
      </c>
      <c r="AA59" s="13" t="s">
        <v>876</v>
      </c>
      <c r="AB59" s="61">
        <v>52.91</v>
      </c>
    </row>
    <row r="60" spans="1:28" ht="60" x14ac:dyDescent="0.25">
      <c r="A60" s="13" t="s">
        <v>270</v>
      </c>
      <c r="B60" s="13"/>
      <c r="C60" s="14" t="s">
        <v>436</v>
      </c>
      <c r="D60" s="114" t="s">
        <v>711</v>
      </c>
      <c r="E60" s="112" t="s">
        <v>683</v>
      </c>
      <c r="F60" s="114" t="s">
        <v>831</v>
      </c>
      <c r="G60" s="13" t="s">
        <v>687</v>
      </c>
      <c r="H60" s="13" t="s">
        <v>321</v>
      </c>
      <c r="I60" s="66" t="s">
        <v>69</v>
      </c>
      <c r="J60" s="65" t="s">
        <v>199</v>
      </c>
      <c r="K60" s="115">
        <v>576.51390293427403</v>
      </c>
      <c r="L60" s="62"/>
      <c r="M60" s="63"/>
      <c r="N60" s="65"/>
      <c r="O60" s="11">
        <v>190.5466409634729</v>
      </c>
      <c r="P60" s="63"/>
      <c r="Q60" s="65"/>
      <c r="R60" s="11">
        <v>0</v>
      </c>
      <c r="S60" s="63"/>
      <c r="T60" s="65"/>
      <c r="U60" s="11">
        <v>0</v>
      </c>
      <c r="V60" s="63"/>
      <c r="W60" s="65"/>
      <c r="X60" s="11">
        <v>385.96726197080113</v>
      </c>
      <c r="Y60" s="63"/>
      <c r="Z60" s="75" t="s">
        <v>837</v>
      </c>
      <c r="AA60" s="76"/>
      <c r="AB60" s="63"/>
    </row>
    <row r="61" spans="1:28" ht="60" x14ac:dyDescent="0.25">
      <c r="A61" s="13" t="s">
        <v>270</v>
      </c>
      <c r="B61" s="13"/>
      <c r="C61" s="14" t="s">
        <v>437</v>
      </c>
      <c r="D61" s="114" t="s">
        <v>72</v>
      </c>
      <c r="E61" s="112" t="s">
        <v>683</v>
      </c>
      <c r="F61" s="114" t="s">
        <v>832</v>
      </c>
      <c r="G61" s="13" t="s">
        <v>686</v>
      </c>
      <c r="H61" s="13" t="s">
        <v>322</v>
      </c>
      <c r="I61" s="66" t="s">
        <v>69</v>
      </c>
      <c r="J61" s="65" t="s">
        <v>199</v>
      </c>
      <c r="K61" s="115">
        <v>297.63280264721908</v>
      </c>
      <c r="L61" s="62"/>
      <c r="M61" s="63"/>
      <c r="N61" s="65"/>
      <c r="O61" s="11">
        <v>98.372182346897318</v>
      </c>
      <c r="P61" s="63"/>
      <c r="Q61" s="65"/>
      <c r="R61" s="11">
        <v>0</v>
      </c>
      <c r="S61" s="63"/>
      <c r="T61" s="65"/>
      <c r="U61" s="11">
        <v>0</v>
      </c>
      <c r="V61" s="63"/>
      <c r="W61" s="65"/>
      <c r="X61" s="11">
        <v>199.26062030032179</v>
      </c>
      <c r="Y61" s="63"/>
      <c r="Z61" s="75" t="s">
        <v>843</v>
      </c>
      <c r="AA61" s="76"/>
      <c r="AB61" s="63"/>
    </row>
    <row r="62" spans="1:28" ht="60" x14ac:dyDescent="0.25">
      <c r="A62" s="13" t="s">
        <v>270</v>
      </c>
      <c r="B62" s="13"/>
      <c r="C62" s="14" t="s">
        <v>438</v>
      </c>
      <c r="D62" s="114" t="s">
        <v>712</v>
      </c>
      <c r="E62" s="112" t="s">
        <v>683</v>
      </c>
      <c r="F62" s="114" t="s">
        <v>832</v>
      </c>
      <c r="G62" s="13" t="s">
        <v>687</v>
      </c>
      <c r="H62" s="13" t="s">
        <v>322</v>
      </c>
      <c r="I62" s="66" t="s">
        <v>69</v>
      </c>
      <c r="J62" s="65" t="s">
        <v>199</v>
      </c>
      <c r="K62" s="115">
        <v>757.86130303690061</v>
      </c>
      <c r="L62" s="62"/>
      <c r="M62" s="63"/>
      <c r="N62" s="65"/>
      <c r="O62" s="11">
        <v>250.48472356848853</v>
      </c>
      <c r="P62" s="63"/>
      <c r="Q62" s="65"/>
      <c r="R62" s="11">
        <v>0</v>
      </c>
      <c r="S62" s="63"/>
      <c r="T62" s="65"/>
      <c r="U62" s="11">
        <v>0</v>
      </c>
      <c r="V62" s="63"/>
      <c r="W62" s="65"/>
      <c r="X62" s="11">
        <v>507.37657946841205</v>
      </c>
      <c r="Y62" s="63"/>
      <c r="Z62" s="75" t="s">
        <v>837</v>
      </c>
      <c r="AA62" s="76"/>
      <c r="AB62" s="63"/>
    </row>
    <row r="63" spans="1:28" ht="60" x14ac:dyDescent="0.25">
      <c r="A63" s="13" t="s">
        <v>270</v>
      </c>
      <c r="B63" s="13"/>
      <c r="C63" s="14" t="s">
        <v>439</v>
      </c>
      <c r="D63" s="114" t="s">
        <v>36</v>
      </c>
      <c r="E63" s="112" t="s">
        <v>683</v>
      </c>
      <c r="F63" s="114" t="s">
        <v>833</v>
      </c>
      <c r="G63" s="13" t="s">
        <v>686</v>
      </c>
      <c r="H63" s="13" t="s">
        <v>329</v>
      </c>
      <c r="I63" s="66" t="s">
        <v>69</v>
      </c>
      <c r="J63" s="65" t="s">
        <v>199</v>
      </c>
      <c r="K63" s="115">
        <v>297.63280264721908</v>
      </c>
      <c r="L63" s="62"/>
      <c r="M63" s="63"/>
      <c r="N63" s="65"/>
      <c r="O63" s="11">
        <v>98.372182346897318</v>
      </c>
      <c r="P63" s="63"/>
      <c r="Q63" s="65"/>
      <c r="R63" s="11">
        <v>0</v>
      </c>
      <c r="S63" s="63"/>
      <c r="T63" s="65"/>
      <c r="U63" s="11">
        <v>0</v>
      </c>
      <c r="V63" s="63"/>
      <c r="W63" s="65"/>
      <c r="X63" s="11">
        <v>199.26062030032179</v>
      </c>
      <c r="Y63" s="63"/>
      <c r="Z63" s="75" t="s">
        <v>838</v>
      </c>
      <c r="AA63" s="76"/>
      <c r="AB63" s="63"/>
    </row>
    <row r="64" spans="1:28" ht="45" x14ac:dyDescent="0.25">
      <c r="A64" s="13" t="s">
        <v>270</v>
      </c>
      <c r="B64" s="13"/>
      <c r="C64" s="14" t="s">
        <v>440</v>
      </c>
      <c r="D64" s="114" t="s">
        <v>277</v>
      </c>
      <c r="E64" s="112" t="s">
        <v>683</v>
      </c>
      <c r="F64" s="114" t="s">
        <v>831</v>
      </c>
      <c r="G64" s="13" t="s">
        <v>30</v>
      </c>
      <c r="H64" s="13" t="s">
        <v>325</v>
      </c>
      <c r="I64" s="66" t="s">
        <v>298</v>
      </c>
      <c r="J64" s="11">
        <v>105.54857405973601</v>
      </c>
      <c r="K64" s="115">
        <v>113.53544720675421</v>
      </c>
      <c r="L64" s="11">
        <f t="shared" si="0"/>
        <v>-7.9868731470182013</v>
      </c>
      <c r="M64" s="59">
        <f t="shared" si="1"/>
        <v>-7.0346956334030875E-2</v>
      </c>
      <c r="N64" s="11">
        <v>59.244432494955745</v>
      </c>
      <c r="O64" s="11">
        <v>37.525197545841507</v>
      </c>
      <c r="P64" s="61">
        <f t="shared" si="2"/>
        <v>21.719234949114238</v>
      </c>
      <c r="Q64" s="11">
        <v>0</v>
      </c>
      <c r="R64" s="11">
        <v>0</v>
      </c>
      <c r="S64" s="61">
        <f t="shared" si="5"/>
        <v>0</v>
      </c>
      <c r="T64" s="11">
        <v>0</v>
      </c>
      <c r="U64" s="11">
        <v>0</v>
      </c>
      <c r="V64" s="61">
        <f t="shared" si="3"/>
        <v>0</v>
      </c>
      <c r="W64" s="11">
        <v>46.304141564780267</v>
      </c>
      <c r="X64" s="11">
        <v>76.010249660912706</v>
      </c>
      <c r="Y64" s="61">
        <f t="shared" si="12"/>
        <v>-29.706108096132439</v>
      </c>
      <c r="Z64" s="75" t="s">
        <v>836</v>
      </c>
      <c r="AA64" s="13" t="s">
        <v>876</v>
      </c>
      <c r="AB64" s="61">
        <v>52.91</v>
      </c>
    </row>
    <row r="65" spans="1:28" ht="45" x14ac:dyDescent="0.25">
      <c r="A65" s="13" t="s">
        <v>270</v>
      </c>
      <c r="B65" s="13"/>
      <c r="C65" s="14" t="s">
        <v>441</v>
      </c>
      <c r="D65" s="114" t="s">
        <v>278</v>
      </c>
      <c r="E65" s="112" t="s">
        <v>683</v>
      </c>
      <c r="F65" s="114" t="s">
        <v>832</v>
      </c>
      <c r="G65" s="13" t="s">
        <v>30</v>
      </c>
      <c r="H65" s="13" t="s">
        <v>326</v>
      </c>
      <c r="I65" s="66" t="s">
        <v>298</v>
      </c>
      <c r="J65" s="11">
        <v>125.68247445812369</v>
      </c>
      <c r="K65" s="115">
        <v>142.93966488148558</v>
      </c>
      <c r="L65" s="11">
        <f t="shared" si="0"/>
        <v>-17.257190423361891</v>
      </c>
      <c r="M65" s="59">
        <f t="shared" si="1"/>
        <v>-0.12073059243331941</v>
      </c>
      <c r="N65" s="11">
        <v>70.545594198356454</v>
      </c>
      <c r="O65" s="11">
        <v>47.243740116214873</v>
      </c>
      <c r="P65" s="61">
        <f t="shared" si="2"/>
        <v>23.301854082141581</v>
      </c>
      <c r="Q65" s="11">
        <v>0</v>
      </c>
      <c r="R65" s="11">
        <v>0</v>
      </c>
      <c r="S65" s="61">
        <f t="shared" si="5"/>
        <v>0</v>
      </c>
      <c r="T65" s="11">
        <v>0</v>
      </c>
      <c r="U65" s="11">
        <v>0</v>
      </c>
      <c r="V65" s="61">
        <f t="shared" si="3"/>
        <v>0</v>
      </c>
      <c r="W65" s="11">
        <v>55.136880259767246</v>
      </c>
      <c r="X65" s="11">
        <v>95.695924765270675</v>
      </c>
      <c r="Y65" s="61">
        <f t="shared" si="12"/>
        <v>-40.559044505503429</v>
      </c>
      <c r="Z65" s="75" t="s">
        <v>836</v>
      </c>
      <c r="AA65" s="13" t="s">
        <v>876</v>
      </c>
      <c r="AB65" s="61">
        <v>127.59</v>
      </c>
    </row>
    <row r="66" spans="1:28" ht="45" x14ac:dyDescent="0.25">
      <c r="A66" s="13" t="s">
        <v>270</v>
      </c>
      <c r="B66" s="13"/>
      <c r="C66" s="14" t="s">
        <v>442</v>
      </c>
      <c r="D66" s="114" t="s">
        <v>713</v>
      </c>
      <c r="E66" s="112" t="s">
        <v>683</v>
      </c>
      <c r="F66" s="114" t="s">
        <v>833</v>
      </c>
      <c r="G66" s="13" t="s">
        <v>30</v>
      </c>
      <c r="H66" s="13" t="s">
        <v>330</v>
      </c>
      <c r="I66" s="66" t="s">
        <v>298</v>
      </c>
      <c r="J66" s="65" t="s">
        <v>199</v>
      </c>
      <c r="K66" s="115">
        <v>142.93966488148558</v>
      </c>
      <c r="L66" s="62"/>
      <c r="M66" s="63"/>
      <c r="N66" s="65"/>
      <c r="O66" s="11">
        <v>47.243740116214873</v>
      </c>
      <c r="P66" s="63"/>
      <c r="Q66" s="65"/>
      <c r="R66" s="11">
        <v>0</v>
      </c>
      <c r="S66" s="63"/>
      <c r="T66" s="65"/>
      <c r="U66" s="11">
        <v>0</v>
      </c>
      <c r="V66" s="63"/>
      <c r="W66" s="65"/>
      <c r="X66" s="11">
        <v>95.695924765270675</v>
      </c>
      <c r="Y66" s="63"/>
      <c r="Z66" s="75" t="s">
        <v>838</v>
      </c>
      <c r="AA66" s="76"/>
      <c r="AB66" s="63"/>
    </row>
    <row r="67" spans="1:28" ht="45" x14ac:dyDescent="0.25">
      <c r="A67" s="13" t="s">
        <v>270</v>
      </c>
      <c r="B67" s="13"/>
      <c r="C67" s="14" t="s">
        <v>443</v>
      </c>
      <c r="D67" s="114" t="s">
        <v>279</v>
      </c>
      <c r="E67" s="112" t="s">
        <v>683</v>
      </c>
      <c r="F67" s="114" t="s">
        <v>831</v>
      </c>
      <c r="G67" s="13" t="s">
        <v>30</v>
      </c>
      <c r="H67" s="13" t="s">
        <v>325</v>
      </c>
      <c r="I67" s="66" t="s">
        <v>299</v>
      </c>
      <c r="J67" s="11">
        <v>105.54857405973601</v>
      </c>
      <c r="K67" s="115">
        <v>113.53544720675421</v>
      </c>
      <c r="L67" s="11">
        <f t="shared" ref="L67" si="13">J67-K67</f>
        <v>-7.9868731470182013</v>
      </c>
      <c r="M67" s="59">
        <f t="shared" ref="M67" si="14">J67/K67-1</f>
        <v>-7.0346956334030875E-2</v>
      </c>
      <c r="N67" s="11">
        <v>59.244432494955745</v>
      </c>
      <c r="O67" s="11">
        <v>37.525197545841507</v>
      </c>
      <c r="P67" s="61">
        <f t="shared" si="2"/>
        <v>21.719234949114238</v>
      </c>
      <c r="Q67" s="11">
        <v>0</v>
      </c>
      <c r="R67" s="11">
        <v>0</v>
      </c>
      <c r="S67" s="61">
        <f t="shared" si="5"/>
        <v>0</v>
      </c>
      <c r="T67" s="11">
        <v>0</v>
      </c>
      <c r="U67" s="11">
        <v>0</v>
      </c>
      <c r="V67" s="61">
        <f t="shared" si="3"/>
        <v>0</v>
      </c>
      <c r="W67" s="11">
        <v>46.304141564780267</v>
      </c>
      <c r="X67" s="11">
        <v>76.010249660912706</v>
      </c>
      <c r="Y67" s="61">
        <f t="shared" si="12"/>
        <v>-29.706108096132439</v>
      </c>
      <c r="Z67" s="75" t="s">
        <v>836</v>
      </c>
      <c r="AA67" s="13" t="s">
        <v>876</v>
      </c>
      <c r="AB67" s="61">
        <v>0</v>
      </c>
    </row>
    <row r="68" spans="1:28" ht="45" x14ac:dyDescent="0.25">
      <c r="A68" s="13" t="s">
        <v>270</v>
      </c>
      <c r="B68" s="13"/>
      <c r="C68" s="14" t="s">
        <v>444</v>
      </c>
      <c r="D68" s="114" t="s">
        <v>280</v>
      </c>
      <c r="E68" s="112" t="s">
        <v>683</v>
      </c>
      <c r="F68" s="114" t="s">
        <v>832</v>
      </c>
      <c r="G68" s="13" t="s">
        <v>30</v>
      </c>
      <c r="H68" s="13" t="s">
        <v>326</v>
      </c>
      <c r="I68" s="66" t="s">
        <v>299</v>
      </c>
      <c r="J68" s="11">
        <v>125.68247445812369</v>
      </c>
      <c r="K68" s="115">
        <v>142.93966488148558</v>
      </c>
      <c r="L68" s="11">
        <f t="shared" si="0"/>
        <v>-17.257190423361891</v>
      </c>
      <c r="M68" s="59">
        <f t="shared" si="1"/>
        <v>-0.12073059243331941</v>
      </c>
      <c r="N68" s="11">
        <v>70.545594198356454</v>
      </c>
      <c r="O68" s="11">
        <v>47.243740116214873</v>
      </c>
      <c r="P68" s="61">
        <f t="shared" si="2"/>
        <v>23.301854082141581</v>
      </c>
      <c r="Q68" s="11">
        <v>0</v>
      </c>
      <c r="R68" s="11">
        <v>0</v>
      </c>
      <c r="S68" s="61">
        <f t="shared" si="5"/>
        <v>0</v>
      </c>
      <c r="T68" s="11">
        <v>0</v>
      </c>
      <c r="U68" s="11">
        <v>0</v>
      </c>
      <c r="V68" s="61">
        <f t="shared" si="3"/>
        <v>0</v>
      </c>
      <c r="W68" s="11">
        <v>55.136880259767246</v>
      </c>
      <c r="X68" s="11">
        <v>95.695924765270675</v>
      </c>
      <c r="Y68" s="61">
        <f t="shared" si="12"/>
        <v>-40.559044505503429</v>
      </c>
      <c r="Z68" s="75" t="s">
        <v>836</v>
      </c>
      <c r="AA68" s="13" t="s">
        <v>876</v>
      </c>
      <c r="AB68" s="61">
        <v>127.59</v>
      </c>
    </row>
    <row r="69" spans="1:28" ht="45" x14ac:dyDescent="0.25">
      <c r="A69" s="13" t="s">
        <v>270</v>
      </c>
      <c r="B69" s="13"/>
      <c r="C69" s="14" t="s">
        <v>445</v>
      </c>
      <c r="D69" s="114" t="s">
        <v>714</v>
      </c>
      <c r="E69" s="112" t="s">
        <v>683</v>
      </c>
      <c r="F69" s="114" t="s">
        <v>833</v>
      </c>
      <c r="G69" s="13" t="s">
        <v>30</v>
      </c>
      <c r="H69" s="13" t="s">
        <v>330</v>
      </c>
      <c r="I69" s="66" t="s">
        <v>299</v>
      </c>
      <c r="J69" s="65" t="s">
        <v>199</v>
      </c>
      <c r="K69" s="115">
        <v>142.93966488148558</v>
      </c>
      <c r="L69" s="62"/>
      <c r="M69" s="63"/>
      <c r="N69" s="65"/>
      <c r="O69" s="11">
        <v>47.243740116214873</v>
      </c>
      <c r="P69" s="63"/>
      <c r="Q69" s="65"/>
      <c r="R69" s="11">
        <v>0</v>
      </c>
      <c r="S69" s="63"/>
      <c r="T69" s="65"/>
      <c r="U69" s="11">
        <v>0</v>
      </c>
      <c r="V69" s="63"/>
      <c r="W69" s="65"/>
      <c r="X69" s="11">
        <v>95.695924765270675</v>
      </c>
      <c r="Y69" s="63"/>
      <c r="Z69" s="75" t="s">
        <v>838</v>
      </c>
      <c r="AA69" s="76"/>
      <c r="AB69" s="63"/>
    </row>
    <row r="70" spans="1:28" ht="45" x14ac:dyDescent="0.25">
      <c r="A70" s="13" t="s">
        <v>270</v>
      </c>
      <c r="B70" s="13"/>
      <c r="C70" s="14" t="s">
        <v>446</v>
      </c>
      <c r="D70" s="114" t="s">
        <v>73</v>
      </c>
      <c r="E70" s="112" t="s">
        <v>683</v>
      </c>
      <c r="F70" s="13" t="s">
        <v>831</v>
      </c>
      <c r="G70" s="13" t="s">
        <v>686</v>
      </c>
      <c r="H70" s="13" t="s">
        <v>331</v>
      </c>
      <c r="I70" s="66" t="s">
        <v>74</v>
      </c>
      <c r="J70" s="11">
        <v>233.03535735507216</v>
      </c>
      <c r="K70" s="115">
        <v>419.28283849765387</v>
      </c>
      <c r="L70" s="11">
        <f t="shared" ref="L70:L132" si="15">J70-K70</f>
        <v>-186.24748114258171</v>
      </c>
      <c r="M70" s="59">
        <f t="shared" ref="M70:M132" si="16">J70/K70-1</f>
        <v>-0.4442048756632424</v>
      </c>
      <c r="N70" s="11">
        <v>111.32933713879312</v>
      </c>
      <c r="O70" s="11">
        <v>138.57937524616213</v>
      </c>
      <c r="P70" s="61">
        <f t="shared" si="2"/>
        <v>-27.250038107369008</v>
      </c>
      <c r="Q70" s="11">
        <v>0</v>
      </c>
      <c r="R70" s="11">
        <v>0</v>
      </c>
      <c r="S70" s="61">
        <f t="shared" ref="S70:S130" si="17">Q70-R70</f>
        <v>0</v>
      </c>
      <c r="T70" s="11">
        <v>0</v>
      </c>
      <c r="U70" s="11">
        <v>0</v>
      </c>
      <c r="V70" s="61">
        <f t="shared" si="3"/>
        <v>0</v>
      </c>
      <c r="W70" s="11">
        <v>121.70602021627903</v>
      </c>
      <c r="X70" s="11">
        <v>280.70346325149171</v>
      </c>
      <c r="Y70" s="61">
        <f t="shared" si="12"/>
        <v>-158.99744303521268</v>
      </c>
      <c r="Z70" s="75" t="s">
        <v>836</v>
      </c>
      <c r="AA70" s="13" t="s">
        <v>875</v>
      </c>
      <c r="AB70" s="61" t="s">
        <v>877</v>
      </c>
    </row>
    <row r="71" spans="1:28" ht="45" x14ac:dyDescent="0.25">
      <c r="A71" s="13" t="s">
        <v>270</v>
      </c>
      <c r="B71" s="13"/>
      <c r="C71" s="14" t="s">
        <v>447</v>
      </c>
      <c r="D71" s="114" t="s">
        <v>715</v>
      </c>
      <c r="E71" s="112" t="s">
        <v>683</v>
      </c>
      <c r="F71" s="13" t="s">
        <v>831</v>
      </c>
      <c r="G71" s="13" t="s">
        <v>687</v>
      </c>
      <c r="H71" s="13" t="s">
        <v>331</v>
      </c>
      <c r="I71" s="66" t="s">
        <v>74</v>
      </c>
      <c r="J71" s="65" t="s">
        <v>199</v>
      </c>
      <c r="K71" s="115">
        <v>1119.4851787887358</v>
      </c>
      <c r="L71" s="62"/>
      <c r="M71" s="63"/>
      <c r="N71" s="65"/>
      <c r="O71" s="11">
        <v>370.00693190725286</v>
      </c>
      <c r="P71" s="63"/>
      <c r="Q71" s="65"/>
      <c r="R71" s="11">
        <v>0</v>
      </c>
      <c r="S71" s="63"/>
      <c r="T71" s="65"/>
      <c r="U71" s="11">
        <v>0</v>
      </c>
      <c r="V71" s="63"/>
      <c r="W71" s="65"/>
      <c r="X71" s="11">
        <v>749.47824688148285</v>
      </c>
      <c r="Y71" s="63"/>
      <c r="Z71" s="75" t="s">
        <v>837</v>
      </c>
      <c r="AA71" s="76"/>
      <c r="AB71" s="63"/>
    </row>
    <row r="72" spans="1:28" ht="45" x14ac:dyDescent="0.25">
      <c r="A72" s="13" t="s">
        <v>270</v>
      </c>
      <c r="B72" s="13"/>
      <c r="C72" s="14" t="s">
        <v>448</v>
      </c>
      <c r="D72" s="114" t="s">
        <v>75</v>
      </c>
      <c r="E72" s="112" t="s">
        <v>683</v>
      </c>
      <c r="F72" s="114" t="s">
        <v>832</v>
      </c>
      <c r="G72" s="13" t="s">
        <v>686</v>
      </c>
      <c r="H72" s="13" t="s">
        <v>332</v>
      </c>
      <c r="I72" s="66" t="s">
        <v>74</v>
      </c>
      <c r="J72" s="11">
        <v>265.01493589833638</v>
      </c>
      <c r="K72" s="115">
        <v>551.17185675410951</v>
      </c>
      <c r="L72" s="11">
        <f t="shared" si="15"/>
        <v>-286.15692085577314</v>
      </c>
      <c r="M72" s="59">
        <f t="shared" si="16"/>
        <v>-0.51917912235390917</v>
      </c>
      <c r="N72" s="11">
        <v>126.6071272630396</v>
      </c>
      <c r="O72" s="11">
        <v>182.17070804980986</v>
      </c>
      <c r="P72" s="61">
        <f t="shared" ref="P72:P132" si="18">N72-O72</f>
        <v>-55.56358078677026</v>
      </c>
      <c r="Q72" s="11">
        <v>0</v>
      </c>
      <c r="R72" s="11">
        <v>0</v>
      </c>
      <c r="S72" s="61">
        <f t="shared" si="17"/>
        <v>0</v>
      </c>
      <c r="T72" s="11">
        <v>0</v>
      </c>
      <c r="U72" s="11">
        <v>0</v>
      </c>
      <c r="V72" s="61">
        <f t="shared" ref="V72:V132" si="19">T72-U72</f>
        <v>0</v>
      </c>
      <c r="W72" s="11">
        <v>138.40780863529676</v>
      </c>
      <c r="X72" s="11">
        <v>369.00114870429968</v>
      </c>
      <c r="Y72" s="61">
        <f t="shared" ref="Y72:Y132" si="20">W72-X72</f>
        <v>-230.59334006900292</v>
      </c>
      <c r="Z72" s="75" t="s">
        <v>836</v>
      </c>
      <c r="AA72" s="13" t="s">
        <v>875</v>
      </c>
      <c r="AB72" s="61" t="s">
        <v>877</v>
      </c>
    </row>
    <row r="73" spans="1:28" ht="45" x14ac:dyDescent="0.25">
      <c r="A73" s="13" t="s">
        <v>270</v>
      </c>
      <c r="B73" s="13"/>
      <c r="C73" s="14" t="s">
        <v>449</v>
      </c>
      <c r="D73" s="114" t="s">
        <v>716</v>
      </c>
      <c r="E73" s="112" t="s">
        <v>683</v>
      </c>
      <c r="F73" s="114" t="s">
        <v>832</v>
      </c>
      <c r="G73" s="13" t="s">
        <v>687</v>
      </c>
      <c r="H73" s="13" t="s">
        <v>332</v>
      </c>
      <c r="I73" s="66" t="s">
        <v>74</v>
      </c>
      <c r="J73" s="65" t="s">
        <v>199</v>
      </c>
      <c r="K73" s="115">
        <v>1471.6288575334727</v>
      </c>
      <c r="L73" s="62"/>
      <c r="M73" s="63"/>
      <c r="N73" s="65"/>
      <c r="O73" s="11">
        <v>486.39579049299226</v>
      </c>
      <c r="P73" s="63"/>
      <c r="Q73" s="65"/>
      <c r="R73" s="11">
        <v>0</v>
      </c>
      <c r="S73" s="63"/>
      <c r="T73" s="65"/>
      <c r="U73" s="11">
        <v>0</v>
      </c>
      <c r="V73" s="63"/>
      <c r="W73" s="65"/>
      <c r="X73" s="11">
        <v>985.23306704048036</v>
      </c>
      <c r="Y73" s="63"/>
      <c r="Z73" s="75" t="s">
        <v>837</v>
      </c>
      <c r="AA73" s="76"/>
      <c r="AB73" s="63"/>
    </row>
    <row r="74" spans="1:28" ht="75" x14ac:dyDescent="0.25">
      <c r="A74" s="13" t="s">
        <v>270</v>
      </c>
      <c r="B74" s="13"/>
      <c r="C74" s="14" t="s">
        <v>450</v>
      </c>
      <c r="D74" s="114" t="s">
        <v>76</v>
      </c>
      <c r="E74" s="112" t="s">
        <v>683</v>
      </c>
      <c r="F74" s="13" t="s">
        <v>831</v>
      </c>
      <c r="G74" s="13" t="s">
        <v>686</v>
      </c>
      <c r="H74" s="13" t="s">
        <v>333</v>
      </c>
      <c r="I74" s="66" t="s">
        <v>77</v>
      </c>
      <c r="J74" s="11">
        <v>528.21347667149689</v>
      </c>
      <c r="K74" s="115">
        <v>976.92901369953347</v>
      </c>
      <c r="L74" s="11">
        <f t="shared" si="15"/>
        <v>-448.71553702803658</v>
      </c>
      <c r="M74" s="59">
        <f t="shared" si="16"/>
        <v>-0.45931232539485678</v>
      </c>
      <c r="N74" s="11">
        <v>252.34649751459773</v>
      </c>
      <c r="O74" s="11">
        <v>322.88994432355781</v>
      </c>
      <c r="P74" s="61">
        <f t="shared" si="18"/>
        <v>-70.543446808960084</v>
      </c>
      <c r="Q74" s="11">
        <v>0</v>
      </c>
      <c r="R74" s="11">
        <v>0</v>
      </c>
      <c r="S74" s="61">
        <f t="shared" si="17"/>
        <v>0</v>
      </c>
      <c r="T74" s="11">
        <v>0</v>
      </c>
      <c r="U74" s="11">
        <v>0</v>
      </c>
      <c r="V74" s="61">
        <f t="shared" si="19"/>
        <v>0</v>
      </c>
      <c r="W74" s="11">
        <v>275.86697915689922</v>
      </c>
      <c r="X74" s="11">
        <v>654.03906937597583</v>
      </c>
      <c r="Y74" s="61">
        <f t="shared" si="20"/>
        <v>-378.17209021907661</v>
      </c>
      <c r="Z74" s="75" t="s">
        <v>836</v>
      </c>
      <c r="AA74" s="13" t="s">
        <v>875</v>
      </c>
      <c r="AB74" s="61" t="s">
        <v>877</v>
      </c>
    </row>
    <row r="75" spans="1:28" ht="75" x14ac:dyDescent="0.25">
      <c r="A75" s="13" t="s">
        <v>270</v>
      </c>
      <c r="B75" s="13"/>
      <c r="C75" s="14" t="s">
        <v>451</v>
      </c>
      <c r="D75" s="114" t="s">
        <v>717</v>
      </c>
      <c r="E75" s="112" t="s">
        <v>683</v>
      </c>
      <c r="F75" s="114" t="s">
        <v>831</v>
      </c>
      <c r="G75" s="13" t="s">
        <v>687</v>
      </c>
      <c r="H75" s="13" t="s">
        <v>333</v>
      </c>
      <c r="I75" s="66" t="s">
        <v>77</v>
      </c>
      <c r="J75" s="65" t="s">
        <v>199</v>
      </c>
      <c r="K75" s="115">
        <v>1677.1313539906155</v>
      </c>
      <c r="L75" s="62"/>
      <c r="M75" s="63"/>
      <c r="N75" s="65"/>
      <c r="O75" s="11">
        <v>554.31750098464852</v>
      </c>
      <c r="P75" s="63"/>
      <c r="Q75" s="65"/>
      <c r="R75" s="11">
        <v>0</v>
      </c>
      <c r="S75" s="63"/>
      <c r="T75" s="65"/>
      <c r="U75" s="11">
        <v>0</v>
      </c>
      <c r="V75" s="63"/>
      <c r="W75" s="65"/>
      <c r="X75" s="11">
        <v>1122.8138530059668</v>
      </c>
      <c r="Y75" s="63"/>
      <c r="Z75" s="75" t="s">
        <v>837</v>
      </c>
      <c r="AA75" s="76"/>
      <c r="AB75" s="63"/>
    </row>
    <row r="76" spans="1:28" ht="75" x14ac:dyDescent="0.25">
      <c r="A76" s="13" t="s">
        <v>270</v>
      </c>
      <c r="B76" s="13"/>
      <c r="C76" s="14" t="s">
        <v>452</v>
      </c>
      <c r="D76" s="114" t="s">
        <v>78</v>
      </c>
      <c r="E76" s="112" t="s">
        <v>683</v>
      </c>
      <c r="F76" s="114" t="s">
        <v>831</v>
      </c>
      <c r="G76" s="13" t="s">
        <v>686</v>
      </c>
      <c r="H76" s="13" t="s">
        <v>334</v>
      </c>
      <c r="I76" s="66" t="s">
        <v>77</v>
      </c>
      <c r="J76" s="11">
        <v>639.18269445962653</v>
      </c>
      <c r="K76" s="115">
        <v>1186.5704329483608</v>
      </c>
      <c r="L76" s="11">
        <f t="shared" si="15"/>
        <v>-547.38773848873427</v>
      </c>
      <c r="M76" s="59">
        <f t="shared" si="16"/>
        <v>-0.46131921316174951</v>
      </c>
      <c r="N76" s="11">
        <v>305.36046758068971</v>
      </c>
      <c r="O76" s="11">
        <v>392.17963194663889</v>
      </c>
      <c r="P76" s="61">
        <f t="shared" si="18"/>
        <v>-86.819164365949177</v>
      </c>
      <c r="Q76" s="11">
        <v>0</v>
      </c>
      <c r="R76" s="11">
        <v>0</v>
      </c>
      <c r="S76" s="61">
        <f t="shared" si="17"/>
        <v>0</v>
      </c>
      <c r="T76" s="11">
        <v>0</v>
      </c>
      <c r="U76" s="11">
        <v>0</v>
      </c>
      <c r="V76" s="61">
        <f t="shared" si="19"/>
        <v>0</v>
      </c>
      <c r="W76" s="11">
        <v>333.82222687893682</v>
      </c>
      <c r="X76" s="11">
        <v>794.39080100172157</v>
      </c>
      <c r="Y76" s="61">
        <f t="shared" si="20"/>
        <v>-460.56857412278475</v>
      </c>
      <c r="Z76" s="75" t="s">
        <v>836</v>
      </c>
      <c r="AA76" s="13" t="s">
        <v>875</v>
      </c>
      <c r="AB76" s="61" t="s">
        <v>877</v>
      </c>
    </row>
    <row r="77" spans="1:28" ht="75" x14ac:dyDescent="0.25">
      <c r="A77" s="13" t="s">
        <v>270</v>
      </c>
      <c r="B77" s="13"/>
      <c r="C77" s="14" t="s">
        <v>453</v>
      </c>
      <c r="D77" s="114" t="s">
        <v>718</v>
      </c>
      <c r="E77" s="112" t="s">
        <v>683</v>
      </c>
      <c r="F77" s="13" t="s">
        <v>831</v>
      </c>
      <c r="G77" s="13" t="s">
        <v>687</v>
      </c>
      <c r="H77" s="13" t="s">
        <v>334</v>
      </c>
      <c r="I77" s="66" t="s">
        <v>77</v>
      </c>
      <c r="J77" s="65" t="s">
        <v>199</v>
      </c>
      <c r="K77" s="115">
        <v>1886.7727732394426</v>
      </c>
      <c r="L77" s="62"/>
      <c r="M77" s="63"/>
      <c r="N77" s="65"/>
      <c r="O77" s="11">
        <v>623.60718860772977</v>
      </c>
      <c r="P77" s="63"/>
      <c r="Q77" s="65"/>
      <c r="R77" s="11">
        <v>0</v>
      </c>
      <c r="S77" s="63"/>
      <c r="T77" s="65"/>
      <c r="U77" s="11">
        <v>0</v>
      </c>
      <c r="V77" s="63"/>
      <c r="W77" s="65"/>
      <c r="X77" s="11">
        <v>1263.165584631713</v>
      </c>
      <c r="Y77" s="63"/>
      <c r="Z77" s="75" t="s">
        <v>837</v>
      </c>
      <c r="AA77" s="76"/>
      <c r="AB77" s="63"/>
    </row>
    <row r="78" spans="1:28" ht="75" x14ac:dyDescent="0.25">
      <c r="A78" s="13" t="s">
        <v>270</v>
      </c>
      <c r="B78" s="13"/>
      <c r="C78" s="14" t="s">
        <v>454</v>
      </c>
      <c r="D78" s="114" t="s">
        <v>79</v>
      </c>
      <c r="E78" s="112" t="s">
        <v>683</v>
      </c>
      <c r="F78" s="13" t="s">
        <v>831</v>
      </c>
      <c r="G78" s="13" t="s">
        <v>686</v>
      </c>
      <c r="H78" s="13" t="s">
        <v>335</v>
      </c>
      <c r="I78" s="66" t="s">
        <v>77</v>
      </c>
      <c r="J78" s="11">
        <v>1784.8594814469625</v>
      </c>
      <c r="K78" s="115">
        <v>1933.0257287033542</v>
      </c>
      <c r="L78" s="11">
        <f t="shared" si="15"/>
        <v>-148.16624725639167</v>
      </c>
      <c r="M78" s="59">
        <f t="shared" si="16"/>
        <v>-7.6649909546614992E-2</v>
      </c>
      <c r="N78" s="11">
        <v>252.34649751459773</v>
      </c>
      <c r="O78" s="11">
        <v>322.88994432355781</v>
      </c>
      <c r="P78" s="61">
        <f t="shared" si="18"/>
        <v>-70.543446808960084</v>
      </c>
      <c r="Q78" s="117"/>
      <c r="R78" s="117"/>
      <c r="S78" s="118"/>
      <c r="T78" s="11">
        <v>0</v>
      </c>
      <c r="U78" s="11">
        <v>0</v>
      </c>
      <c r="V78" s="61">
        <f t="shared" si="19"/>
        <v>0</v>
      </c>
      <c r="W78" s="11">
        <v>677.62197818838354</v>
      </c>
      <c r="X78" s="11">
        <v>774.01103218361652</v>
      </c>
      <c r="Y78" s="61">
        <f t="shared" si="20"/>
        <v>-96.389053995232985</v>
      </c>
      <c r="Z78" s="75" t="s">
        <v>836</v>
      </c>
      <c r="AA78" s="13" t="s">
        <v>875</v>
      </c>
      <c r="AB78" s="61" t="s">
        <v>877</v>
      </c>
    </row>
    <row r="79" spans="1:28" ht="75" x14ac:dyDescent="0.25">
      <c r="A79" s="13" t="s">
        <v>270</v>
      </c>
      <c r="B79" s="13"/>
      <c r="C79" s="14" t="s">
        <v>455</v>
      </c>
      <c r="D79" s="114" t="s">
        <v>719</v>
      </c>
      <c r="E79" s="112" t="s">
        <v>683</v>
      </c>
      <c r="F79" s="13" t="s">
        <v>831</v>
      </c>
      <c r="G79" s="13" t="s">
        <v>687</v>
      </c>
      <c r="H79" s="13" t="s">
        <v>335</v>
      </c>
      <c r="I79" s="66" t="s">
        <v>77</v>
      </c>
      <c r="J79" s="65" t="s">
        <v>199</v>
      </c>
      <c r="K79" s="115">
        <v>2633.2280689944359</v>
      </c>
      <c r="L79" s="62"/>
      <c r="M79" s="63"/>
      <c r="N79" s="65"/>
      <c r="O79" s="11">
        <v>554.31750098464852</v>
      </c>
      <c r="P79" s="63"/>
      <c r="Q79" s="65"/>
      <c r="R79" s="117"/>
      <c r="S79" s="63"/>
      <c r="T79" s="65"/>
      <c r="U79" s="11">
        <v>0</v>
      </c>
      <c r="V79" s="63"/>
      <c r="W79" s="65"/>
      <c r="X79" s="11">
        <v>1242.7858158136078</v>
      </c>
      <c r="Y79" s="63"/>
      <c r="Z79" s="75" t="s">
        <v>837</v>
      </c>
      <c r="AA79" s="76"/>
      <c r="AB79" s="63"/>
    </row>
    <row r="80" spans="1:28" ht="75" x14ac:dyDescent="0.25">
      <c r="A80" s="13" t="s">
        <v>270</v>
      </c>
      <c r="B80" s="13"/>
      <c r="C80" s="14" t="s">
        <v>456</v>
      </c>
      <c r="D80" s="114" t="s">
        <v>80</v>
      </c>
      <c r="E80" s="112" t="s">
        <v>683</v>
      </c>
      <c r="F80" s="13" t="s">
        <v>831</v>
      </c>
      <c r="G80" s="13" t="s">
        <v>686</v>
      </c>
      <c r="H80" s="13" t="s">
        <v>336</v>
      </c>
      <c r="I80" s="66" t="s">
        <v>77</v>
      </c>
      <c r="J80" s="11">
        <v>1895.8286992350922</v>
      </c>
      <c r="K80" s="115">
        <v>2142.667147952181</v>
      </c>
      <c r="L80" s="11">
        <f t="shared" si="15"/>
        <v>-246.8384487170888</v>
      </c>
      <c r="M80" s="59">
        <f t="shared" si="16"/>
        <v>-0.11520149032620419</v>
      </c>
      <c r="N80" s="11">
        <v>305.36046758068971</v>
      </c>
      <c r="O80" s="11">
        <v>392.17963194663889</v>
      </c>
      <c r="P80" s="61">
        <f t="shared" si="18"/>
        <v>-86.819164365949177</v>
      </c>
      <c r="Q80" s="117"/>
      <c r="R80" s="117"/>
      <c r="S80" s="118"/>
      <c r="T80" s="11">
        <v>0</v>
      </c>
      <c r="U80" s="11">
        <v>0</v>
      </c>
      <c r="V80" s="61">
        <f t="shared" si="19"/>
        <v>0</v>
      </c>
      <c r="W80" s="11">
        <v>735.57722591042125</v>
      </c>
      <c r="X80" s="11">
        <v>914.36276380936272</v>
      </c>
      <c r="Y80" s="61">
        <f t="shared" si="20"/>
        <v>-178.78553789894147</v>
      </c>
      <c r="Z80" s="75" t="s">
        <v>836</v>
      </c>
      <c r="AA80" s="13" t="s">
        <v>875</v>
      </c>
      <c r="AB80" s="61" t="s">
        <v>877</v>
      </c>
    </row>
    <row r="81" spans="1:28" ht="75" x14ac:dyDescent="0.25">
      <c r="A81" s="13" t="s">
        <v>270</v>
      </c>
      <c r="B81" s="13"/>
      <c r="C81" s="14" t="s">
        <v>457</v>
      </c>
      <c r="D81" s="114" t="s">
        <v>720</v>
      </c>
      <c r="E81" s="112" t="s">
        <v>683</v>
      </c>
      <c r="F81" s="13" t="s">
        <v>831</v>
      </c>
      <c r="G81" s="13" t="s">
        <v>687</v>
      </c>
      <c r="H81" s="13" t="s">
        <v>336</v>
      </c>
      <c r="I81" s="66" t="s">
        <v>77</v>
      </c>
      <c r="J81" s="65" t="s">
        <v>199</v>
      </c>
      <c r="K81" s="115">
        <v>2842.8694882432633</v>
      </c>
      <c r="L81" s="62"/>
      <c r="M81" s="63"/>
      <c r="N81" s="65"/>
      <c r="O81" s="11">
        <v>623.60718860772977</v>
      </c>
      <c r="P81" s="63"/>
      <c r="Q81" s="65"/>
      <c r="R81" s="117"/>
      <c r="S81" s="63"/>
      <c r="T81" s="65"/>
      <c r="U81" s="11">
        <v>0</v>
      </c>
      <c r="V81" s="63"/>
      <c r="W81" s="65"/>
      <c r="X81" s="11">
        <v>1383.1375474393542</v>
      </c>
      <c r="Y81" s="63"/>
      <c r="Z81" s="75" t="s">
        <v>837</v>
      </c>
      <c r="AA81" s="76"/>
      <c r="AB81" s="63"/>
    </row>
    <row r="82" spans="1:28" ht="75" x14ac:dyDescent="0.25">
      <c r="A82" s="13" t="s">
        <v>270</v>
      </c>
      <c r="B82" s="13"/>
      <c r="C82" s="14" t="s">
        <v>458</v>
      </c>
      <c r="D82" s="114" t="s">
        <v>81</v>
      </c>
      <c r="E82" s="112" t="s">
        <v>683</v>
      </c>
      <c r="F82" s="114" t="s">
        <v>832</v>
      </c>
      <c r="G82" s="13" t="s">
        <v>686</v>
      </c>
      <c r="H82" s="13" t="s">
        <v>337</v>
      </c>
      <c r="I82" s="66" t="s">
        <v>77</v>
      </c>
      <c r="J82" s="11">
        <v>600.70052136956247</v>
      </c>
      <c r="K82" s="115">
        <v>1284.2304262370749</v>
      </c>
      <c r="L82" s="11">
        <f t="shared" si="15"/>
        <v>-683.52990486751241</v>
      </c>
      <c r="M82" s="59">
        <f t="shared" si="16"/>
        <v>-0.5322486454945039</v>
      </c>
      <c r="N82" s="11">
        <v>286.97615512955645</v>
      </c>
      <c r="O82" s="11">
        <v>424.4577497560569</v>
      </c>
      <c r="P82" s="61">
        <f t="shared" si="18"/>
        <v>-137.48159462650045</v>
      </c>
      <c r="Q82" s="11">
        <v>0</v>
      </c>
      <c r="R82" s="11">
        <v>0</v>
      </c>
      <c r="S82" s="61">
        <f t="shared" si="17"/>
        <v>0</v>
      </c>
      <c r="T82" s="11">
        <v>0</v>
      </c>
      <c r="U82" s="11">
        <v>0</v>
      </c>
      <c r="V82" s="61">
        <f t="shared" si="19"/>
        <v>0</v>
      </c>
      <c r="W82" s="11">
        <v>313.72436624000596</v>
      </c>
      <c r="X82" s="11">
        <v>859.77267648101815</v>
      </c>
      <c r="Y82" s="61">
        <f t="shared" si="20"/>
        <v>-546.04831024101213</v>
      </c>
      <c r="Z82" s="75" t="s">
        <v>836</v>
      </c>
      <c r="AA82" s="13" t="s">
        <v>875</v>
      </c>
      <c r="AB82" s="61" t="s">
        <v>877</v>
      </c>
    </row>
    <row r="83" spans="1:28" ht="75" x14ac:dyDescent="0.25">
      <c r="A83" s="13" t="s">
        <v>270</v>
      </c>
      <c r="B83" s="13"/>
      <c r="C83" s="14" t="s">
        <v>459</v>
      </c>
      <c r="D83" s="114" t="s">
        <v>721</v>
      </c>
      <c r="E83" s="112" t="s">
        <v>683</v>
      </c>
      <c r="F83" s="114" t="s">
        <v>832</v>
      </c>
      <c r="G83" s="13" t="s">
        <v>687</v>
      </c>
      <c r="H83" s="13" t="s">
        <v>337</v>
      </c>
      <c r="I83" s="66" t="s">
        <v>77</v>
      </c>
      <c r="J83" s="65" t="s">
        <v>199</v>
      </c>
      <c r="K83" s="115">
        <v>2204.6874270164381</v>
      </c>
      <c r="L83" s="62"/>
      <c r="M83" s="63"/>
      <c r="N83" s="65"/>
      <c r="O83" s="11">
        <v>728.68283219923933</v>
      </c>
      <c r="P83" s="63"/>
      <c r="Q83" s="65"/>
      <c r="R83" s="11">
        <v>0</v>
      </c>
      <c r="S83" s="63"/>
      <c r="T83" s="65"/>
      <c r="U83" s="11">
        <v>0</v>
      </c>
      <c r="V83" s="63"/>
      <c r="W83" s="65"/>
      <c r="X83" s="11">
        <v>1476.0045948171989</v>
      </c>
      <c r="Y83" s="63"/>
      <c r="Z83" s="75" t="s">
        <v>837</v>
      </c>
      <c r="AA83" s="76"/>
      <c r="AB83" s="63"/>
    </row>
    <row r="84" spans="1:28" ht="75" x14ac:dyDescent="0.25">
      <c r="A84" s="13" t="s">
        <v>270</v>
      </c>
      <c r="B84" s="13"/>
      <c r="C84" s="14" t="s">
        <v>460</v>
      </c>
      <c r="D84" s="114" t="s">
        <v>82</v>
      </c>
      <c r="E84" s="112" t="s">
        <v>683</v>
      </c>
      <c r="F84" s="114" t="s">
        <v>832</v>
      </c>
      <c r="G84" s="13" t="s">
        <v>686</v>
      </c>
      <c r="H84" s="13" t="s">
        <v>338</v>
      </c>
      <c r="I84" s="66" t="s">
        <v>77</v>
      </c>
      <c r="J84" s="11">
        <v>726.89810989257967</v>
      </c>
      <c r="K84" s="115">
        <v>1559.8163546141302</v>
      </c>
      <c r="L84" s="11">
        <f t="shared" si="15"/>
        <v>-832.91824472155054</v>
      </c>
      <c r="M84" s="59">
        <f t="shared" si="16"/>
        <v>-0.53398481318501057</v>
      </c>
      <c r="N84" s="11">
        <v>347.2652633500515</v>
      </c>
      <c r="O84" s="11">
        <v>515.5431037809617</v>
      </c>
      <c r="P84" s="61">
        <f t="shared" si="18"/>
        <v>-168.2778404309102</v>
      </c>
      <c r="Q84" s="11">
        <v>0</v>
      </c>
      <c r="R84" s="11">
        <v>0</v>
      </c>
      <c r="S84" s="61">
        <f t="shared" si="17"/>
        <v>0</v>
      </c>
      <c r="T84" s="11">
        <v>0</v>
      </c>
      <c r="U84" s="11">
        <v>0</v>
      </c>
      <c r="V84" s="61">
        <f t="shared" si="19"/>
        <v>0</v>
      </c>
      <c r="W84" s="11">
        <v>379.63284654252823</v>
      </c>
      <c r="X84" s="11">
        <v>1044.273250833168</v>
      </c>
      <c r="Y84" s="61">
        <f t="shared" si="20"/>
        <v>-664.64040429063982</v>
      </c>
      <c r="Z84" s="75" t="s">
        <v>836</v>
      </c>
      <c r="AA84" s="13" t="s">
        <v>875</v>
      </c>
      <c r="AB84" s="61" t="s">
        <v>877</v>
      </c>
    </row>
    <row r="85" spans="1:28" ht="75" x14ac:dyDescent="0.25">
      <c r="A85" s="13" t="s">
        <v>270</v>
      </c>
      <c r="B85" s="13"/>
      <c r="C85" s="14" t="s">
        <v>461</v>
      </c>
      <c r="D85" s="114" t="s">
        <v>722</v>
      </c>
      <c r="E85" s="112" t="s">
        <v>683</v>
      </c>
      <c r="F85" s="114" t="s">
        <v>832</v>
      </c>
      <c r="G85" s="13" t="s">
        <v>687</v>
      </c>
      <c r="H85" s="13" t="s">
        <v>338</v>
      </c>
      <c r="I85" s="66" t="s">
        <v>77</v>
      </c>
      <c r="J85" s="65" t="s">
        <v>199</v>
      </c>
      <c r="K85" s="115">
        <v>2480.2733553934927</v>
      </c>
      <c r="L85" s="62"/>
      <c r="M85" s="63"/>
      <c r="N85" s="65"/>
      <c r="O85" s="11">
        <v>819.76818622414407</v>
      </c>
      <c r="P85" s="63"/>
      <c r="Q85" s="65"/>
      <c r="R85" s="11">
        <v>0</v>
      </c>
      <c r="S85" s="63"/>
      <c r="T85" s="65"/>
      <c r="U85" s="11">
        <v>0</v>
      </c>
      <c r="V85" s="63"/>
      <c r="W85" s="65"/>
      <c r="X85" s="11">
        <v>1660.5051691693491</v>
      </c>
      <c r="Y85" s="63"/>
      <c r="Z85" s="75" t="s">
        <v>837</v>
      </c>
      <c r="AA85" s="76"/>
      <c r="AB85" s="63"/>
    </row>
    <row r="86" spans="1:28" ht="75" x14ac:dyDescent="0.25">
      <c r="A86" s="13" t="s">
        <v>270</v>
      </c>
      <c r="B86" s="13"/>
      <c r="C86" s="14" t="s">
        <v>462</v>
      </c>
      <c r="D86" s="114" t="s">
        <v>83</v>
      </c>
      <c r="E86" s="112" t="s">
        <v>683</v>
      </c>
      <c r="F86" s="114" t="s">
        <v>832</v>
      </c>
      <c r="G86" s="13" t="s">
        <v>686</v>
      </c>
      <c r="H86" s="13" t="s">
        <v>339</v>
      </c>
      <c r="I86" s="66" t="s">
        <v>77</v>
      </c>
      <c r="J86" s="11">
        <v>1857.3465261450278</v>
      </c>
      <c r="K86" s="115">
        <v>2240.3271412408958</v>
      </c>
      <c r="L86" s="11">
        <f t="shared" si="15"/>
        <v>-382.98061509586796</v>
      </c>
      <c r="M86" s="59">
        <f t="shared" si="16"/>
        <v>-0.17094852267144278</v>
      </c>
      <c r="N86" s="11">
        <v>286.97615512955645</v>
      </c>
      <c r="O86" s="11">
        <v>424.4577497560569</v>
      </c>
      <c r="P86" s="61">
        <f t="shared" si="18"/>
        <v>-137.48159462650045</v>
      </c>
      <c r="Q86" s="117"/>
      <c r="R86" s="117"/>
      <c r="S86" s="118"/>
      <c r="T86" s="11">
        <v>0</v>
      </c>
      <c r="U86" s="11">
        <v>0</v>
      </c>
      <c r="V86" s="61">
        <f t="shared" si="19"/>
        <v>0</v>
      </c>
      <c r="W86" s="11">
        <v>715.47936527149034</v>
      </c>
      <c r="X86" s="11">
        <v>979.74463928865907</v>
      </c>
      <c r="Y86" s="61">
        <f t="shared" si="20"/>
        <v>-264.26527401716874</v>
      </c>
      <c r="Z86" s="75" t="s">
        <v>836</v>
      </c>
      <c r="AA86" s="13" t="s">
        <v>875</v>
      </c>
      <c r="AB86" s="61" t="s">
        <v>877</v>
      </c>
    </row>
    <row r="87" spans="1:28" ht="75" x14ac:dyDescent="0.25">
      <c r="A87" s="13" t="s">
        <v>270</v>
      </c>
      <c r="B87" s="13"/>
      <c r="C87" s="14" t="s">
        <v>463</v>
      </c>
      <c r="D87" s="114" t="s">
        <v>723</v>
      </c>
      <c r="E87" s="112" t="s">
        <v>683</v>
      </c>
      <c r="F87" s="114" t="s">
        <v>832</v>
      </c>
      <c r="G87" s="13" t="s">
        <v>687</v>
      </c>
      <c r="H87" s="13" t="s">
        <v>339</v>
      </c>
      <c r="I87" s="66" t="s">
        <v>77</v>
      </c>
      <c r="J87" s="65" t="s">
        <v>199</v>
      </c>
      <c r="K87" s="115">
        <v>3160.784142020259</v>
      </c>
      <c r="L87" s="62"/>
      <c r="M87" s="63"/>
      <c r="N87" s="65"/>
      <c r="O87" s="11">
        <v>728.68283219923933</v>
      </c>
      <c r="P87" s="63"/>
      <c r="Q87" s="65"/>
      <c r="R87" s="117"/>
      <c r="S87" s="63"/>
      <c r="T87" s="65"/>
      <c r="U87" s="11">
        <v>0</v>
      </c>
      <c r="V87" s="63"/>
      <c r="W87" s="65"/>
      <c r="X87" s="11">
        <v>1595.9765576248399</v>
      </c>
      <c r="Y87" s="63"/>
      <c r="Z87" s="75" t="s">
        <v>837</v>
      </c>
      <c r="AA87" s="76"/>
      <c r="AB87" s="63"/>
    </row>
    <row r="88" spans="1:28" ht="75" x14ac:dyDescent="0.25">
      <c r="A88" s="13" t="s">
        <v>270</v>
      </c>
      <c r="B88" s="13"/>
      <c r="C88" s="14" t="s">
        <v>464</v>
      </c>
      <c r="D88" s="114" t="s">
        <v>84</v>
      </c>
      <c r="E88" s="112" t="s">
        <v>683</v>
      </c>
      <c r="F88" s="114" t="s">
        <v>832</v>
      </c>
      <c r="G88" s="13" t="s">
        <v>686</v>
      </c>
      <c r="H88" s="13" t="s">
        <v>340</v>
      </c>
      <c r="I88" s="66" t="s">
        <v>77</v>
      </c>
      <c r="J88" s="11">
        <v>1983.544114668045</v>
      </c>
      <c r="K88" s="115">
        <v>2515.9130696179504</v>
      </c>
      <c r="L88" s="11">
        <f t="shared" si="15"/>
        <v>-532.3689549499054</v>
      </c>
      <c r="M88" s="59">
        <f t="shared" si="16"/>
        <v>-0.21160069534149184</v>
      </c>
      <c r="N88" s="11">
        <v>347.2652633500515</v>
      </c>
      <c r="O88" s="11">
        <v>515.5431037809617</v>
      </c>
      <c r="P88" s="61">
        <f t="shared" si="18"/>
        <v>-168.2778404309102</v>
      </c>
      <c r="Q88" s="117"/>
      <c r="R88" s="117"/>
      <c r="S88" s="118"/>
      <c r="T88" s="11">
        <v>0</v>
      </c>
      <c r="U88" s="11">
        <v>0</v>
      </c>
      <c r="V88" s="61">
        <f t="shared" si="19"/>
        <v>0</v>
      </c>
      <c r="W88" s="11">
        <v>781.38784557401254</v>
      </c>
      <c r="X88" s="11">
        <v>1164.2452136408094</v>
      </c>
      <c r="Y88" s="61">
        <f t="shared" si="20"/>
        <v>-382.85736806679688</v>
      </c>
      <c r="Z88" s="75" t="s">
        <v>836</v>
      </c>
      <c r="AA88" s="13" t="s">
        <v>875</v>
      </c>
      <c r="AB88" s="61" t="s">
        <v>877</v>
      </c>
    </row>
    <row r="89" spans="1:28" ht="75" x14ac:dyDescent="0.25">
      <c r="A89" s="13" t="s">
        <v>270</v>
      </c>
      <c r="B89" s="13"/>
      <c r="C89" s="14" t="s">
        <v>465</v>
      </c>
      <c r="D89" s="114" t="s">
        <v>724</v>
      </c>
      <c r="E89" s="112" t="s">
        <v>683</v>
      </c>
      <c r="F89" s="114" t="s">
        <v>832</v>
      </c>
      <c r="G89" s="13" t="s">
        <v>687</v>
      </c>
      <c r="H89" s="13" t="s">
        <v>340</v>
      </c>
      <c r="I89" s="66" t="s">
        <v>77</v>
      </c>
      <c r="J89" s="65" t="s">
        <v>199</v>
      </c>
      <c r="K89" s="115">
        <v>3436.3700703973136</v>
      </c>
      <c r="L89" s="62"/>
      <c r="M89" s="63"/>
      <c r="N89" s="65"/>
      <c r="O89" s="11">
        <v>819.76818622414407</v>
      </c>
      <c r="P89" s="63"/>
      <c r="Q89" s="65"/>
      <c r="R89" s="117"/>
      <c r="S89" s="63"/>
      <c r="T89" s="65"/>
      <c r="U89" s="11">
        <v>0</v>
      </c>
      <c r="V89" s="63"/>
      <c r="W89" s="65"/>
      <c r="X89" s="11">
        <v>1780.47713197699</v>
      </c>
      <c r="Y89" s="63"/>
      <c r="Z89" s="75" t="s">
        <v>837</v>
      </c>
      <c r="AA89" s="76"/>
      <c r="AB89" s="63"/>
    </row>
    <row r="90" spans="1:28" ht="90" x14ac:dyDescent="0.25">
      <c r="A90" s="13" t="s">
        <v>270</v>
      </c>
      <c r="B90" s="13"/>
      <c r="C90" s="14" t="s">
        <v>466</v>
      </c>
      <c r="D90" s="114" t="s">
        <v>725</v>
      </c>
      <c r="E90" s="112" t="s">
        <v>683</v>
      </c>
      <c r="F90" s="13" t="s">
        <v>831</v>
      </c>
      <c r="G90" s="13" t="s">
        <v>30</v>
      </c>
      <c r="H90" s="13" t="s">
        <v>325</v>
      </c>
      <c r="I90" s="66" t="s">
        <v>300</v>
      </c>
      <c r="J90" s="65" t="s">
        <v>199</v>
      </c>
      <c r="K90" s="115">
        <v>209.64141924882694</v>
      </c>
      <c r="L90" s="62"/>
      <c r="M90" s="63"/>
      <c r="N90" s="65"/>
      <c r="O90" s="11">
        <v>69.289687623081065</v>
      </c>
      <c r="P90" s="63"/>
      <c r="Q90" s="65"/>
      <c r="R90" s="11">
        <v>0</v>
      </c>
      <c r="S90" s="63"/>
      <c r="T90" s="65"/>
      <c r="U90" s="11">
        <v>0</v>
      </c>
      <c r="V90" s="63"/>
      <c r="W90" s="65"/>
      <c r="X90" s="11">
        <v>140.35173162574586</v>
      </c>
      <c r="Y90" s="63"/>
      <c r="Z90" s="75" t="s">
        <v>199</v>
      </c>
      <c r="AA90" s="76"/>
      <c r="AB90" s="63"/>
    </row>
    <row r="91" spans="1:28" ht="45" x14ac:dyDescent="0.25">
      <c r="A91" s="13" t="s">
        <v>270</v>
      </c>
      <c r="B91" s="13"/>
      <c r="C91" s="14" t="s">
        <v>467</v>
      </c>
      <c r="D91" s="114" t="s">
        <v>85</v>
      </c>
      <c r="E91" s="112" t="s">
        <v>683</v>
      </c>
      <c r="F91" s="13" t="s">
        <v>831</v>
      </c>
      <c r="G91" s="13" t="s">
        <v>686</v>
      </c>
      <c r="H91" s="13" t="s">
        <v>319</v>
      </c>
      <c r="I91" s="66" t="s">
        <v>86</v>
      </c>
      <c r="J91" s="11">
        <v>639.18269445962653</v>
      </c>
      <c r="K91" s="115">
        <v>1186.5704329483608</v>
      </c>
      <c r="L91" s="11">
        <f t="shared" si="15"/>
        <v>-547.38773848873427</v>
      </c>
      <c r="M91" s="59">
        <f t="shared" si="16"/>
        <v>-0.46131921316174951</v>
      </c>
      <c r="N91" s="11">
        <v>305.36046758068971</v>
      </c>
      <c r="O91" s="11">
        <v>392.17963194663889</v>
      </c>
      <c r="P91" s="61">
        <f t="shared" si="18"/>
        <v>-86.819164365949177</v>
      </c>
      <c r="Q91" s="11">
        <v>0</v>
      </c>
      <c r="R91" s="11">
        <v>0</v>
      </c>
      <c r="S91" s="61">
        <f t="shared" si="17"/>
        <v>0</v>
      </c>
      <c r="T91" s="11">
        <v>0</v>
      </c>
      <c r="U91" s="11">
        <v>0</v>
      </c>
      <c r="V91" s="61">
        <f t="shared" si="19"/>
        <v>0</v>
      </c>
      <c r="W91" s="11">
        <v>333.82222687893682</v>
      </c>
      <c r="X91" s="11">
        <v>794.39080100172157</v>
      </c>
      <c r="Y91" s="61">
        <f t="shared" si="20"/>
        <v>-460.56857412278475</v>
      </c>
      <c r="Z91" s="75" t="s">
        <v>836</v>
      </c>
      <c r="AA91" s="13" t="s">
        <v>876</v>
      </c>
      <c r="AB91" s="61">
        <v>407.35</v>
      </c>
    </row>
    <row r="92" spans="1:28" ht="45" x14ac:dyDescent="0.25">
      <c r="A92" s="13" t="s">
        <v>270</v>
      </c>
      <c r="B92" s="13"/>
      <c r="C92" s="14" t="s">
        <v>468</v>
      </c>
      <c r="D92" s="114" t="s">
        <v>726</v>
      </c>
      <c r="E92" s="112" t="s">
        <v>683</v>
      </c>
      <c r="F92" s="13" t="s">
        <v>831</v>
      </c>
      <c r="G92" s="13" t="s">
        <v>687</v>
      </c>
      <c r="H92" s="13" t="s">
        <v>319</v>
      </c>
      <c r="I92" s="66" t="s">
        <v>86</v>
      </c>
      <c r="J92" s="65" t="s">
        <v>199</v>
      </c>
      <c r="K92" s="115">
        <v>1886.7727732394426</v>
      </c>
      <c r="L92" s="62"/>
      <c r="M92" s="63"/>
      <c r="N92" s="65"/>
      <c r="O92" s="11">
        <v>623.60718860772977</v>
      </c>
      <c r="P92" s="63"/>
      <c r="Q92" s="65"/>
      <c r="R92" s="11">
        <v>0</v>
      </c>
      <c r="S92" s="63"/>
      <c r="T92" s="65"/>
      <c r="U92" s="11">
        <v>0</v>
      </c>
      <c r="V92" s="63"/>
      <c r="W92" s="65"/>
      <c r="X92" s="11">
        <v>1263.165584631713</v>
      </c>
      <c r="Y92" s="63"/>
      <c r="Z92" s="75" t="s">
        <v>837</v>
      </c>
      <c r="AA92" s="76"/>
      <c r="AB92" s="63"/>
    </row>
    <row r="93" spans="1:28" ht="45" x14ac:dyDescent="0.25">
      <c r="A93" s="13" t="s">
        <v>270</v>
      </c>
      <c r="B93" s="13"/>
      <c r="C93" s="14" t="s">
        <v>469</v>
      </c>
      <c r="D93" s="114" t="s">
        <v>87</v>
      </c>
      <c r="E93" s="112" t="s">
        <v>683</v>
      </c>
      <c r="F93" s="114" t="s">
        <v>832</v>
      </c>
      <c r="G93" s="13" t="s">
        <v>686</v>
      </c>
      <c r="H93" s="13" t="s">
        <v>320</v>
      </c>
      <c r="I93" s="66" t="s">
        <v>86</v>
      </c>
      <c r="J93" s="11">
        <v>726.89810989257967</v>
      </c>
      <c r="K93" s="115">
        <v>1559.8163546141302</v>
      </c>
      <c r="L93" s="11">
        <f t="shared" si="15"/>
        <v>-832.91824472155054</v>
      </c>
      <c r="M93" s="59">
        <f t="shared" si="16"/>
        <v>-0.53398481318501057</v>
      </c>
      <c r="N93" s="11">
        <v>347.2652633500515</v>
      </c>
      <c r="O93" s="11">
        <v>515.5431037809617</v>
      </c>
      <c r="P93" s="61">
        <f t="shared" si="18"/>
        <v>-168.2778404309102</v>
      </c>
      <c r="Q93" s="11">
        <v>0</v>
      </c>
      <c r="R93" s="11">
        <v>0</v>
      </c>
      <c r="S93" s="61">
        <f t="shared" si="17"/>
        <v>0</v>
      </c>
      <c r="T93" s="11">
        <v>0</v>
      </c>
      <c r="U93" s="11">
        <v>0</v>
      </c>
      <c r="V93" s="61">
        <f t="shared" si="19"/>
        <v>0</v>
      </c>
      <c r="W93" s="11">
        <v>379.63284654252823</v>
      </c>
      <c r="X93" s="11">
        <v>1044.273250833168</v>
      </c>
      <c r="Y93" s="61">
        <f t="shared" si="20"/>
        <v>-664.64040429063982</v>
      </c>
      <c r="Z93" s="75" t="s">
        <v>836</v>
      </c>
      <c r="AA93" s="13" t="s">
        <v>875</v>
      </c>
      <c r="AB93" s="61" t="s">
        <v>877</v>
      </c>
    </row>
    <row r="94" spans="1:28" ht="45" x14ac:dyDescent="0.25">
      <c r="A94" s="13" t="s">
        <v>270</v>
      </c>
      <c r="B94" s="13"/>
      <c r="C94" s="14" t="s">
        <v>470</v>
      </c>
      <c r="D94" s="114" t="s">
        <v>727</v>
      </c>
      <c r="E94" s="112" t="s">
        <v>683</v>
      </c>
      <c r="F94" s="114" t="s">
        <v>832</v>
      </c>
      <c r="G94" s="13" t="s">
        <v>687</v>
      </c>
      <c r="H94" s="13" t="s">
        <v>320</v>
      </c>
      <c r="I94" s="66" t="s">
        <v>86</v>
      </c>
      <c r="J94" s="65" t="s">
        <v>199</v>
      </c>
      <c r="K94" s="115">
        <v>2480.2733553934927</v>
      </c>
      <c r="L94" s="62"/>
      <c r="M94" s="63"/>
      <c r="N94" s="65"/>
      <c r="O94" s="11">
        <v>819.76818622414407</v>
      </c>
      <c r="P94" s="63"/>
      <c r="Q94" s="65"/>
      <c r="R94" s="11">
        <v>0</v>
      </c>
      <c r="S94" s="63"/>
      <c r="T94" s="65"/>
      <c r="U94" s="11">
        <v>0</v>
      </c>
      <c r="V94" s="63"/>
      <c r="W94" s="65"/>
      <c r="X94" s="11">
        <v>1660.5051691693491</v>
      </c>
      <c r="Y94" s="63"/>
      <c r="Z94" s="75" t="s">
        <v>837</v>
      </c>
      <c r="AA94" s="76"/>
      <c r="AB94" s="63"/>
    </row>
    <row r="95" spans="1:28" ht="45" x14ac:dyDescent="0.25">
      <c r="A95" s="13" t="s">
        <v>270</v>
      </c>
      <c r="B95" s="13"/>
      <c r="C95" s="14" t="s">
        <v>471</v>
      </c>
      <c r="D95" s="114" t="s">
        <v>88</v>
      </c>
      <c r="E95" s="112" t="s">
        <v>683</v>
      </c>
      <c r="F95" s="13" t="s">
        <v>831</v>
      </c>
      <c r="G95" s="13" t="s">
        <v>686</v>
      </c>
      <c r="H95" s="13" t="s">
        <v>321</v>
      </c>
      <c r="I95" s="66" t="s">
        <v>86</v>
      </c>
      <c r="J95" s="11">
        <v>1083.0595656121448</v>
      </c>
      <c r="K95" s="115">
        <v>2025.1361099436681</v>
      </c>
      <c r="L95" s="11">
        <f t="shared" si="15"/>
        <v>-942.07654433152334</v>
      </c>
      <c r="M95" s="59">
        <f t="shared" si="16"/>
        <v>-0.46519171709289631</v>
      </c>
      <c r="N95" s="11">
        <v>517.41634784505743</v>
      </c>
      <c r="O95" s="11">
        <v>669.33838243896321</v>
      </c>
      <c r="P95" s="61">
        <f t="shared" si="18"/>
        <v>-151.92203459390578</v>
      </c>
      <c r="Q95" s="11">
        <v>0</v>
      </c>
      <c r="R95" s="11">
        <v>0</v>
      </c>
      <c r="S95" s="61">
        <f t="shared" si="17"/>
        <v>0</v>
      </c>
      <c r="T95" s="11">
        <v>0</v>
      </c>
      <c r="U95" s="11">
        <v>0</v>
      </c>
      <c r="V95" s="61">
        <f t="shared" si="19"/>
        <v>0</v>
      </c>
      <c r="W95" s="11">
        <v>565.64321776708732</v>
      </c>
      <c r="X95" s="11">
        <v>1355.7977275047044</v>
      </c>
      <c r="Y95" s="61">
        <f t="shared" si="20"/>
        <v>-790.1545097376171</v>
      </c>
      <c r="Z95" s="75" t="s">
        <v>836</v>
      </c>
      <c r="AA95" s="13" t="s">
        <v>876</v>
      </c>
      <c r="AB95" s="61">
        <v>407.35</v>
      </c>
    </row>
    <row r="96" spans="1:28" ht="45" x14ac:dyDescent="0.25">
      <c r="A96" s="13" t="s">
        <v>270</v>
      </c>
      <c r="B96" s="13"/>
      <c r="C96" s="14" t="s">
        <v>472</v>
      </c>
      <c r="D96" s="114" t="s">
        <v>728</v>
      </c>
      <c r="E96" s="112" t="s">
        <v>683</v>
      </c>
      <c r="F96" s="13" t="s">
        <v>831</v>
      </c>
      <c r="G96" s="13" t="s">
        <v>687</v>
      </c>
      <c r="H96" s="13" t="s">
        <v>321</v>
      </c>
      <c r="I96" s="66" t="s">
        <v>86</v>
      </c>
      <c r="J96" s="65" t="s">
        <v>199</v>
      </c>
      <c r="K96" s="115">
        <v>2725.3384502347499</v>
      </c>
      <c r="L96" s="62"/>
      <c r="M96" s="63"/>
      <c r="N96" s="65"/>
      <c r="O96" s="11">
        <v>900.76593910005374</v>
      </c>
      <c r="P96" s="63"/>
      <c r="Q96" s="65"/>
      <c r="R96" s="11">
        <v>0</v>
      </c>
      <c r="S96" s="63"/>
      <c r="T96" s="65"/>
      <c r="U96" s="11">
        <v>0</v>
      </c>
      <c r="V96" s="63"/>
      <c r="W96" s="65"/>
      <c r="X96" s="11">
        <v>1824.572511134696</v>
      </c>
      <c r="Y96" s="63"/>
      <c r="Z96" s="75" t="s">
        <v>837</v>
      </c>
      <c r="AA96" s="76"/>
      <c r="AB96" s="63"/>
    </row>
    <row r="97" spans="1:28" ht="45" x14ac:dyDescent="0.25">
      <c r="A97" s="13" t="s">
        <v>270</v>
      </c>
      <c r="B97" s="13"/>
      <c r="C97" s="14" t="s">
        <v>473</v>
      </c>
      <c r="D97" s="114" t="s">
        <v>89</v>
      </c>
      <c r="E97" s="112" t="s">
        <v>683</v>
      </c>
      <c r="F97" s="114" t="s">
        <v>832</v>
      </c>
      <c r="G97" s="13" t="s">
        <v>686</v>
      </c>
      <c r="H97" s="13" t="s">
        <v>322</v>
      </c>
      <c r="I97" s="66" t="s">
        <v>86</v>
      </c>
      <c r="J97" s="11">
        <v>1231.6884639846492</v>
      </c>
      <c r="K97" s="115">
        <v>2662.1600681223485</v>
      </c>
      <c r="L97" s="11">
        <f t="shared" si="15"/>
        <v>-1430.4716041376994</v>
      </c>
      <c r="M97" s="59">
        <f t="shared" si="16"/>
        <v>-0.53733493386317188</v>
      </c>
      <c r="N97" s="11">
        <v>588.42169623203176</v>
      </c>
      <c r="O97" s="11">
        <v>879.88451988058148</v>
      </c>
      <c r="P97" s="61">
        <f t="shared" si="18"/>
        <v>-291.46282364854972</v>
      </c>
      <c r="Q97" s="11">
        <v>0</v>
      </c>
      <c r="R97" s="11">
        <v>0</v>
      </c>
      <c r="S97" s="61">
        <f t="shared" si="17"/>
        <v>0</v>
      </c>
      <c r="T97" s="11">
        <v>0</v>
      </c>
      <c r="U97" s="11">
        <v>0</v>
      </c>
      <c r="V97" s="61">
        <f t="shared" si="19"/>
        <v>0</v>
      </c>
      <c r="W97" s="11">
        <v>643.26676775261728</v>
      </c>
      <c r="X97" s="11">
        <v>1782.2755482417676</v>
      </c>
      <c r="Y97" s="61">
        <f t="shared" si="20"/>
        <v>-1139.0087804891505</v>
      </c>
      <c r="Z97" s="75" t="s">
        <v>836</v>
      </c>
      <c r="AA97" s="13" t="s">
        <v>875</v>
      </c>
      <c r="AB97" s="61" t="s">
        <v>877</v>
      </c>
    </row>
    <row r="98" spans="1:28" ht="45" x14ac:dyDescent="0.25">
      <c r="A98" s="13" t="s">
        <v>270</v>
      </c>
      <c r="B98" s="13"/>
      <c r="C98" s="14" t="s">
        <v>474</v>
      </c>
      <c r="D98" s="114" t="s">
        <v>729</v>
      </c>
      <c r="E98" s="112" t="s">
        <v>683</v>
      </c>
      <c r="F98" s="114" t="s">
        <v>832</v>
      </c>
      <c r="G98" s="13" t="s">
        <v>687</v>
      </c>
      <c r="H98" s="13" t="s">
        <v>322</v>
      </c>
      <c r="I98" s="66" t="s">
        <v>86</v>
      </c>
      <c r="J98" s="65" t="s">
        <v>199</v>
      </c>
      <c r="K98" s="115">
        <v>3582.6170689017122</v>
      </c>
      <c r="L98" s="62"/>
      <c r="M98" s="63"/>
      <c r="N98" s="65"/>
      <c r="O98" s="11">
        <v>1184.109602323764</v>
      </c>
      <c r="P98" s="63"/>
      <c r="Q98" s="65"/>
      <c r="R98" s="11">
        <v>0</v>
      </c>
      <c r="S98" s="63"/>
      <c r="T98" s="65"/>
      <c r="U98" s="11">
        <v>0</v>
      </c>
      <c r="V98" s="63"/>
      <c r="W98" s="65"/>
      <c r="X98" s="11">
        <v>2398.507466577948</v>
      </c>
      <c r="Y98" s="63"/>
      <c r="Z98" s="75" t="s">
        <v>837</v>
      </c>
      <c r="AA98" s="76"/>
      <c r="AB98" s="63"/>
    </row>
    <row r="99" spans="1:28" ht="90" x14ac:dyDescent="0.25">
      <c r="A99" s="13" t="s">
        <v>270</v>
      </c>
      <c r="B99" s="13"/>
      <c r="C99" s="14" t="s">
        <v>475</v>
      </c>
      <c r="D99" s="114" t="s">
        <v>90</v>
      </c>
      <c r="E99" s="112" t="s">
        <v>683</v>
      </c>
      <c r="F99" s="13" t="s">
        <v>831</v>
      </c>
      <c r="G99" s="13" t="s">
        <v>686</v>
      </c>
      <c r="H99" s="13" t="s">
        <v>341</v>
      </c>
      <c r="I99" s="66" t="s">
        <v>301</v>
      </c>
      <c r="J99" s="11">
        <v>521.35582838121923</v>
      </c>
      <c r="K99" s="115">
        <v>557.6461752018796</v>
      </c>
      <c r="L99" s="11">
        <f t="shared" si="15"/>
        <v>-36.290346820660375</v>
      </c>
      <c r="M99" s="59">
        <f t="shared" si="16"/>
        <v>-6.50777292743423E-2</v>
      </c>
      <c r="N99" s="11">
        <v>292.63711476482763</v>
      </c>
      <c r="O99" s="11">
        <v>184.31056907739566</v>
      </c>
      <c r="P99" s="61">
        <f t="shared" si="18"/>
        <v>108.32654568743197</v>
      </c>
      <c r="Q99" s="11">
        <v>0</v>
      </c>
      <c r="R99" s="11">
        <v>0</v>
      </c>
      <c r="S99" s="61">
        <f t="shared" si="17"/>
        <v>0</v>
      </c>
      <c r="T99" s="11">
        <v>0</v>
      </c>
      <c r="U99" s="11">
        <v>0</v>
      </c>
      <c r="V99" s="61">
        <f t="shared" si="19"/>
        <v>0</v>
      </c>
      <c r="W99" s="11">
        <v>228.7187136163916</v>
      </c>
      <c r="X99" s="11">
        <v>373.33560612448406</v>
      </c>
      <c r="Y99" s="61">
        <f t="shared" si="20"/>
        <v>-144.61689250809246</v>
      </c>
      <c r="Z99" s="75" t="s">
        <v>836</v>
      </c>
      <c r="AA99" s="13" t="s">
        <v>875</v>
      </c>
      <c r="AB99" s="61" t="s">
        <v>877</v>
      </c>
    </row>
    <row r="100" spans="1:28" ht="90" x14ac:dyDescent="0.25">
      <c r="A100" s="13" t="s">
        <v>270</v>
      </c>
      <c r="B100" s="13"/>
      <c r="C100" s="14" t="s">
        <v>476</v>
      </c>
      <c r="D100" s="114" t="s">
        <v>730</v>
      </c>
      <c r="E100" s="112" t="s">
        <v>683</v>
      </c>
      <c r="F100" s="13" t="s">
        <v>831</v>
      </c>
      <c r="G100" s="13" t="s">
        <v>687</v>
      </c>
      <c r="H100" s="13" t="s">
        <v>341</v>
      </c>
      <c r="I100" s="66" t="s">
        <v>301</v>
      </c>
      <c r="J100" s="65" t="s">
        <v>199</v>
      </c>
      <c r="K100" s="115">
        <v>1257.8485154929617</v>
      </c>
      <c r="L100" s="62"/>
      <c r="M100" s="63"/>
      <c r="N100" s="65"/>
      <c r="O100" s="11">
        <v>415.7381257384863</v>
      </c>
      <c r="P100" s="63"/>
      <c r="Q100" s="65"/>
      <c r="R100" s="11">
        <v>0</v>
      </c>
      <c r="S100" s="63"/>
      <c r="T100" s="65"/>
      <c r="U100" s="11">
        <v>0</v>
      </c>
      <c r="V100" s="63"/>
      <c r="W100" s="65"/>
      <c r="X100" s="11">
        <v>842.11038975447525</v>
      </c>
      <c r="Y100" s="63"/>
      <c r="Z100" s="75" t="s">
        <v>837</v>
      </c>
      <c r="AA100" s="76"/>
      <c r="AB100" s="63"/>
    </row>
    <row r="101" spans="1:28" ht="90" x14ac:dyDescent="0.25">
      <c r="A101" s="13" t="s">
        <v>270</v>
      </c>
      <c r="B101" s="13"/>
      <c r="C101" s="14" t="s">
        <v>477</v>
      </c>
      <c r="D101" s="114" t="s">
        <v>91</v>
      </c>
      <c r="E101" s="112" t="s">
        <v>683</v>
      </c>
      <c r="F101" s="13" t="s">
        <v>831</v>
      </c>
      <c r="G101" s="13" t="s">
        <v>686</v>
      </c>
      <c r="H101" s="13" t="s">
        <v>342</v>
      </c>
      <c r="I101" s="66" t="s">
        <v>301</v>
      </c>
      <c r="J101" s="11">
        <v>1778.0018331566844</v>
      </c>
      <c r="K101" s="115">
        <v>1513.7428902057004</v>
      </c>
      <c r="L101" s="11">
        <f t="shared" si="15"/>
        <v>264.25894295098396</v>
      </c>
      <c r="M101" s="59">
        <f t="shared" si="16"/>
        <v>0.17457320173776281</v>
      </c>
      <c r="N101" s="11">
        <v>292.63711476482763</v>
      </c>
      <c r="O101" s="11">
        <v>184.31056907739566</v>
      </c>
      <c r="P101" s="61">
        <f t="shared" si="18"/>
        <v>108.32654568743197</v>
      </c>
      <c r="Q101" s="117"/>
      <c r="R101" s="117"/>
      <c r="S101" s="118"/>
      <c r="T101" s="11">
        <v>0</v>
      </c>
      <c r="U101" s="11">
        <v>0</v>
      </c>
      <c r="V101" s="61">
        <f t="shared" si="19"/>
        <v>0</v>
      </c>
      <c r="W101" s="11">
        <v>630.47371264787591</v>
      </c>
      <c r="X101" s="11">
        <v>493.30756893212515</v>
      </c>
      <c r="Y101" s="61">
        <f t="shared" si="20"/>
        <v>137.16614371575076</v>
      </c>
      <c r="Z101" s="75" t="s">
        <v>857</v>
      </c>
      <c r="AA101" s="13" t="s">
        <v>875</v>
      </c>
      <c r="AB101" s="61" t="s">
        <v>877</v>
      </c>
    </row>
    <row r="102" spans="1:28" ht="90" x14ac:dyDescent="0.25">
      <c r="A102" s="13" t="s">
        <v>270</v>
      </c>
      <c r="B102" s="13"/>
      <c r="C102" s="14" t="s">
        <v>478</v>
      </c>
      <c r="D102" s="114" t="s">
        <v>731</v>
      </c>
      <c r="E102" s="112" t="s">
        <v>683</v>
      </c>
      <c r="F102" s="13" t="s">
        <v>831</v>
      </c>
      <c r="G102" s="13" t="s">
        <v>687</v>
      </c>
      <c r="H102" s="13" t="s">
        <v>342</v>
      </c>
      <c r="I102" s="66" t="s">
        <v>301</v>
      </c>
      <c r="J102" s="65" t="s">
        <v>199</v>
      </c>
      <c r="K102" s="115">
        <v>2213.9452304967826</v>
      </c>
      <c r="L102" s="62"/>
      <c r="M102" s="63"/>
      <c r="N102" s="65"/>
      <c r="O102" s="11">
        <v>415.7381257384863</v>
      </c>
      <c r="P102" s="63"/>
      <c r="Q102" s="65"/>
      <c r="R102" s="117"/>
      <c r="S102" s="63"/>
      <c r="T102" s="65"/>
      <c r="U102" s="11">
        <v>0</v>
      </c>
      <c r="V102" s="63"/>
      <c r="W102" s="65"/>
      <c r="X102" s="11">
        <v>962.08235256211617</v>
      </c>
      <c r="Y102" s="63"/>
      <c r="Z102" s="75" t="s">
        <v>837</v>
      </c>
      <c r="AA102" s="76"/>
      <c r="AB102" s="63"/>
    </row>
    <row r="103" spans="1:28" ht="90" x14ac:dyDescent="0.25">
      <c r="A103" s="13" t="s">
        <v>270</v>
      </c>
      <c r="B103" s="13"/>
      <c r="C103" s="14" t="s">
        <v>479</v>
      </c>
      <c r="D103" s="114" t="s">
        <v>92</v>
      </c>
      <c r="E103" s="112" t="s">
        <v>683</v>
      </c>
      <c r="F103" s="13" t="s">
        <v>831</v>
      </c>
      <c r="G103" s="13" t="s">
        <v>686</v>
      </c>
      <c r="H103" s="13" t="s">
        <v>343</v>
      </c>
      <c r="I103" s="66" t="s">
        <v>301</v>
      </c>
      <c r="J103" s="11">
        <v>426.90730874694037</v>
      </c>
      <c r="K103" s="115">
        <v>452.82546557746616</v>
      </c>
      <c r="L103" s="11">
        <f t="shared" si="15"/>
        <v>-25.918156830525788</v>
      </c>
      <c r="M103" s="59">
        <f t="shared" si="16"/>
        <v>-5.7236526654863895E-2</v>
      </c>
      <c r="N103" s="11">
        <v>239.62314469873564</v>
      </c>
      <c r="O103" s="11">
        <v>149.66572526585509</v>
      </c>
      <c r="P103" s="61">
        <f t="shared" si="18"/>
        <v>89.957419432880556</v>
      </c>
      <c r="Q103" s="11">
        <v>0</v>
      </c>
      <c r="R103" s="11">
        <v>0</v>
      </c>
      <c r="S103" s="61">
        <f t="shared" si="17"/>
        <v>0</v>
      </c>
      <c r="T103" s="11">
        <v>0</v>
      </c>
      <c r="U103" s="11">
        <v>0</v>
      </c>
      <c r="V103" s="61">
        <f t="shared" si="19"/>
        <v>0</v>
      </c>
      <c r="W103" s="11">
        <v>187.2841640482047</v>
      </c>
      <c r="X103" s="11">
        <v>303.15974031161107</v>
      </c>
      <c r="Y103" s="61">
        <f t="shared" si="20"/>
        <v>-115.87557626340637</v>
      </c>
      <c r="Z103" s="75" t="s">
        <v>836</v>
      </c>
      <c r="AA103" s="13" t="s">
        <v>875</v>
      </c>
      <c r="AB103" s="61" t="s">
        <v>877</v>
      </c>
    </row>
    <row r="104" spans="1:28" ht="90" x14ac:dyDescent="0.25">
      <c r="A104" s="13" t="s">
        <v>270</v>
      </c>
      <c r="B104" s="13"/>
      <c r="C104" s="14" t="s">
        <v>480</v>
      </c>
      <c r="D104" s="114" t="s">
        <v>732</v>
      </c>
      <c r="E104" s="112" t="s">
        <v>683</v>
      </c>
      <c r="F104" s="13" t="s">
        <v>831</v>
      </c>
      <c r="G104" s="13" t="s">
        <v>687</v>
      </c>
      <c r="H104" s="13" t="s">
        <v>343</v>
      </c>
      <c r="I104" s="66" t="s">
        <v>301</v>
      </c>
      <c r="J104" s="65" t="s">
        <v>199</v>
      </c>
      <c r="K104" s="115">
        <v>1153.0278058685481</v>
      </c>
      <c r="L104" s="62"/>
      <c r="M104" s="63"/>
      <c r="N104" s="65"/>
      <c r="O104" s="11">
        <v>381.09328192694596</v>
      </c>
      <c r="P104" s="63"/>
      <c r="Q104" s="65"/>
      <c r="R104" s="11">
        <v>0</v>
      </c>
      <c r="S104" s="63"/>
      <c r="T104" s="65"/>
      <c r="U104" s="11">
        <v>0</v>
      </c>
      <c r="V104" s="63"/>
      <c r="W104" s="65"/>
      <c r="X104" s="11">
        <v>771.93452394160227</v>
      </c>
      <c r="Y104" s="63"/>
      <c r="Z104" s="75" t="s">
        <v>837</v>
      </c>
      <c r="AA104" s="76"/>
      <c r="AB104" s="63"/>
    </row>
    <row r="105" spans="1:28" ht="90" x14ac:dyDescent="0.25">
      <c r="A105" s="13" t="s">
        <v>270</v>
      </c>
      <c r="B105" s="13"/>
      <c r="C105" s="14" t="s">
        <v>481</v>
      </c>
      <c r="D105" s="114" t="s">
        <v>93</v>
      </c>
      <c r="E105" s="112" t="s">
        <v>683</v>
      </c>
      <c r="F105" s="13" t="s">
        <v>831</v>
      </c>
      <c r="G105" s="13" t="s">
        <v>686</v>
      </c>
      <c r="H105" s="13" t="s">
        <v>344</v>
      </c>
      <c r="I105" s="66" t="s">
        <v>301</v>
      </c>
      <c r="J105" s="11">
        <v>1683.5533135224055</v>
      </c>
      <c r="K105" s="115">
        <v>1408.922180581287</v>
      </c>
      <c r="L105" s="11">
        <f t="shared" si="15"/>
        <v>274.63113294111849</v>
      </c>
      <c r="M105" s="59">
        <f t="shared" si="16"/>
        <v>0.19492285431109635</v>
      </c>
      <c r="N105" s="11">
        <v>239.62314469873564</v>
      </c>
      <c r="O105" s="11">
        <v>149.66572526585509</v>
      </c>
      <c r="P105" s="61">
        <f t="shared" si="18"/>
        <v>89.957419432880556</v>
      </c>
      <c r="Q105" s="117"/>
      <c r="R105" s="117"/>
      <c r="S105" s="118"/>
      <c r="T105" s="11">
        <v>0</v>
      </c>
      <c r="U105" s="11">
        <v>0</v>
      </c>
      <c r="V105" s="61">
        <f t="shared" si="19"/>
        <v>0</v>
      </c>
      <c r="W105" s="11">
        <v>589.03916307968893</v>
      </c>
      <c r="X105" s="11">
        <v>423.13170311925217</v>
      </c>
      <c r="Y105" s="61">
        <f t="shared" si="20"/>
        <v>165.90745996043677</v>
      </c>
      <c r="Z105" s="75" t="s">
        <v>858</v>
      </c>
      <c r="AA105" s="13" t="s">
        <v>875</v>
      </c>
      <c r="AB105" s="61" t="s">
        <v>877</v>
      </c>
    </row>
    <row r="106" spans="1:28" ht="90" x14ac:dyDescent="0.25">
      <c r="A106" s="13" t="s">
        <v>270</v>
      </c>
      <c r="B106" s="13"/>
      <c r="C106" s="14" t="s">
        <v>482</v>
      </c>
      <c r="D106" s="114" t="s">
        <v>733</v>
      </c>
      <c r="E106" s="112" t="s">
        <v>683</v>
      </c>
      <c r="F106" s="13" t="s">
        <v>831</v>
      </c>
      <c r="G106" s="13" t="s">
        <v>687</v>
      </c>
      <c r="H106" s="13" t="s">
        <v>344</v>
      </c>
      <c r="I106" s="66" t="s">
        <v>301</v>
      </c>
      <c r="J106" s="65" t="s">
        <v>199</v>
      </c>
      <c r="K106" s="115">
        <v>2109.124520872369</v>
      </c>
      <c r="L106" s="62"/>
      <c r="M106" s="63"/>
      <c r="N106" s="65"/>
      <c r="O106" s="11">
        <v>381.09328192694596</v>
      </c>
      <c r="P106" s="63"/>
      <c r="Q106" s="65"/>
      <c r="R106" s="117"/>
      <c r="S106" s="63"/>
      <c r="T106" s="65"/>
      <c r="U106" s="11">
        <v>0</v>
      </c>
      <c r="V106" s="63"/>
      <c r="W106" s="65"/>
      <c r="X106" s="11">
        <v>891.90648674924307</v>
      </c>
      <c r="Y106" s="63"/>
      <c r="Z106" s="75" t="s">
        <v>837</v>
      </c>
      <c r="AA106" s="76"/>
      <c r="AB106" s="63"/>
    </row>
    <row r="107" spans="1:28" ht="90" x14ac:dyDescent="0.25">
      <c r="A107" s="13" t="s">
        <v>270</v>
      </c>
      <c r="B107" s="13"/>
      <c r="C107" s="14" t="s">
        <v>483</v>
      </c>
      <c r="D107" s="114" t="s">
        <v>94</v>
      </c>
      <c r="E107" s="112" t="s">
        <v>683</v>
      </c>
      <c r="F107" s="114" t="s">
        <v>832</v>
      </c>
      <c r="G107" s="13" t="s">
        <v>686</v>
      </c>
      <c r="H107" s="13" t="s">
        <v>345</v>
      </c>
      <c r="I107" s="66" t="s">
        <v>301</v>
      </c>
      <c r="J107" s="11">
        <v>592.90179398892644</v>
      </c>
      <c r="K107" s="115">
        <v>733.05856948296571</v>
      </c>
      <c r="L107" s="11">
        <f t="shared" ref="L107" si="21">J107-K107</f>
        <v>-140.15677549403927</v>
      </c>
      <c r="M107" s="59">
        <f t="shared" ref="M107" si="22">J107/K107-1</f>
        <v>-0.19119451204682514</v>
      </c>
      <c r="N107" s="11">
        <v>332.79587737713268</v>
      </c>
      <c r="O107" s="11">
        <v>242.28704170624704</v>
      </c>
      <c r="P107" s="61">
        <f t="shared" si="18"/>
        <v>90.508835670885645</v>
      </c>
      <c r="Q107" s="11">
        <v>0</v>
      </c>
      <c r="R107" s="11">
        <v>0</v>
      </c>
      <c r="S107" s="61">
        <f t="shared" si="17"/>
        <v>0</v>
      </c>
      <c r="T107" s="11">
        <v>0</v>
      </c>
      <c r="U107" s="11">
        <v>0</v>
      </c>
      <c r="V107" s="61">
        <f t="shared" si="19"/>
        <v>0</v>
      </c>
      <c r="W107" s="11">
        <v>260.10591661179376</v>
      </c>
      <c r="X107" s="11">
        <v>490.77152777671859</v>
      </c>
      <c r="Y107" s="61">
        <f t="shared" si="20"/>
        <v>-230.66561116492483</v>
      </c>
      <c r="Z107" s="75" t="s">
        <v>836</v>
      </c>
      <c r="AA107" s="13" t="s">
        <v>875</v>
      </c>
      <c r="AB107" s="61" t="s">
        <v>877</v>
      </c>
    </row>
    <row r="108" spans="1:28" ht="90" x14ac:dyDescent="0.25">
      <c r="A108" s="13" t="s">
        <v>270</v>
      </c>
      <c r="B108" s="13"/>
      <c r="C108" s="14" t="s">
        <v>484</v>
      </c>
      <c r="D108" s="114" t="s">
        <v>734</v>
      </c>
      <c r="E108" s="112" t="s">
        <v>683</v>
      </c>
      <c r="F108" s="114" t="s">
        <v>832</v>
      </c>
      <c r="G108" s="13" t="s">
        <v>687</v>
      </c>
      <c r="H108" s="13" t="s">
        <v>345</v>
      </c>
      <c r="I108" s="66" t="s">
        <v>301</v>
      </c>
      <c r="J108" s="65" t="s">
        <v>199</v>
      </c>
      <c r="K108" s="115">
        <v>1653.5155702623288</v>
      </c>
      <c r="L108" s="62"/>
      <c r="M108" s="63"/>
      <c r="N108" s="65"/>
      <c r="O108" s="11">
        <v>546.5121241494295</v>
      </c>
      <c r="P108" s="63"/>
      <c r="Q108" s="65"/>
      <c r="R108" s="11">
        <v>0</v>
      </c>
      <c r="S108" s="63"/>
      <c r="T108" s="65"/>
      <c r="U108" s="11">
        <v>0</v>
      </c>
      <c r="V108" s="63"/>
      <c r="W108" s="65"/>
      <c r="X108" s="11">
        <v>1107.0034461128992</v>
      </c>
      <c r="Y108" s="63"/>
      <c r="Z108" s="75" t="s">
        <v>837</v>
      </c>
      <c r="AA108" s="76"/>
      <c r="AB108" s="63"/>
    </row>
    <row r="109" spans="1:28" ht="90" x14ac:dyDescent="0.25">
      <c r="A109" s="13" t="s">
        <v>270</v>
      </c>
      <c r="B109" s="13"/>
      <c r="C109" s="14" t="s">
        <v>485</v>
      </c>
      <c r="D109" s="114" t="s">
        <v>95</v>
      </c>
      <c r="E109" s="112" t="s">
        <v>683</v>
      </c>
      <c r="F109" s="114" t="s">
        <v>832</v>
      </c>
      <c r="G109" s="13" t="s">
        <v>686</v>
      </c>
      <c r="H109" s="13" t="s">
        <v>346</v>
      </c>
      <c r="I109" s="66" t="s">
        <v>301</v>
      </c>
      <c r="J109" s="11">
        <v>1849.5477987643917</v>
      </c>
      <c r="K109" s="115">
        <v>1689.1552844867865</v>
      </c>
      <c r="L109" s="11">
        <f t="shared" si="15"/>
        <v>160.39251427760519</v>
      </c>
      <c r="M109" s="59">
        <f t="shared" si="16"/>
        <v>9.4954274335018907E-2</v>
      </c>
      <c r="N109" s="11">
        <v>332.79587737713268</v>
      </c>
      <c r="O109" s="11">
        <v>242.28704170624704</v>
      </c>
      <c r="P109" s="61">
        <f t="shared" si="18"/>
        <v>90.508835670885645</v>
      </c>
      <c r="Q109" s="117"/>
      <c r="R109" s="117"/>
      <c r="S109" s="118"/>
      <c r="T109" s="11">
        <v>0</v>
      </c>
      <c r="U109" s="11">
        <v>0</v>
      </c>
      <c r="V109" s="61">
        <f t="shared" si="19"/>
        <v>0</v>
      </c>
      <c r="W109" s="11">
        <v>661.86091564327808</v>
      </c>
      <c r="X109" s="11">
        <v>610.74349058435985</v>
      </c>
      <c r="Y109" s="61">
        <f t="shared" si="20"/>
        <v>51.117425058918229</v>
      </c>
      <c r="Z109" s="75" t="s">
        <v>836</v>
      </c>
      <c r="AA109" s="13" t="s">
        <v>875</v>
      </c>
      <c r="AB109" s="61" t="s">
        <v>877</v>
      </c>
    </row>
    <row r="110" spans="1:28" ht="90" x14ac:dyDescent="0.25">
      <c r="A110" s="13" t="s">
        <v>270</v>
      </c>
      <c r="B110" s="13"/>
      <c r="C110" s="14" t="s">
        <v>486</v>
      </c>
      <c r="D110" s="114" t="s">
        <v>735</v>
      </c>
      <c r="E110" s="112" t="s">
        <v>683</v>
      </c>
      <c r="F110" s="114" t="s">
        <v>832</v>
      </c>
      <c r="G110" s="13" t="s">
        <v>687</v>
      </c>
      <c r="H110" s="13" t="s">
        <v>346</v>
      </c>
      <c r="I110" s="66" t="s">
        <v>301</v>
      </c>
      <c r="J110" s="65" t="s">
        <v>199</v>
      </c>
      <c r="K110" s="115">
        <v>2609.6122852661492</v>
      </c>
      <c r="L110" s="62"/>
      <c r="M110" s="63"/>
      <c r="N110" s="65"/>
      <c r="O110" s="11">
        <v>546.5121241494295</v>
      </c>
      <c r="P110" s="63"/>
      <c r="Q110" s="65"/>
      <c r="R110" s="117"/>
      <c r="S110" s="63"/>
      <c r="T110" s="65"/>
      <c r="U110" s="11">
        <v>0</v>
      </c>
      <c r="V110" s="63"/>
      <c r="W110" s="65"/>
      <c r="X110" s="11">
        <v>1226.9754089205405</v>
      </c>
      <c r="Y110" s="63"/>
      <c r="Z110" s="75" t="s">
        <v>837</v>
      </c>
      <c r="AA110" s="76"/>
      <c r="AB110" s="63"/>
    </row>
    <row r="111" spans="1:28" ht="90" x14ac:dyDescent="0.25">
      <c r="A111" s="13" t="s">
        <v>270</v>
      </c>
      <c r="B111" s="13"/>
      <c r="C111" s="14" t="s">
        <v>487</v>
      </c>
      <c r="D111" s="114" t="s">
        <v>96</v>
      </c>
      <c r="E111" s="112" t="s">
        <v>683</v>
      </c>
      <c r="F111" s="114" t="s">
        <v>832</v>
      </c>
      <c r="G111" s="13" t="s">
        <v>686</v>
      </c>
      <c r="H111" s="13" t="s">
        <v>347</v>
      </c>
      <c r="I111" s="66" t="s">
        <v>301</v>
      </c>
      <c r="J111" s="11">
        <v>485.49204870107747</v>
      </c>
      <c r="K111" s="115">
        <v>595.26560529443816</v>
      </c>
      <c r="L111" s="11">
        <f t="shared" si="15"/>
        <v>-109.77355659336069</v>
      </c>
      <c r="M111" s="59">
        <f t="shared" si="16"/>
        <v>-0.18441105217067433</v>
      </c>
      <c r="N111" s="11">
        <v>272.50676915663763</v>
      </c>
      <c r="O111" s="11">
        <v>196.74436469379464</v>
      </c>
      <c r="P111" s="61">
        <f t="shared" si="18"/>
        <v>75.762404462842994</v>
      </c>
      <c r="Q111" s="11">
        <v>0</v>
      </c>
      <c r="R111" s="11">
        <v>0</v>
      </c>
      <c r="S111" s="61">
        <f t="shared" si="17"/>
        <v>0</v>
      </c>
      <c r="T111" s="11">
        <v>0</v>
      </c>
      <c r="U111" s="11">
        <v>0</v>
      </c>
      <c r="V111" s="61">
        <f t="shared" si="19"/>
        <v>0</v>
      </c>
      <c r="W111" s="11">
        <v>212.98527954443983</v>
      </c>
      <c r="X111" s="11">
        <v>398.52124060064358</v>
      </c>
      <c r="Y111" s="61">
        <f t="shared" si="20"/>
        <v>-185.53596105620375</v>
      </c>
      <c r="Z111" s="75" t="s">
        <v>836</v>
      </c>
      <c r="AA111" s="13" t="s">
        <v>875</v>
      </c>
      <c r="AB111" s="61" t="s">
        <v>877</v>
      </c>
    </row>
    <row r="112" spans="1:28" ht="90" x14ac:dyDescent="0.25">
      <c r="A112" s="13" t="s">
        <v>270</v>
      </c>
      <c r="B112" s="13"/>
      <c r="C112" s="14" t="s">
        <v>488</v>
      </c>
      <c r="D112" s="114" t="s">
        <v>736</v>
      </c>
      <c r="E112" s="112" t="s">
        <v>683</v>
      </c>
      <c r="F112" s="114" t="s">
        <v>832</v>
      </c>
      <c r="G112" s="13" t="s">
        <v>687</v>
      </c>
      <c r="H112" s="13" t="s">
        <v>347</v>
      </c>
      <c r="I112" s="66" t="s">
        <v>301</v>
      </c>
      <c r="J112" s="65" t="s">
        <v>199</v>
      </c>
      <c r="K112" s="115">
        <v>1515.7226060738012</v>
      </c>
      <c r="L112" s="62"/>
      <c r="M112" s="63"/>
      <c r="N112" s="65"/>
      <c r="O112" s="11">
        <v>500.96944713697707</v>
      </c>
      <c r="P112" s="63"/>
      <c r="Q112" s="65"/>
      <c r="R112" s="11">
        <v>0</v>
      </c>
      <c r="S112" s="63"/>
      <c r="T112" s="65"/>
      <c r="U112" s="11">
        <v>0</v>
      </c>
      <c r="V112" s="63"/>
      <c r="W112" s="65"/>
      <c r="X112" s="11">
        <v>1014.7531589368241</v>
      </c>
      <c r="Y112" s="63"/>
      <c r="Z112" s="75" t="s">
        <v>837</v>
      </c>
      <c r="AA112" s="76"/>
      <c r="AB112" s="63"/>
    </row>
    <row r="113" spans="1:28" ht="90" x14ac:dyDescent="0.25">
      <c r="A113" s="13" t="s">
        <v>270</v>
      </c>
      <c r="B113" s="13"/>
      <c r="C113" s="14" t="s">
        <v>489</v>
      </c>
      <c r="D113" s="114" t="s">
        <v>97</v>
      </c>
      <c r="E113" s="112" t="s">
        <v>683</v>
      </c>
      <c r="F113" s="114" t="s">
        <v>832</v>
      </c>
      <c r="G113" s="13" t="s">
        <v>686</v>
      </c>
      <c r="H113" s="13" t="s">
        <v>348</v>
      </c>
      <c r="I113" s="66" t="s">
        <v>301</v>
      </c>
      <c r="J113" s="11">
        <v>1742.1380534765428</v>
      </c>
      <c r="K113" s="115">
        <v>1551.3623202982587</v>
      </c>
      <c r="L113" s="11">
        <f t="shared" ref="L113" si="23">J113-K113</f>
        <v>190.7757331782841</v>
      </c>
      <c r="M113" s="59">
        <f t="shared" ref="M113" si="24">J113/K113-1</f>
        <v>0.12297303517182656</v>
      </c>
      <c r="N113" s="11">
        <v>272.50676915663763</v>
      </c>
      <c r="O113" s="11">
        <v>196.74436469379464</v>
      </c>
      <c r="P113" s="61">
        <f t="shared" si="18"/>
        <v>75.762404462842994</v>
      </c>
      <c r="Q113" s="117"/>
      <c r="R113" s="117"/>
      <c r="S113" s="118"/>
      <c r="T113" s="11">
        <v>0</v>
      </c>
      <c r="U113" s="11">
        <v>0</v>
      </c>
      <c r="V113" s="61">
        <f t="shared" si="19"/>
        <v>0</v>
      </c>
      <c r="W113" s="11">
        <v>614.74027857592421</v>
      </c>
      <c r="X113" s="11">
        <v>518.49320340828478</v>
      </c>
      <c r="Y113" s="61">
        <f t="shared" si="20"/>
        <v>96.247075167639423</v>
      </c>
      <c r="Z113" s="75" t="s">
        <v>859</v>
      </c>
      <c r="AA113" s="13" t="s">
        <v>875</v>
      </c>
      <c r="AB113" s="61" t="s">
        <v>877</v>
      </c>
    </row>
    <row r="114" spans="1:28" ht="90" x14ac:dyDescent="0.25">
      <c r="A114" s="13" t="s">
        <v>270</v>
      </c>
      <c r="B114" s="13"/>
      <c r="C114" s="14" t="s">
        <v>490</v>
      </c>
      <c r="D114" s="114" t="s">
        <v>737</v>
      </c>
      <c r="E114" s="112" t="s">
        <v>683</v>
      </c>
      <c r="F114" s="114" t="s">
        <v>832</v>
      </c>
      <c r="G114" s="13" t="s">
        <v>687</v>
      </c>
      <c r="H114" s="13" t="s">
        <v>348</v>
      </c>
      <c r="I114" s="66" t="s">
        <v>301</v>
      </c>
      <c r="J114" s="65" t="s">
        <v>199</v>
      </c>
      <c r="K114" s="115">
        <v>2471.8193210776217</v>
      </c>
      <c r="L114" s="62"/>
      <c r="M114" s="63"/>
      <c r="N114" s="65"/>
      <c r="O114" s="11">
        <v>500.96944713697707</v>
      </c>
      <c r="P114" s="63"/>
      <c r="Q114" s="65"/>
      <c r="R114" s="117"/>
      <c r="S114" s="63"/>
      <c r="T114" s="65"/>
      <c r="U114" s="11">
        <v>0</v>
      </c>
      <c r="V114" s="63"/>
      <c r="W114" s="65"/>
      <c r="X114" s="11">
        <v>1134.7251217444655</v>
      </c>
      <c r="Y114" s="63"/>
      <c r="Z114" s="75" t="s">
        <v>837</v>
      </c>
      <c r="AA114" s="76"/>
      <c r="AB114" s="63"/>
    </row>
    <row r="115" spans="1:28" ht="90" x14ac:dyDescent="0.25">
      <c r="A115" s="13" t="s">
        <v>270</v>
      </c>
      <c r="B115" s="13"/>
      <c r="C115" s="14" t="s">
        <v>491</v>
      </c>
      <c r="D115" s="114" t="s">
        <v>38</v>
      </c>
      <c r="E115" s="112" t="s">
        <v>683</v>
      </c>
      <c r="F115" s="114" t="s">
        <v>833</v>
      </c>
      <c r="G115" s="13" t="s">
        <v>686</v>
      </c>
      <c r="H115" s="13" t="s">
        <v>349</v>
      </c>
      <c r="I115" s="66" t="s">
        <v>301</v>
      </c>
      <c r="J115" s="65" t="s">
        <v>199</v>
      </c>
      <c r="K115" s="115">
        <v>733.05856948296571</v>
      </c>
      <c r="L115" s="62"/>
      <c r="M115" s="63"/>
      <c r="N115" s="65"/>
      <c r="O115" s="11">
        <v>242.28704170624704</v>
      </c>
      <c r="P115" s="63"/>
      <c r="Q115" s="65"/>
      <c r="R115" s="11">
        <v>0</v>
      </c>
      <c r="S115" s="63"/>
      <c r="T115" s="65"/>
      <c r="U115" s="11">
        <v>0</v>
      </c>
      <c r="V115" s="63"/>
      <c r="W115" s="65"/>
      <c r="X115" s="11">
        <v>490.77152777671859</v>
      </c>
      <c r="Y115" s="63"/>
      <c r="Z115" s="75" t="s">
        <v>838</v>
      </c>
      <c r="AA115" s="76"/>
      <c r="AB115" s="63"/>
    </row>
    <row r="116" spans="1:28" ht="90" x14ac:dyDescent="0.25">
      <c r="A116" s="13" t="s">
        <v>270</v>
      </c>
      <c r="B116" s="13"/>
      <c r="C116" s="14" t="s">
        <v>492</v>
      </c>
      <c r="D116" s="114" t="s">
        <v>39</v>
      </c>
      <c r="E116" s="112" t="s">
        <v>683</v>
      </c>
      <c r="F116" s="114" t="s">
        <v>833</v>
      </c>
      <c r="G116" s="13" t="s">
        <v>686</v>
      </c>
      <c r="H116" s="13" t="s">
        <v>350</v>
      </c>
      <c r="I116" s="66" t="s">
        <v>301</v>
      </c>
      <c r="J116" s="65" t="s">
        <v>199</v>
      </c>
      <c r="K116" s="115">
        <v>1689.1552844867865</v>
      </c>
      <c r="L116" s="62"/>
      <c r="M116" s="63"/>
      <c r="N116" s="65"/>
      <c r="O116" s="11">
        <v>242.28704170624704</v>
      </c>
      <c r="P116" s="63"/>
      <c r="Q116" s="65"/>
      <c r="R116" s="117"/>
      <c r="S116" s="63"/>
      <c r="T116" s="65"/>
      <c r="U116" s="11">
        <v>0</v>
      </c>
      <c r="V116" s="63"/>
      <c r="W116" s="65"/>
      <c r="X116" s="11">
        <v>610.74349058435985</v>
      </c>
      <c r="Y116" s="63"/>
      <c r="Z116" s="75" t="s">
        <v>838</v>
      </c>
      <c r="AA116" s="76"/>
      <c r="AB116" s="63"/>
    </row>
    <row r="117" spans="1:28" ht="90" x14ac:dyDescent="0.25">
      <c r="A117" s="13" t="s">
        <v>270</v>
      </c>
      <c r="B117" s="13"/>
      <c r="C117" s="14" t="s">
        <v>493</v>
      </c>
      <c r="D117" s="114" t="s">
        <v>40</v>
      </c>
      <c r="E117" s="112" t="s">
        <v>683</v>
      </c>
      <c r="F117" s="114" t="s">
        <v>833</v>
      </c>
      <c r="G117" s="13" t="s">
        <v>686</v>
      </c>
      <c r="H117" s="13" t="s">
        <v>351</v>
      </c>
      <c r="I117" s="66" t="s">
        <v>301</v>
      </c>
      <c r="J117" s="65" t="s">
        <v>199</v>
      </c>
      <c r="K117" s="115">
        <v>595.26560529443816</v>
      </c>
      <c r="L117" s="62"/>
      <c r="M117" s="63"/>
      <c r="N117" s="65"/>
      <c r="O117" s="11">
        <v>196.74436469379464</v>
      </c>
      <c r="P117" s="63"/>
      <c r="Q117" s="65"/>
      <c r="R117" s="11">
        <v>0</v>
      </c>
      <c r="S117" s="63"/>
      <c r="T117" s="65"/>
      <c r="U117" s="11">
        <v>0</v>
      </c>
      <c r="V117" s="63"/>
      <c r="W117" s="65"/>
      <c r="X117" s="11">
        <v>398.52124060064358</v>
      </c>
      <c r="Y117" s="63"/>
      <c r="Z117" s="75" t="s">
        <v>838</v>
      </c>
      <c r="AA117" s="76"/>
      <c r="AB117" s="63"/>
    </row>
    <row r="118" spans="1:28" ht="90" x14ac:dyDescent="0.25">
      <c r="A118" s="13" t="s">
        <v>270</v>
      </c>
      <c r="B118" s="13"/>
      <c r="C118" s="14" t="s">
        <v>494</v>
      </c>
      <c r="D118" s="114" t="s">
        <v>41</v>
      </c>
      <c r="E118" s="112" t="s">
        <v>683</v>
      </c>
      <c r="F118" s="114" t="s">
        <v>833</v>
      </c>
      <c r="G118" s="13" t="s">
        <v>686</v>
      </c>
      <c r="H118" s="13" t="s">
        <v>352</v>
      </c>
      <c r="I118" s="66" t="s">
        <v>301</v>
      </c>
      <c r="J118" s="65" t="s">
        <v>199</v>
      </c>
      <c r="K118" s="115">
        <v>1551.3623202982587</v>
      </c>
      <c r="L118" s="62"/>
      <c r="M118" s="63"/>
      <c r="N118" s="65"/>
      <c r="O118" s="11">
        <v>196.74436469379464</v>
      </c>
      <c r="P118" s="63"/>
      <c r="Q118" s="65"/>
      <c r="R118" s="117"/>
      <c r="S118" s="63"/>
      <c r="T118" s="65"/>
      <c r="U118" s="11">
        <v>0</v>
      </c>
      <c r="V118" s="63"/>
      <c r="W118" s="65"/>
      <c r="X118" s="11">
        <v>518.49320340828478</v>
      </c>
      <c r="Y118" s="63"/>
      <c r="Z118" s="75" t="s">
        <v>838</v>
      </c>
      <c r="AA118" s="76"/>
      <c r="AB118" s="63"/>
    </row>
    <row r="119" spans="1:28" ht="90" x14ac:dyDescent="0.25">
      <c r="A119" s="13" t="s">
        <v>270</v>
      </c>
      <c r="B119" s="13"/>
      <c r="C119" s="14" t="s">
        <v>495</v>
      </c>
      <c r="D119" s="114" t="s">
        <v>98</v>
      </c>
      <c r="E119" s="112" t="s">
        <v>683</v>
      </c>
      <c r="F119" s="13" t="s">
        <v>831</v>
      </c>
      <c r="G119" s="13" t="s">
        <v>686</v>
      </c>
      <c r="H119" s="13" t="s">
        <v>353</v>
      </c>
      <c r="I119" s="66" t="s">
        <v>302</v>
      </c>
      <c r="J119" s="11">
        <v>377.7940785371153</v>
      </c>
      <c r="K119" s="115">
        <v>419.28283849765387</v>
      </c>
      <c r="L119" s="11">
        <f t="shared" ref="L119" si="25">J119-K119</f>
        <v>-41.488759960538573</v>
      </c>
      <c r="M119" s="59">
        <f t="shared" ref="M119" si="26">J119/K119-1</f>
        <v>-9.895172459048962E-2</v>
      </c>
      <c r="N119" s="11">
        <v>212.05588026436783</v>
      </c>
      <c r="O119" s="11">
        <v>138.57937524616213</v>
      </c>
      <c r="P119" s="61">
        <f t="shared" si="18"/>
        <v>73.4765050182057</v>
      </c>
      <c r="Q119" s="11">
        <v>0</v>
      </c>
      <c r="R119" s="11">
        <v>0</v>
      </c>
      <c r="S119" s="61">
        <f t="shared" si="17"/>
        <v>0</v>
      </c>
      <c r="T119" s="11">
        <v>0</v>
      </c>
      <c r="U119" s="11">
        <v>0</v>
      </c>
      <c r="V119" s="61">
        <f t="shared" si="19"/>
        <v>0</v>
      </c>
      <c r="W119" s="11">
        <v>165.73819827274752</v>
      </c>
      <c r="X119" s="11">
        <v>280.70346325149171</v>
      </c>
      <c r="Y119" s="61">
        <f t="shared" si="20"/>
        <v>-114.96526497874419</v>
      </c>
      <c r="Z119" s="75" t="s">
        <v>836</v>
      </c>
      <c r="AA119" s="13" t="s">
        <v>875</v>
      </c>
      <c r="AB119" s="61" t="s">
        <v>877</v>
      </c>
    </row>
    <row r="120" spans="1:28" ht="90" x14ac:dyDescent="0.25">
      <c r="A120" s="13" t="s">
        <v>270</v>
      </c>
      <c r="B120" s="13"/>
      <c r="C120" s="14" t="s">
        <v>496</v>
      </c>
      <c r="D120" s="114" t="s">
        <v>738</v>
      </c>
      <c r="E120" s="112" t="s">
        <v>683</v>
      </c>
      <c r="F120" s="13" t="s">
        <v>831</v>
      </c>
      <c r="G120" s="13" t="s">
        <v>687</v>
      </c>
      <c r="H120" s="13" t="s">
        <v>353</v>
      </c>
      <c r="I120" s="66" t="s">
        <v>302</v>
      </c>
      <c r="J120" s="65" t="s">
        <v>199</v>
      </c>
      <c r="K120" s="115">
        <v>419.28283849765387</v>
      </c>
      <c r="L120" s="62"/>
      <c r="M120" s="63"/>
      <c r="N120" s="65"/>
      <c r="O120" s="11">
        <v>138.57937524616213</v>
      </c>
      <c r="P120" s="63"/>
      <c r="Q120" s="65"/>
      <c r="R120" s="11">
        <v>0</v>
      </c>
      <c r="S120" s="63"/>
      <c r="T120" s="65"/>
      <c r="U120" s="11">
        <v>0</v>
      </c>
      <c r="V120" s="63"/>
      <c r="W120" s="65"/>
      <c r="X120" s="11">
        <v>280.70346325149171</v>
      </c>
      <c r="Y120" s="63"/>
      <c r="Z120" s="75" t="s">
        <v>837</v>
      </c>
      <c r="AA120" s="76"/>
      <c r="AB120" s="63"/>
    </row>
    <row r="121" spans="1:28" ht="90" x14ac:dyDescent="0.25">
      <c r="A121" s="13" t="s">
        <v>270</v>
      </c>
      <c r="B121" s="13"/>
      <c r="C121" s="14" t="s">
        <v>497</v>
      </c>
      <c r="D121" s="114" t="s">
        <v>99</v>
      </c>
      <c r="E121" s="112" t="s">
        <v>683</v>
      </c>
      <c r="F121" s="13" t="s">
        <v>831</v>
      </c>
      <c r="G121" s="13" t="s">
        <v>686</v>
      </c>
      <c r="H121" s="13" t="s">
        <v>354</v>
      </c>
      <c r="I121" s="66" t="s">
        <v>302</v>
      </c>
      <c r="J121" s="11">
        <v>94.448519634278824</v>
      </c>
      <c r="K121" s="115">
        <v>104.82070962441347</v>
      </c>
      <c r="L121" s="11">
        <f t="shared" ref="L121" si="27">J121-K121</f>
        <v>-10.372189990134643</v>
      </c>
      <c r="M121" s="59">
        <f t="shared" ref="M121" si="28">J121/K121-1</f>
        <v>-9.895172459048962E-2</v>
      </c>
      <c r="N121" s="11">
        <v>53.013970066091957</v>
      </c>
      <c r="O121" s="11">
        <v>34.644843811540532</v>
      </c>
      <c r="P121" s="61">
        <f t="shared" si="18"/>
        <v>18.369126254551425</v>
      </c>
      <c r="Q121" s="11">
        <v>0</v>
      </c>
      <c r="R121" s="11">
        <v>0</v>
      </c>
      <c r="S121" s="61">
        <f t="shared" si="17"/>
        <v>0</v>
      </c>
      <c r="T121" s="11">
        <v>0</v>
      </c>
      <c r="U121" s="11">
        <v>0</v>
      </c>
      <c r="V121" s="61">
        <f t="shared" si="19"/>
        <v>0</v>
      </c>
      <c r="W121" s="11">
        <v>41.434549568186881</v>
      </c>
      <c r="X121" s="11">
        <v>70.175865812872928</v>
      </c>
      <c r="Y121" s="61">
        <f t="shared" si="20"/>
        <v>-28.741316244686047</v>
      </c>
      <c r="Z121" s="75" t="s">
        <v>836</v>
      </c>
      <c r="AA121" s="13" t="s">
        <v>875</v>
      </c>
      <c r="AB121" s="61" t="s">
        <v>877</v>
      </c>
    </row>
    <row r="122" spans="1:28" ht="90" x14ac:dyDescent="0.25">
      <c r="A122" s="13" t="s">
        <v>270</v>
      </c>
      <c r="B122" s="13"/>
      <c r="C122" s="14" t="s">
        <v>498</v>
      </c>
      <c r="D122" s="114" t="s">
        <v>739</v>
      </c>
      <c r="E122" s="112" t="s">
        <v>683</v>
      </c>
      <c r="F122" s="13" t="s">
        <v>831</v>
      </c>
      <c r="G122" s="13" t="s">
        <v>687</v>
      </c>
      <c r="H122" s="13" t="s">
        <v>354</v>
      </c>
      <c r="I122" s="66" t="s">
        <v>303</v>
      </c>
      <c r="J122" s="65" t="s">
        <v>199</v>
      </c>
      <c r="K122" s="115">
        <v>104.82070962441347</v>
      </c>
      <c r="L122" s="62"/>
      <c r="M122" s="63"/>
      <c r="N122" s="65"/>
      <c r="O122" s="11">
        <v>34.644843811540532</v>
      </c>
      <c r="P122" s="63"/>
      <c r="Q122" s="65"/>
      <c r="R122" s="11">
        <v>0</v>
      </c>
      <c r="S122" s="63"/>
      <c r="T122" s="65"/>
      <c r="U122" s="11">
        <v>0</v>
      </c>
      <c r="V122" s="63"/>
      <c r="W122" s="65"/>
      <c r="X122" s="11">
        <v>70.175865812872928</v>
      </c>
      <c r="Y122" s="63"/>
      <c r="Z122" s="75" t="s">
        <v>837</v>
      </c>
      <c r="AA122" s="76"/>
      <c r="AB122" s="63"/>
    </row>
    <row r="123" spans="1:28" ht="90" x14ac:dyDescent="0.25">
      <c r="A123" s="13" t="s">
        <v>270</v>
      </c>
      <c r="B123" s="13"/>
      <c r="C123" s="14" t="s">
        <v>499</v>
      </c>
      <c r="D123" s="114" t="s">
        <v>100</v>
      </c>
      <c r="E123" s="112" t="s">
        <v>683</v>
      </c>
      <c r="F123" s="114" t="s">
        <v>832</v>
      </c>
      <c r="G123" s="13" t="s">
        <v>686</v>
      </c>
      <c r="H123" s="13" t="s">
        <v>355</v>
      </c>
      <c r="I123" s="66" t="s">
        <v>302</v>
      </c>
      <c r="J123" s="11">
        <v>429.63898115139602</v>
      </c>
      <c r="K123" s="115">
        <v>551.17185675410951</v>
      </c>
      <c r="L123" s="11">
        <f t="shared" ref="L123" si="29">J123-K123</f>
        <v>-121.53287560271349</v>
      </c>
      <c r="M123" s="59">
        <f t="shared" ref="M123" si="30">J123/K123-1</f>
        <v>-0.22049905871179509</v>
      </c>
      <c r="N123" s="11">
        <v>241.15643288198018</v>
      </c>
      <c r="O123" s="11">
        <v>182.17070804980983</v>
      </c>
      <c r="P123" s="61">
        <f t="shared" si="18"/>
        <v>58.985724832170348</v>
      </c>
      <c r="Q123" s="11">
        <v>0</v>
      </c>
      <c r="R123" s="11">
        <v>0</v>
      </c>
      <c r="S123" s="61">
        <f t="shared" si="17"/>
        <v>0</v>
      </c>
      <c r="T123" s="11">
        <v>0</v>
      </c>
      <c r="U123" s="11">
        <v>0</v>
      </c>
      <c r="V123" s="61">
        <f t="shared" si="19"/>
        <v>0</v>
      </c>
      <c r="W123" s="11">
        <v>188.48254826941582</v>
      </c>
      <c r="X123" s="11">
        <v>369.00114870429974</v>
      </c>
      <c r="Y123" s="61">
        <f t="shared" si="20"/>
        <v>-180.51860043488392</v>
      </c>
      <c r="Z123" s="75" t="s">
        <v>836</v>
      </c>
      <c r="AA123" s="13" t="s">
        <v>875</v>
      </c>
      <c r="AB123" s="61" t="s">
        <v>877</v>
      </c>
    </row>
    <row r="124" spans="1:28" ht="90" x14ac:dyDescent="0.25">
      <c r="A124" s="13" t="s">
        <v>270</v>
      </c>
      <c r="B124" s="13"/>
      <c r="C124" s="14" t="s">
        <v>500</v>
      </c>
      <c r="D124" s="114" t="s">
        <v>740</v>
      </c>
      <c r="E124" s="112" t="s">
        <v>683</v>
      </c>
      <c r="F124" s="114" t="s">
        <v>832</v>
      </c>
      <c r="G124" s="13" t="s">
        <v>687</v>
      </c>
      <c r="H124" s="13" t="s">
        <v>355</v>
      </c>
      <c r="I124" s="66" t="s">
        <v>302</v>
      </c>
      <c r="J124" s="65" t="s">
        <v>199</v>
      </c>
      <c r="K124" s="115">
        <v>551.17185675410951</v>
      </c>
      <c r="L124" s="62"/>
      <c r="M124" s="63"/>
      <c r="N124" s="65"/>
      <c r="O124" s="11">
        <v>182.17070804980983</v>
      </c>
      <c r="P124" s="63"/>
      <c r="Q124" s="65"/>
      <c r="R124" s="11">
        <v>0</v>
      </c>
      <c r="S124" s="63"/>
      <c r="T124" s="65"/>
      <c r="U124" s="11">
        <v>0</v>
      </c>
      <c r="V124" s="63"/>
      <c r="W124" s="65"/>
      <c r="X124" s="11">
        <v>369.00114870429974</v>
      </c>
      <c r="Y124" s="63"/>
      <c r="Z124" s="75" t="s">
        <v>837</v>
      </c>
      <c r="AA124" s="76"/>
      <c r="AB124" s="63"/>
    </row>
    <row r="125" spans="1:28" ht="90" x14ac:dyDescent="0.25">
      <c r="A125" s="13" t="s">
        <v>270</v>
      </c>
      <c r="B125" s="13"/>
      <c r="C125" s="14" t="s">
        <v>501</v>
      </c>
      <c r="D125" s="114" t="s">
        <v>101</v>
      </c>
      <c r="E125" s="112" t="s">
        <v>683</v>
      </c>
      <c r="F125" s="114" t="s">
        <v>832</v>
      </c>
      <c r="G125" s="13" t="s">
        <v>686</v>
      </c>
      <c r="H125" s="13" t="s">
        <v>356</v>
      </c>
      <c r="I125" s="66" t="s">
        <v>302</v>
      </c>
      <c r="J125" s="11">
        <v>107.40974528784901</v>
      </c>
      <c r="K125" s="115">
        <v>137.79296418852738</v>
      </c>
      <c r="L125" s="11">
        <f t="shared" si="15"/>
        <v>-30.383218900678372</v>
      </c>
      <c r="M125" s="59">
        <f t="shared" si="16"/>
        <v>-0.22049905871179509</v>
      </c>
      <c r="N125" s="11">
        <v>60.289108220495045</v>
      </c>
      <c r="O125" s="11">
        <v>45.542677012452458</v>
      </c>
      <c r="P125" s="61">
        <f t="shared" si="18"/>
        <v>14.746431208042587</v>
      </c>
      <c r="Q125" s="11">
        <v>0</v>
      </c>
      <c r="R125" s="11">
        <v>0</v>
      </c>
      <c r="S125" s="61">
        <f t="shared" si="17"/>
        <v>0</v>
      </c>
      <c r="T125" s="11">
        <v>0</v>
      </c>
      <c r="U125" s="11">
        <v>0</v>
      </c>
      <c r="V125" s="61">
        <f t="shared" si="19"/>
        <v>0</v>
      </c>
      <c r="W125" s="11">
        <v>47.120637067353954</v>
      </c>
      <c r="X125" s="11">
        <v>92.250287176074934</v>
      </c>
      <c r="Y125" s="61">
        <f t="shared" si="20"/>
        <v>-45.12965010872098</v>
      </c>
      <c r="Z125" s="75" t="s">
        <v>836</v>
      </c>
      <c r="AA125" s="13" t="s">
        <v>875</v>
      </c>
      <c r="AB125" s="61" t="s">
        <v>877</v>
      </c>
    </row>
    <row r="126" spans="1:28" ht="90" x14ac:dyDescent="0.25">
      <c r="A126" s="13" t="s">
        <v>270</v>
      </c>
      <c r="B126" s="13"/>
      <c r="C126" s="14" t="s">
        <v>502</v>
      </c>
      <c r="D126" s="114" t="s">
        <v>741</v>
      </c>
      <c r="E126" s="112" t="s">
        <v>683</v>
      </c>
      <c r="F126" s="114" t="s">
        <v>832</v>
      </c>
      <c r="G126" s="13" t="s">
        <v>687</v>
      </c>
      <c r="H126" s="13" t="s">
        <v>356</v>
      </c>
      <c r="I126" s="66" t="s">
        <v>302</v>
      </c>
      <c r="J126" s="65" t="s">
        <v>199</v>
      </c>
      <c r="K126" s="115">
        <v>137.79296418852738</v>
      </c>
      <c r="L126" s="62"/>
      <c r="M126" s="63"/>
      <c r="N126" s="65"/>
      <c r="O126" s="11">
        <v>45.542677012452458</v>
      </c>
      <c r="P126" s="63"/>
      <c r="Q126" s="65"/>
      <c r="R126" s="11">
        <v>0</v>
      </c>
      <c r="S126" s="63"/>
      <c r="T126" s="65"/>
      <c r="U126" s="11">
        <v>0</v>
      </c>
      <c r="V126" s="63"/>
      <c r="W126" s="65"/>
      <c r="X126" s="11">
        <v>92.250287176074934</v>
      </c>
      <c r="Y126" s="63"/>
      <c r="Z126" s="75" t="s">
        <v>837</v>
      </c>
      <c r="AA126" s="76"/>
      <c r="AB126" s="63"/>
    </row>
    <row r="127" spans="1:28" ht="90" x14ac:dyDescent="0.25">
      <c r="A127" s="13" t="s">
        <v>270</v>
      </c>
      <c r="B127" s="13"/>
      <c r="C127" s="14" t="s">
        <v>503</v>
      </c>
      <c r="D127" s="114" t="s">
        <v>42</v>
      </c>
      <c r="E127" s="112" t="s">
        <v>683</v>
      </c>
      <c r="F127" s="114" t="s">
        <v>833</v>
      </c>
      <c r="G127" s="13" t="s">
        <v>686</v>
      </c>
      <c r="H127" s="13" t="s">
        <v>357</v>
      </c>
      <c r="I127" s="66" t="s">
        <v>302</v>
      </c>
      <c r="J127" s="65" t="s">
        <v>199</v>
      </c>
      <c r="K127" s="115">
        <v>551.17185675410951</v>
      </c>
      <c r="L127" s="62"/>
      <c r="M127" s="63"/>
      <c r="N127" s="65"/>
      <c r="O127" s="11">
        <v>182.17070804980983</v>
      </c>
      <c r="P127" s="63"/>
      <c r="Q127" s="65"/>
      <c r="R127" s="11">
        <v>0</v>
      </c>
      <c r="S127" s="63"/>
      <c r="T127" s="65"/>
      <c r="U127" s="11">
        <v>0</v>
      </c>
      <c r="V127" s="63"/>
      <c r="W127" s="65"/>
      <c r="X127" s="11">
        <v>369.00114870429974</v>
      </c>
      <c r="Y127" s="63"/>
      <c r="Z127" s="75" t="s">
        <v>838</v>
      </c>
      <c r="AA127" s="76"/>
      <c r="AB127" s="63"/>
    </row>
    <row r="128" spans="1:28" ht="90" x14ac:dyDescent="0.25">
      <c r="A128" s="13" t="s">
        <v>270</v>
      </c>
      <c r="B128" s="13"/>
      <c r="C128" s="14" t="s">
        <v>504</v>
      </c>
      <c r="D128" s="114" t="s">
        <v>43</v>
      </c>
      <c r="E128" s="112" t="s">
        <v>683</v>
      </c>
      <c r="F128" s="114" t="s">
        <v>833</v>
      </c>
      <c r="G128" s="13" t="s">
        <v>686</v>
      </c>
      <c r="H128" s="13" t="s">
        <v>358</v>
      </c>
      <c r="I128" s="66" t="s">
        <v>302</v>
      </c>
      <c r="J128" s="65" t="s">
        <v>199</v>
      </c>
      <c r="K128" s="115">
        <v>137.79296418852738</v>
      </c>
      <c r="L128" s="62"/>
      <c r="M128" s="63"/>
      <c r="N128" s="65"/>
      <c r="O128" s="11">
        <v>45.542677012452458</v>
      </c>
      <c r="P128" s="63"/>
      <c r="Q128" s="65"/>
      <c r="R128" s="11">
        <v>0</v>
      </c>
      <c r="S128" s="63"/>
      <c r="T128" s="65"/>
      <c r="U128" s="11">
        <v>0</v>
      </c>
      <c r="V128" s="63"/>
      <c r="W128" s="65"/>
      <c r="X128" s="11">
        <v>92.250287176074934</v>
      </c>
      <c r="Y128" s="63"/>
      <c r="Z128" s="75" t="s">
        <v>838</v>
      </c>
      <c r="AA128" s="76"/>
      <c r="AB128" s="63"/>
    </row>
    <row r="129" spans="1:28" ht="30" x14ac:dyDescent="0.25">
      <c r="A129" s="13" t="s">
        <v>270</v>
      </c>
      <c r="B129" s="13"/>
      <c r="C129" s="14" t="s">
        <v>102</v>
      </c>
      <c r="D129" s="114" t="s">
        <v>103</v>
      </c>
      <c r="E129" s="112" t="s">
        <v>683</v>
      </c>
      <c r="F129" s="13" t="s">
        <v>831</v>
      </c>
      <c r="G129" s="13" t="s">
        <v>686</v>
      </c>
      <c r="H129" s="13" t="s">
        <v>325</v>
      </c>
      <c r="I129" s="66" t="s">
        <v>104</v>
      </c>
      <c r="J129" s="11">
        <v>426.90730874694037</v>
      </c>
      <c r="K129" s="115">
        <v>452.82546557746616</v>
      </c>
      <c r="L129" s="11">
        <f t="shared" si="15"/>
        <v>-25.918156830525788</v>
      </c>
      <c r="M129" s="59">
        <f t="shared" si="16"/>
        <v>-5.7236526654863895E-2</v>
      </c>
      <c r="N129" s="11">
        <v>239.62314469873564</v>
      </c>
      <c r="O129" s="11">
        <v>149.66572526585509</v>
      </c>
      <c r="P129" s="61">
        <f t="shared" si="18"/>
        <v>89.957419432880556</v>
      </c>
      <c r="Q129" s="11">
        <v>0</v>
      </c>
      <c r="R129" s="11">
        <v>0</v>
      </c>
      <c r="S129" s="61">
        <f t="shared" si="17"/>
        <v>0</v>
      </c>
      <c r="T129" s="11">
        <v>0</v>
      </c>
      <c r="U129" s="11">
        <v>0</v>
      </c>
      <c r="V129" s="61">
        <f t="shared" si="19"/>
        <v>0</v>
      </c>
      <c r="W129" s="11">
        <v>187.2841640482047</v>
      </c>
      <c r="X129" s="11">
        <v>303.15974031161107</v>
      </c>
      <c r="Y129" s="61">
        <f t="shared" si="20"/>
        <v>-115.87557626340637</v>
      </c>
      <c r="Z129" s="75" t="s">
        <v>836</v>
      </c>
      <c r="AA129" s="13" t="s">
        <v>875</v>
      </c>
      <c r="AB129" s="61" t="s">
        <v>877</v>
      </c>
    </row>
    <row r="130" spans="1:28" ht="30" x14ac:dyDescent="0.25">
      <c r="A130" s="13" t="s">
        <v>270</v>
      </c>
      <c r="B130" s="13"/>
      <c r="C130" s="14" t="s">
        <v>105</v>
      </c>
      <c r="D130" s="114" t="s">
        <v>106</v>
      </c>
      <c r="E130" s="112" t="s">
        <v>683</v>
      </c>
      <c r="F130" s="114" t="s">
        <v>832</v>
      </c>
      <c r="G130" s="13" t="s">
        <v>686</v>
      </c>
      <c r="H130" s="13" t="s">
        <v>326</v>
      </c>
      <c r="I130" s="66" t="s">
        <v>104</v>
      </c>
      <c r="J130" s="11">
        <v>485.49204870107747</v>
      </c>
      <c r="K130" s="115">
        <v>595.26560529443816</v>
      </c>
      <c r="L130" s="11">
        <f t="shared" si="15"/>
        <v>-109.77355659336069</v>
      </c>
      <c r="M130" s="59">
        <f t="shared" si="16"/>
        <v>-0.18441105217067433</v>
      </c>
      <c r="N130" s="11">
        <v>272.50676915663763</v>
      </c>
      <c r="O130" s="11">
        <v>196.74436469379464</v>
      </c>
      <c r="P130" s="61">
        <f t="shared" si="18"/>
        <v>75.762404462842994</v>
      </c>
      <c r="Q130" s="11">
        <v>0</v>
      </c>
      <c r="R130" s="11">
        <v>0</v>
      </c>
      <c r="S130" s="61">
        <f t="shared" si="17"/>
        <v>0</v>
      </c>
      <c r="T130" s="11">
        <v>0</v>
      </c>
      <c r="U130" s="11">
        <v>0</v>
      </c>
      <c r="V130" s="61">
        <f t="shared" si="19"/>
        <v>0</v>
      </c>
      <c r="W130" s="11">
        <v>212.98527954443983</v>
      </c>
      <c r="X130" s="11">
        <v>398.52124060064358</v>
      </c>
      <c r="Y130" s="61">
        <f t="shared" si="20"/>
        <v>-185.53596105620375</v>
      </c>
      <c r="Z130" s="75" t="s">
        <v>836</v>
      </c>
      <c r="AA130" s="13" t="s">
        <v>875</v>
      </c>
      <c r="AB130" s="61" t="s">
        <v>877</v>
      </c>
    </row>
    <row r="131" spans="1:28" ht="30" x14ac:dyDescent="0.25">
      <c r="A131" s="13" t="s">
        <v>270</v>
      </c>
      <c r="B131" s="13"/>
      <c r="C131" s="14" t="s">
        <v>107</v>
      </c>
      <c r="D131" s="114" t="s">
        <v>108</v>
      </c>
      <c r="E131" s="112" t="s">
        <v>683</v>
      </c>
      <c r="F131" s="13" t="s">
        <v>831</v>
      </c>
      <c r="G131" s="13" t="s">
        <v>686</v>
      </c>
      <c r="H131" s="13" t="s">
        <v>359</v>
      </c>
      <c r="I131" s="66" t="s">
        <v>104</v>
      </c>
      <c r="J131" s="11">
        <v>1683.5533135224055</v>
      </c>
      <c r="K131" s="115">
        <v>1408.922180581287</v>
      </c>
      <c r="L131" s="11">
        <f t="shared" ref="L131" si="31">J131-K131</f>
        <v>274.63113294111849</v>
      </c>
      <c r="M131" s="59">
        <f t="shared" ref="M131" si="32">J131/K131-1</f>
        <v>0.19492285431109635</v>
      </c>
      <c r="N131" s="11">
        <v>239.62314469873564</v>
      </c>
      <c r="O131" s="11">
        <v>149.66572526585509</v>
      </c>
      <c r="P131" s="61">
        <f t="shared" si="18"/>
        <v>89.957419432880556</v>
      </c>
      <c r="Q131" s="117"/>
      <c r="R131" s="117"/>
      <c r="S131" s="118"/>
      <c r="T131" s="11">
        <v>0</v>
      </c>
      <c r="U131" s="11">
        <v>0</v>
      </c>
      <c r="V131" s="61">
        <f t="shared" si="19"/>
        <v>0</v>
      </c>
      <c r="W131" s="11">
        <v>589.03916307968893</v>
      </c>
      <c r="X131" s="11">
        <v>423.13170311925217</v>
      </c>
      <c r="Y131" s="61">
        <f t="shared" si="20"/>
        <v>165.90745996043677</v>
      </c>
      <c r="Z131" s="75" t="s">
        <v>859</v>
      </c>
      <c r="AA131" s="13" t="s">
        <v>875</v>
      </c>
      <c r="AB131" s="61" t="s">
        <v>877</v>
      </c>
    </row>
    <row r="132" spans="1:28" ht="30" x14ac:dyDescent="0.25">
      <c r="A132" s="13" t="s">
        <v>270</v>
      </c>
      <c r="B132" s="13"/>
      <c r="C132" s="14" t="s">
        <v>109</v>
      </c>
      <c r="D132" s="114" t="s">
        <v>110</v>
      </c>
      <c r="E132" s="112" t="s">
        <v>683</v>
      </c>
      <c r="F132" s="114" t="s">
        <v>832</v>
      </c>
      <c r="G132" s="13" t="s">
        <v>686</v>
      </c>
      <c r="H132" s="13" t="s">
        <v>360</v>
      </c>
      <c r="I132" s="66" t="s">
        <v>104</v>
      </c>
      <c r="J132" s="11">
        <v>1742.1380534765428</v>
      </c>
      <c r="K132" s="115">
        <v>1551.3623202982587</v>
      </c>
      <c r="L132" s="11">
        <f t="shared" si="15"/>
        <v>190.7757331782841</v>
      </c>
      <c r="M132" s="59">
        <f t="shared" si="16"/>
        <v>0.12297303517182656</v>
      </c>
      <c r="N132" s="11">
        <v>272.50676915663763</v>
      </c>
      <c r="O132" s="11">
        <v>196.74436469379464</v>
      </c>
      <c r="P132" s="61">
        <f t="shared" si="18"/>
        <v>75.762404462842994</v>
      </c>
      <c r="Q132" s="117"/>
      <c r="R132" s="117"/>
      <c r="S132" s="118"/>
      <c r="T132" s="11">
        <v>0</v>
      </c>
      <c r="U132" s="11">
        <v>0</v>
      </c>
      <c r="V132" s="61">
        <f t="shared" si="19"/>
        <v>0</v>
      </c>
      <c r="W132" s="11">
        <v>614.74027857592421</v>
      </c>
      <c r="X132" s="11">
        <v>518.49320340828478</v>
      </c>
      <c r="Y132" s="61">
        <f t="shared" si="20"/>
        <v>96.247075167639423</v>
      </c>
      <c r="Z132" s="75" t="s">
        <v>859</v>
      </c>
      <c r="AA132" s="13" t="s">
        <v>875</v>
      </c>
      <c r="AB132" s="61" t="s">
        <v>877</v>
      </c>
    </row>
    <row r="133" spans="1:28" ht="30" x14ac:dyDescent="0.25">
      <c r="A133" s="13" t="s">
        <v>270</v>
      </c>
      <c r="B133" s="13"/>
      <c r="C133" s="14" t="s">
        <v>505</v>
      </c>
      <c r="D133" s="114" t="s">
        <v>742</v>
      </c>
      <c r="E133" s="112" t="s">
        <v>683</v>
      </c>
      <c r="F133" s="13" t="s">
        <v>831</v>
      </c>
      <c r="G133" s="13" t="s">
        <v>687</v>
      </c>
      <c r="H133" s="13" t="s">
        <v>325</v>
      </c>
      <c r="I133" s="66" t="s">
        <v>104</v>
      </c>
      <c r="J133" s="65" t="s">
        <v>199</v>
      </c>
      <c r="K133" s="115">
        <v>1153.0278058685481</v>
      </c>
      <c r="L133" s="62"/>
      <c r="M133" s="63"/>
      <c r="N133" s="65"/>
      <c r="O133" s="11">
        <v>381.09328192694596</v>
      </c>
      <c r="P133" s="63"/>
      <c r="Q133" s="65"/>
      <c r="R133" s="11">
        <v>0</v>
      </c>
      <c r="S133" s="63"/>
      <c r="T133" s="65"/>
      <c r="U133" s="11">
        <v>0</v>
      </c>
      <c r="V133" s="63"/>
      <c r="W133" s="65"/>
      <c r="X133" s="11">
        <v>771.93452394160227</v>
      </c>
      <c r="Y133" s="63"/>
      <c r="Z133" s="75" t="s">
        <v>837</v>
      </c>
      <c r="AA133" s="76"/>
      <c r="AB133" s="63"/>
    </row>
    <row r="134" spans="1:28" ht="30" x14ac:dyDescent="0.25">
      <c r="A134" s="13" t="s">
        <v>270</v>
      </c>
      <c r="B134" s="13"/>
      <c r="C134" s="14" t="s">
        <v>506</v>
      </c>
      <c r="D134" s="114" t="s">
        <v>743</v>
      </c>
      <c r="E134" s="112" t="s">
        <v>683</v>
      </c>
      <c r="F134" s="114" t="s">
        <v>832</v>
      </c>
      <c r="G134" s="13" t="s">
        <v>687</v>
      </c>
      <c r="H134" s="13" t="s">
        <v>326</v>
      </c>
      <c r="I134" s="66" t="s">
        <v>104</v>
      </c>
      <c r="J134" s="65" t="s">
        <v>199</v>
      </c>
      <c r="K134" s="115">
        <v>1515.7226060738012</v>
      </c>
      <c r="L134" s="62"/>
      <c r="M134" s="63"/>
      <c r="N134" s="65"/>
      <c r="O134" s="11">
        <v>500.96944713697707</v>
      </c>
      <c r="P134" s="63"/>
      <c r="Q134" s="65"/>
      <c r="R134" s="11">
        <v>0</v>
      </c>
      <c r="S134" s="63"/>
      <c r="T134" s="65"/>
      <c r="U134" s="11">
        <v>0</v>
      </c>
      <c r="V134" s="63"/>
      <c r="W134" s="65"/>
      <c r="X134" s="11">
        <v>1014.7531589368241</v>
      </c>
      <c r="Y134" s="63"/>
      <c r="Z134" s="75" t="s">
        <v>837</v>
      </c>
      <c r="AA134" s="76"/>
      <c r="AB134" s="63"/>
    </row>
    <row r="135" spans="1:28" ht="30" x14ac:dyDescent="0.25">
      <c r="A135" s="13" t="s">
        <v>270</v>
      </c>
      <c r="B135" s="13"/>
      <c r="C135" s="14" t="s">
        <v>507</v>
      </c>
      <c r="D135" s="114" t="s">
        <v>744</v>
      </c>
      <c r="E135" s="112" t="s">
        <v>683</v>
      </c>
      <c r="F135" s="13" t="s">
        <v>831</v>
      </c>
      <c r="G135" s="13" t="s">
        <v>687</v>
      </c>
      <c r="H135" s="13" t="s">
        <v>359</v>
      </c>
      <c r="I135" s="66" t="s">
        <v>104</v>
      </c>
      <c r="J135" s="65" t="s">
        <v>199</v>
      </c>
      <c r="K135" s="115">
        <v>2109.124520872369</v>
      </c>
      <c r="L135" s="62"/>
      <c r="M135" s="63"/>
      <c r="N135" s="65"/>
      <c r="O135" s="11">
        <v>381.09328192694596</v>
      </c>
      <c r="P135" s="63"/>
      <c r="Q135" s="65"/>
      <c r="R135" s="117"/>
      <c r="S135" s="63"/>
      <c r="T135" s="65"/>
      <c r="U135" s="11">
        <v>0</v>
      </c>
      <c r="V135" s="63"/>
      <c r="W135" s="65"/>
      <c r="X135" s="11">
        <v>891.90648674924307</v>
      </c>
      <c r="Y135" s="63"/>
      <c r="Z135" s="75" t="s">
        <v>837</v>
      </c>
      <c r="AA135" s="76"/>
      <c r="AB135" s="63"/>
    </row>
    <row r="136" spans="1:28" ht="30" x14ac:dyDescent="0.25">
      <c r="A136" s="13" t="s">
        <v>270</v>
      </c>
      <c r="B136" s="13"/>
      <c r="C136" s="14" t="s">
        <v>508</v>
      </c>
      <c r="D136" s="114" t="s">
        <v>745</v>
      </c>
      <c r="E136" s="112" t="s">
        <v>683</v>
      </c>
      <c r="F136" s="114" t="s">
        <v>832</v>
      </c>
      <c r="G136" s="13" t="s">
        <v>687</v>
      </c>
      <c r="H136" s="13" t="s">
        <v>360</v>
      </c>
      <c r="I136" s="66" t="s">
        <v>104</v>
      </c>
      <c r="J136" s="65" t="s">
        <v>199</v>
      </c>
      <c r="K136" s="115">
        <v>2471.8193210776217</v>
      </c>
      <c r="L136" s="62"/>
      <c r="M136" s="63"/>
      <c r="N136" s="65"/>
      <c r="O136" s="11">
        <v>500.96944713697707</v>
      </c>
      <c r="P136" s="63"/>
      <c r="Q136" s="65"/>
      <c r="R136" s="117"/>
      <c r="S136" s="63"/>
      <c r="T136" s="65"/>
      <c r="U136" s="11">
        <v>0</v>
      </c>
      <c r="V136" s="63"/>
      <c r="W136" s="65"/>
      <c r="X136" s="11">
        <v>1134.7251217444655</v>
      </c>
      <c r="Y136" s="63"/>
      <c r="Z136" s="75" t="s">
        <v>837</v>
      </c>
      <c r="AA136" s="76"/>
      <c r="AB136" s="63"/>
    </row>
    <row r="137" spans="1:28" ht="45" x14ac:dyDescent="0.25">
      <c r="A137" s="13" t="s">
        <v>270</v>
      </c>
      <c r="B137" s="13"/>
      <c r="C137" s="14" t="s">
        <v>509</v>
      </c>
      <c r="D137" s="114" t="s">
        <v>111</v>
      </c>
      <c r="E137" s="112" t="s">
        <v>683</v>
      </c>
      <c r="F137" s="13" t="s">
        <v>831</v>
      </c>
      <c r="G137" s="13" t="s">
        <v>686</v>
      </c>
      <c r="H137" s="13" t="s">
        <v>361</v>
      </c>
      <c r="I137" s="66" t="s">
        <v>112</v>
      </c>
      <c r="J137" s="11">
        <v>844.88225446723197</v>
      </c>
      <c r="K137" s="115">
        <v>1256.9182187641618</v>
      </c>
      <c r="L137" s="11">
        <f t="shared" ref="L137:L141" si="33">J137-K137</f>
        <v>-412.03596429692982</v>
      </c>
      <c r="M137" s="59">
        <f t="shared" ref="M137:M141" si="34">J137/K137-1</f>
        <v>-0.32781445773143092</v>
      </c>
      <c r="N137" s="11">
        <v>252.34649751459773</v>
      </c>
      <c r="O137" s="11">
        <v>322.88994432355781</v>
      </c>
      <c r="P137" s="61">
        <f t="shared" ref="P137:P197" si="35">N137-O137</f>
        <v>-70.543446808960084</v>
      </c>
      <c r="Q137" s="11">
        <v>0</v>
      </c>
      <c r="R137" s="11">
        <v>0</v>
      </c>
      <c r="S137" s="61">
        <f t="shared" ref="S137:S197" si="36">Q137-R137</f>
        <v>0</v>
      </c>
      <c r="T137" s="11">
        <v>215.4284411908701</v>
      </c>
      <c r="U137" s="11">
        <v>188.26140980912939</v>
      </c>
      <c r="V137" s="61">
        <f t="shared" ref="V137:V197" si="37">T137-U137</f>
        <v>27.167031381740713</v>
      </c>
      <c r="W137" s="11">
        <v>377.10731576176414</v>
      </c>
      <c r="X137" s="11">
        <v>745.76686463147473</v>
      </c>
      <c r="Y137" s="61">
        <f t="shared" ref="Y137:Y141" si="38">W137-X137</f>
        <v>-368.65954886971059</v>
      </c>
      <c r="Z137" s="75" t="s">
        <v>836</v>
      </c>
      <c r="AA137" s="13" t="s">
        <v>875</v>
      </c>
      <c r="AB137" s="61" t="s">
        <v>877</v>
      </c>
    </row>
    <row r="138" spans="1:28" ht="45" x14ac:dyDescent="0.25">
      <c r="A138" s="13" t="s">
        <v>270</v>
      </c>
      <c r="B138" s="13"/>
      <c r="C138" s="14" t="s">
        <v>510</v>
      </c>
      <c r="D138" s="114" t="s">
        <v>746</v>
      </c>
      <c r="E138" s="112" t="s">
        <v>683</v>
      </c>
      <c r="F138" s="13" t="s">
        <v>831</v>
      </c>
      <c r="G138" s="13" t="s">
        <v>687</v>
      </c>
      <c r="H138" s="13" t="s">
        <v>361</v>
      </c>
      <c r="I138" s="66" t="s">
        <v>112</v>
      </c>
      <c r="J138" s="65" t="s">
        <v>199</v>
      </c>
      <c r="K138" s="115">
        <v>1957.1205590552438</v>
      </c>
      <c r="L138" s="62"/>
      <c r="M138" s="63"/>
      <c r="N138" s="65"/>
      <c r="O138" s="11">
        <v>554.31750098464852</v>
      </c>
      <c r="P138" s="63"/>
      <c r="Q138" s="65"/>
      <c r="R138" s="11">
        <v>0</v>
      </c>
      <c r="S138" s="63"/>
      <c r="T138" s="65"/>
      <c r="U138" s="11">
        <v>188.26140980912939</v>
      </c>
      <c r="V138" s="63"/>
      <c r="W138" s="65"/>
      <c r="X138" s="11">
        <v>1214.5416482614658</v>
      </c>
      <c r="Y138" s="63"/>
      <c r="Z138" s="75" t="s">
        <v>837</v>
      </c>
      <c r="AA138" s="76"/>
      <c r="AB138" s="63"/>
    </row>
    <row r="139" spans="1:28" ht="45" x14ac:dyDescent="0.25">
      <c r="A139" s="13" t="s">
        <v>270</v>
      </c>
      <c r="B139" s="13"/>
      <c r="C139" s="14" t="s">
        <v>511</v>
      </c>
      <c r="D139" s="114" t="s">
        <v>113</v>
      </c>
      <c r="E139" s="112" t="s">
        <v>683</v>
      </c>
      <c r="F139" s="13" t="s">
        <v>831</v>
      </c>
      <c r="G139" s="13" t="s">
        <v>686</v>
      </c>
      <c r="H139" s="13" t="s">
        <v>362</v>
      </c>
      <c r="I139" s="66" t="s">
        <v>112</v>
      </c>
      <c r="J139" s="11">
        <v>2101.5282592426975</v>
      </c>
      <c r="K139" s="115">
        <v>2213.0149337679823</v>
      </c>
      <c r="L139" s="11">
        <f t="shared" si="33"/>
        <v>-111.4866745252848</v>
      </c>
      <c r="M139" s="59">
        <f t="shared" si="34"/>
        <v>-5.0377732578361978E-2</v>
      </c>
      <c r="N139" s="11">
        <v>252.34649751459773</v>
      </c>
      <c r="O139" s="11">
        <v>322.88994432355781</v>
      </c>
      <c r="P139" s="61">
        <f t="shared" si="35"/>
        <v>-70.543446808960084</v>
      </c>
      <c r="Q139" s="117"/>
      <c r="R139" s="117"/>
      <c r="S139" s="118"/>
      <c r="T139" s="11">
        <v>215.4284411908701</v>
      </c>
      <c r="U139" s="11">
        <v>188.26140980912939</v>
      </c>
      <c r="V139" s="61">
        <f t="shared" si="37"/>
        <v>27.167031381740713</v>
      </c>
      <c r="W139" s="11">
        <v>778.86231479324852</v>
      </c>
      <c r="X139" s="11">
        <v>865.73882743911543</v>
      </c>
      <c r="Y139" s="61">
        <f t="shared" si="38"/>
        <v>-86.87651264586691</v>
      </c>
      <c r="Z139" s="75" t="s">
        <v>836</v>
      </c>
      <c r="AA139" s="13" t="s">
        <v>875</v>
      </c>
      <c r="AB139" s="61" t="s">
        <v>877</v>
      </c>
    </row>
    <row r="140" spans="1:28" ht="45" x14ac:dyDescent="0.25">
      <c r="A140" s="13" t="s">
        <v>270</v>
      </c>
      <c r="B140" s="13"/>
      <c r="C140" s="14" t="s">
        <v>512</v>
      </c>
      <c r="D140" s="114" t="s">
        <v>747</v>
      </c>
      <c r="E140" s="112" t="s">
        <v>683</v>
      </c>
      <c r="F140" s="13" t="s">
        <v>831</v>
      </c>
      <c r="G140" s="13" t="s">
        <v>687</v>
      </c>
      <c r="H140" s="13" t="s">
        <v>362</v>
      </c>
      <c r="I140" s="66" t="s">
        <v>112</v>
      </c>
      <c r="J140" s="65" t="s">
        <v>199</v>
      </c>
      <c r="K140" s="115">
        <v>2913.2172740590645</v>
      </c>
      <c r="L140" s="62"/>
      <c r="M140" s="63"/>
      <c r="N140" s="65"/>
      <c r="O140" s="11">
        <v>554.31750098464852</v>
      </c>
      <c r="P140" s="63"/>
      <c r="Q140" s="65"/>
      <c r="R140" s="117"/>
      <c r="S140" s="63"/>
      <c r="T140" s="65"/>
      <c r="U140" s="11">
        <v>188.26140980912939</v>
      </c>
      <c r="V140" s="63"/>
      <c r="W140" s="65"/>
      <c r="X140" s="11">
        <v>1334.5136110691069</v>
      </c>
      <c r="Y140" s="63"/>
      <c r="Z140" s="75" t="s">
        <v>837</v>
      </c>
      <c r="AA140" s="76"/>
      <c r="AB140" s="63"/>
    </row>
    <row r="141" spans="1:28" ht="45" x14ac:dyDescent="0.25">
      <c r="A141" s="13" t="s">
        <v>270</v>
      </c>
      <c r="B141" s="13"/>
      <c r="C141" s="14" t="s">
        <v>513</v>
      </c>
      <c r="D141" s="114" t="s">
        <v>114</v>
      </c>
      <c r="E141" s="112" t="s">
        <v>683</v>
      </c>
      <c r="F141" s="13" t="s">
        <v>831</v>
      </c>
      <c r="G141" s="13" t="s">
        <v>686</v>
      </c>
      <c r="H141" s="13" t="s">
        <v>363</v>
      </c>
      <c r="I141" s="66" t="s">
        <v>112</v>
      </c>
      <c r="J141" s="11">
        <v>900.36686336129674</v>
      </c>
      <c r="K141" s="115">
        <v>1361.7389283885752</v>
      </c>
      <c r="L141" s="11">
        <f t="shared" si="33"/>
        <v>-461.3720650272785</v>
      </c>
      <c r="M141" s="59">
        <f t="shared" si="34"/>
        <v>-0.33881095370699787</v>
      </c>
      <c r="N141" s="11">
        <v>278.85348254764369</v>
      </c>
      <c r="O141" s="11">
        <v>357.53478813509838</v>
      </c>
      <c r="P141" s="61">
        <f t="shared" si="35"/>
        <v>-78.681305587454688</v>
      </c>
      <c r="Q141" s="11">
        <v>0</v>
      </c>
      <c r="R141" s="11">
        <v>0</v>
      </c>
      <c r="S141" s="61">
        <f t="shared" si="36"/>
        <v>0</v>
      </c>
      <c r="T141" s="11">
        <v>215.4284411908701</v>
      </c>
      <c r="U141" s="11">
        <v>188.26140980912939</v>
      </c>
      <c r="V141" s="61">
        <f t="shared" si="37"/>
        <v>27.167031381740713</v>
      </c>
      <c r="W141" s="11">
        <v>406.08493962278294</v>
      </c>
      <c r="X141" s="11">
        <v>815.94273044434749</v>
      </c>
      <c r="Y141" s="61">
        <f t="shared" si="38"/>
        <v>-409.85779082156455</v>
      </c>
      <c r="Z141" s="75" t="s">
        <v>836</v>
      </c>
      <c r="AA141" s="13" t="s">
        <v>875</v>
      </c>
      <c r="AB141" s="61" t="s">
        <v>877</v>
      </c>
    </row>
    <row r="142" spans="1:28" ht="45" x14ac:dyDescent="0.25">
      <c r="A142" s="13" t="s">
        <v>270</v>
      </c>
      <c r="C142" s="10" t="s">
        <v>514</v>
      </c>
      <c r="D142" s="114" t="s">
        <v>748</v>
      </c>
      <c r="E142" s="113" t="s">
        <v>683</v>
      </c>
      <c r="F142" t="s">
        <v>831</v>
      </c>
      <c r="G142" t="s">
        <v>687</v>
      </c>
      <c r="H142" t="s">
        <v>363</v>
      </c>
      <c r="I142" s="66" t="s">
        <v>112</v>
      </c>
      <c r="J142" s="65" t="s">
        <v>199</v>
      </c>
      <c r="K142" s="115">
        <v>2061.9412686796572</v>
      </c>
      <c r="L142" s="62"/>
      <c r="M142" s="63"/>
      <c r="N142" s="65"/>
      <c r="O142" s="11">
        <v>588.96234479618909</v>
      </c>
      <c r="P142" s="63"/>
      <c r="Q142" s="65"/>
      <c r="R142" s="11">
        <v>0</v>
      </c>
      <c r="S142" s="63"/>
      <c r="T142" s="65"/>
      <c r="U142" s="11">
        <v>188.26140980912939</v>
      </c>
      <c r="V142" s="63"/>
      <c r="W142" s="65"/>
      <c r="X142" s="11">
        <v>1284.7175140743389</v>
      </c>
      <c r="Y142" s="63"/>
      <c r="Z142" s="75" t="s">
        <v>837</v>
      </c>
      <c r="AA142" s="76"/>
      <c r="AB142" s="63"/>
    </row>
    <row r="143" spans="1:28" ht="45" x14ac:dyDescent="0.25">
      <c r="A143" s="13" t="s">
        <v>270</v>
      </c>
      <c r="C143" s="10" t="s">
        <v>515</v>
      </c>
      <c r="D143" s="114" t="s">
        <v>115</v>
      </c>
      <c r="E143" s="113" t="s">
        <v>683</v>
      </c>
      <c r="F143" t="s">
        <v>831</v>
      </c>
      <c r="G143" t="s">
        <v>686</v>
      </c>
      <c r="H143" t="s">
        <v>364</v>
      </c>
      <c r="I143" s="66" t="s">
        <v>112</v>
      </c>
      <c r="J143" s="11">
        <v>2157.0128681367623</v>
      </c>
      <c r="K143" s="115">
        <v>2317.8356433923964</v>
      </c>
      <c r="L143" s="11">
        <f t="shared" ref="L143:L205" si="39">J143-K143</f>
        <v>-160.82277525563404</v>
      </c>
      <c r="M143" s="59">
        <f t="shared" ref="M143:M205" si="40">J143/K143-1</f>
        <v>-6.9384891769225243E-2</v>
      </c>
      <c r="N143" s="11">
        <v>278.85348254764369</v>
      </c>
      <c r="O143" s="11">
        <v>357.53478813509838</v>
      </c>
      <c r="P143" s="61">
        <f t="shared" si="35"/>
        <v>-78.681305587454688</v>
      </c>
      <c r="Q143" s="117"/>
      <c r="R143" s="117"/>
      <c r="S143" s="118"/>
      <c r="T143" s="11">
        <v>215.4284411908701</v>
      </c>
      <c r="U143" s="11">
        <v>188.26140980912939</v>
      </c>
      <c r="V143" s="61">
        <f t="shared" si="37"/>
        <v>27.167031381740713</v>
      </c>
      <c r="W143" s="11">
        <v>807.83993865426737</v>
      </c>
      <c r="X143" s="11">
        <v>935.91469325198864</v>
      </c>
      <c r="Y143" s="61">
        <f t="shared" ref="Y143:Y205" si="41">W143-X143</f>
        <v>-128.07475459772127</v>
      </c>
      <c r="Z143" s="75" t="s">
        <v>836</v>
      </c>
      <c r="AA143" s="13" t="s">
        <v>875</v>
      </c>
      <c r="AB143" s="61" t="s">
        <v>877</v>
      </c>
    </row>
    <row r="144" spans="1:28" ht="45" x14ac:dyDescent="0.25">
      <c r="A144" s="13" t="s">
        <v>270</v>
      </c>
      <c r="C144" s="10" t="s">
        <v>516</v>
      </c>
      <c r="D144" s="114" t="s">
        <v>749</v>
      </c>
      <c r="E144" s="113" t="s">
        <v>683</v>
      </c>
      <c r="F144" t="s">
        <v>831</v>
      </c>
      <c r="G144" t="s">
        <v>687</v>
      </c>
      <c r="H144" t="s">
        <v>364</v>
      </c>
      <c r="I144" s="66" t="s">
        <v>112</v>
      </c>
      <c r="J144" s="65" t="s">
        <v>199</v>
      </c>
      <c r="K144" s="115">
        <v>3018.0379836834777</v>
      </c>
      <c r="L144" s="62"/>
      <c r="M144" s="63"/>
      <c r="N144" s="65"/>
      <c r="O144" s="11">
        <v>588.96234479618909</v>
      </c>
      <c r="P144" s="63"/>
      <c r="Q144" s="65"/>
      <c r="R144" s="117"/>
      <c r="S144" s="63"/>
      <c r="T144" s="65"/>
      <c r="U144" s="11">
        <v>188.26140980912939</v>
      </c>
      <c r="V144" s="63"/>
      <c r="W144" s="65"/>
      <c r="X144" s="11">
        <v>1404.6894768819802</v>
      </c>
      <c r="Y144" s="63"/>
      <c r="Z144" s="75" t="s">
        <v>837</v>
      </c>
      <c r="AA144" s="76"/>
      <c r="AB144" s="63"/>
    </row>
    <row r="145" spans="1:28" ht="45" x14ac:dyDescent="0.25">
      <c r="A145" s="13" t="s">
        <v>270</v>
      </c>
      <c r="C145" s="10" t="s">
        <v>517</v>
      </c>
      <c r="D145" s="114" t="s">
        <v>116</v>
      </c>
      <c r="E145" s="113" t="s">
        <v>683</v>
      </c>
      <c r="F145" s="114" t="s">
        <v>832</v>
      </c>
      <c r="G145" t="s">
        <v>686</v>
      </c>
      <c r="H145" t="s">
        <v>365</v>
      </c>
      <c r="I145" s="66" t="s">
        <v>112</v>
      </c>
      <c r="J145" s="11">
        <v>917.36929916529743</v>
      </c>
      <c r="K145" s="115">
        <v>1564.2196313017034</v>
      </c>
      <c r="L145" s="11">
        <f t="shared" si="39"/>
        <v>-646.850332136406</v>
      </c>
      <c r="M145" s="59">
        <f t="shared" si="40"/>
        <v>-0.41352909731615739</v>
      </c>
      <c r="N145" s="11">
        <v>286.97615512955645</v>
      </c>
      <c r="O145" s="11">
        <v>424.4577497560569</v>
      </c>
      <c r="P145" s="61">
        <f t="shared" si="35"/>
        <v>-137.48159462650045</v>
      </c>
      <c r="Q145" s="11">
        <v>0</v>
      </c>
      <c r="R145" s="11">
        <v>0</v>
      </c>
      <c r="S145" s="61">
        <f t="shared" si="36"/>
        <v>0</v>
      </c>
      <c r="T145" s="11">
        <v>215.4284411908701</v>
      </c>
      <c r="U145" s="11">
        <v>188.26140980912939</v>
      </c>
      <c r="V145" s="61">
        <f t="shared" si="37"/>
        <v>27.167031381740713</v>
      </c>
      <c r="W145" s="11">
        <v>414.96470284487094</v>
      </c>
      <c r="X145" s="11">
        <v>951.50047173651706</v>
      </c>
      <c r="Y145" s="61">
        <f t="shared" si="41"/>
        <v>-536.53576889164606</v>
      </c>
      <c r="Z145" s="75" t="s">
        <v>836</v>
      </c>
      <c r="AA145" s="13" t="s">
        <v>875</v>
      </c>
      <c r="AB145" s="61" t="s">
        <v>877</v>
      </c>
    </row>
    <row r="146" spans="1:28" ht="45" x14ac:dyDescent="0.25">
      <c r="A146" s="13" t="s">
        <v>270</v>
      </c>
      <c r="C146" s="10" t="s">
        <v>518</v>
      </c>
      <c r="D146" s="114" t="s">
        <v>750</v>
      </c>
      <c r="E146" s="113" t="s">
        <v>683</v>
      </c>
      <c r="F146" s="114" t="s">
        <v>832</v>
      </c>
      <c r="G146" t="s">
        <v>687</v>
      </c>
      <c r="H146" t="s">
        <v>365</v>
      </c>
      <c r="I146" s="66" t="s">
        <v>112</v>
      </c>
      <c r="J146" s="65" t="s">
        <v>199</v>
      </c>
      <c r="K146" s="115">
        <v>2484.6766320810661</v>
      </c>
      <c r="L146" s="62"/>
      <c r="M146" s="63"/>
      <c r="N146" s="65"/>
      <c r="O146" s="11">
        <v>728.68283219923933</v>
      </c>
      <c r="P146" s="63"/>
      <c r="Q146" s="65"/>
      <c r="R146" s="11">
        <v>0</v>
      </c>
      <c r="S146" s="63"/>
      <c r="T146" s="65"/>
      <c r="U146" s="11">
        <v>188.26140980912939</v>
      </c>
      <c r="V146" s="63"/>
      <c r="W146" s="65"/>
      <c r="X146" s="11">
        <v>1567.7323900726979</v>
      </c>
      <c r="Y146" s="63"/>
      <c r="Z146" s="75" t="s">
        <v>837</v>
      </c>
      <c r="AA146" s="76"/>
      <c r="AB146" s="63"/>
    </row>
    <row r="147" spans="1:28" ht="45" x14ac:dyDescent="0.25">
      <c r="A147" s="13" t="s">
        <v>270</v>
      </c>
      <c r="C147" s="10" t="s">
        <v>519</v>
      </c>
      <c r="D147" s="114" t="s">
        <v>117</v>
      </c>
      <c r="E147" s="113" t="s">
        <v>683</v>
      </c>
      <c r="F147" s="114" t="s">
        <v>832</v>
      </c>
      <c r="G147" t="s">
        <v>686</v>
      </c>
      <c r="H147" t="s">
        <v>366</v>
      </c>
      <c r="I147" s="66" t="s">
        <v>112</v>
      </c>
      <c r="J147" s="11">
        <v>2174.0153039407624</v>
      </c>
      <c r="K147" s="115">
        <v>2520.3163463055243</v>
      </c>
      <c r="L147" s="11">
        <f t="shared" si="39"/>
        <v>-346.301042364762</v>
      </c>
      <c r="M147" s="59">
        <f t="shared" si="40"/>
        <v>-0.13740379967474992</v>
      </c>
      <c r="N147" s="11">
        <v>286.97615512955645</v>
      </c>
      <c r="O147" s="11">
        <v>424.4577497560569</v>
      </c>
      <c r="P147" s="61">
        <f t="shared" si="35"/>
        <v>-137.48159462650045</v>
      </c>
      <c r="Q147" s="117"/>
      <c r="R147" s="117"/>
      <c r="S147" s="118"/>
      <c r="T147" s="11">
        <v>215.4284411908701</v>
      </c>
      <c r="U147" s="11">
        <v>188.26140980912939</v>
      </c>
      <c r="V147" s="61">
        <f t="shared" si="37"/>
        <v>27.167031381740713</v>
      </c>
      <c r="W147" s="11">
        <v>816.71970187635509</v>
      </c>
      <c r="X147" s="11">
        <v>1071.472434544158</v>
      </c>
      <c r="Y147" s="61">
        <f t="shared" si="41"/>
        <v>-254.75273266780289</v>
      </c>
      <c r="Z147" s="75" t="s">
        <v>836</v>
      </c>
      <c r="AA147" s="13" t="s">
        <v>875</v>
      </c>
      <c r="AB147" s="61" t="s">
        <v>877</v>
      </c>
    </row>
    <row r="148" spans="1:28" ht="45" x14ac:dyDescent="0.25">
      <c r="A148" s="13" t="s">
        <v>270</v>
      </c>
      <c r="C148" s="10" t="s">
        <v>520</v>
      </c>
      <c r="D148" s="114" t="s">
        <v>751</v>
      </c>
      <c r="E148" s="113" t="s">
        <v>683</v>
      </c>
      <c r="F148" s="114" t="s">
        <v>832</v>
      </c>
      <c r="G148" t="s">
        <v>687</v>
      </c>
      <c r="H148" t="s">
        <v>366</v>
      </c>
      <c r="I148" s="66" t="s">
        <v>112</v>
      </c>
      <c r="J148" s="65" t="s">
        <v>199</v>
      </c>
      <c r="K148" s="115">
        <v>3440.7733470848866</v>
      </c>
      <c r="L148" s="62"/>
      <c r="M148" s="63"/>
      <c r="N148" s="65"/>
      <c r="O148" s="11">
        <v>728.68283219923933</v>
      </c>
      <c r="P148" s="63"/>
      <c r="Q148" s="65"/>
      <c r="R148" s="117"/>
      <c r="S148" s="63"/>
      <c r="T148" s="65"/>
      <c r="U148" s="11">
        <v>188.26140980912939</v>
      </c>
      <c r="V148" s="63"/>
      <c r="W148" s="65"/>
      <c r="X148" s="11">
        <v>1687.7043528803385</v>
      </c>
      <c r="Y148" s="63"/>
      <c r="Z148" s="75" t="s">
        <v>837</v>
      </c>
      <c r="AA148" s="76"/>
      <c r="AB148" s="63"/>
    </row>
    <row r="149" spans="1:28" ht="45" x14ac:dyDescent="0.25">
      <c r="A149" s="13" t="s">
        <v>270</v>
      </c>
      <c r="C149" s="10" t="s">
        <v>521</v>
      </c>
      <c r="D149" s="114" t="s">
        <v>118</v>
      </c>
      <c r="E149" s="113" t="s">
        <v>683</v>
      </c>
      <c r="F149" s="114" t="s">
        <v>832</v>
      </c>
      <c r="G149" t="s">
        <v>686</v>
      </c>
      <c r="H149" t="s">
        <v>367</v>
      </c>
      <c r="I149" s="66" t="s">
        <v>112</v>
      </c>
      <c r="J149" s="11">
        <v>980.46809342680615</v>
      </c>
      <c r="K149" s="115">
        <v>1702.012595490231</v>
      </c>
      <c r="L149" s="11">
        <f t="shared" si="39"/>
        <v>-721.54450206342483</v>
      </c>
      <c r="M149" s="59">
        <f t="shared" si="40"/>
        <v>-0.42393605310282578</v>
      </c>
      <c r="N149" s="11">
        <v>317.120709239804</v>
      </c>
      <c r="O149" s="11">
        <v>470.00042676850944</v>
      </c>
      <c r="P149" s="61">
        <f t="shared" si="35"/>
        <v>-152.87971752870544</v>
      </c>
      <c r="Q149" s="11">
        <v>0</v>
      </c>
      <c r="R149" s="11">
        <v>0</v>
      </c>
      <c r="S149" s="61">
        <f t="shared" si="36"/>
        <v>0</v>
      </c>
      <c r="T149" s="11">
        <v>215.4284411908701</v>
      </c>
      <c r="U149" s="11">
        <v>188.26140980912939</v>
      </c>
      <c r="V149" s="61">
        <f t="shared" si="37"/>
        <v>27.167031381740713</v>
      </c>
      <c r="W149" s="11">
        <v>447.91894299613205</v>
      </c>
      <c r="X149" s="11">
        <v>1043.7507589125919</v>
      </c>
      <c r="Y149" s="61">
        <f t="shared" si="41"/>
        <v>-595.83181591645985</v>
      </c>
      <c r="Z149" s="75" t="s">
        <v>836</v>
      </c>
      <c r="AA149" s="13" t="s">
        <v>875</v>
      </c>
      <c r="AB149" s="61" t="s">
        <v>877</v>
      </c>
    </row>
    <row r="150" spans="1:28" ht="45" x14ac:dyDescent="0.25">
      <c r="A150" s="13" t="s">
        <v>270</v>
      </c>
      <c r="C150" s="10" t="s">
        <v>522</v>
      </c>
      <c r="D150" s="114" t="s">
        <v>752</v>
      </c>
      <c r="E150" s="113" t="s">
        <v>683</v>
      </c>
      <c r="F150" s="114" t="s">
        <v>832</v>
      </c>
      <c r="G150" t="s">
        <v>687</v>
      </c>
      <c r="H150" t="s">
        <v>367</v>
      </c>
      <c r="I150" s="66" t="s">
        <v>112</v>
      </c>
      <c r="J150" s="65" t="s">
        <v>199</v>
      </c>
      <c r="K150" s="115">
        <v>2622.4695962695941</v>
      </c>
      <c r="L150" s="62"/>
      <c r="M150" s="63"/>
      <c r="N150" s="65"/>
      <c r="O150" s="11">
        <v>774.2255092116917</v>
      </c>
      <c r="P150" s="63"/>
      <c r="Q150" s="65"/>
      <c r="R150" s="11">
        <v>0</v>
      </c>
      <c r="S150" s="63"/>
      <c r="T150" s="65"/>
      <c r="U150" s="11">
        <v>188.26140980912939</v>
      </c>
      <c r="V150" s="63"/>
      <c r="W150" s="65"/>
      <c r="X150" s="11">
        <v>1659.9826772487727</v>
      </c>
      <c r="Y150" s="63"/>
      <c r="Z150" s="75" t="s">
        <v>837</v>
      </c>
      <c r="AA150" s="76"/>
      <c r="AB150" s="63"/>
    </row>
    <row r="151" spans="1:28" ht="45" x14ac:dyDescent="0.25">
      <c r="A151" s="13" t="s">
        <v>270</v>
      </c>
      <c r="C151" s="10" t="s">
        <v>523</v>
      </c>
      <c r="D151" s="114" t="s">
        <v>119</v>
      </c>
      <c r="E151" s="113" t="s">
        <v>683</v>
      </c>
      <c r="F151" s="114" t="s">
        <v>832</v>
      </c>
      <c r="G151" t="s">
        <v>686</v>
      </c>
      <c r="H151" t="s">
        <v>368</v>
      </c>
      <c r="I151" s="66" t="s">
        <v>112</v>
      </c>
      <c r="J151" s="11">
        <v>2237.1140982022712</v>
      </c>
      <c r="K151" s="115">
        <v>2658.1093104940514</v>
      </c>
      <c r="L151" s="11">
        <f t="shared" si="39"/>
        <v>-420.99521229178026</v>
      </c>
      <c r="M151" s="59">
        <f t="shared" si="40"/>
        <v>-0.15838145204552623</v>
      </c>
      <c r="N151" s="11">
        <v>317.120709239804</v>
      </c>
      <c r="O151" s="11">
        <v>470.00042676850944</v>
      </c>
      <c r="P151" s="61">
        <f t="shared" si="35"/>
        <v>-152.87971752870544</v>
      </c>
      <c r="Q151" s="117"/>
      <c r="R151" s="117"/>
      <c r="S151" s="118"/>
      <c r="T151" s="11">
        <v>215.4284411908701</v>
      </c>
      <c r="U151" s="11">
        <v>188.26140980912939</v>
      </c>
      <c r="V151" s="61">
        <f t="shared" si="37"/>
        <v>27.167031381740713</v>
      </c>
      <c r="W151" s="11">
        <v>849.67394202761636</v>
      </c>
      <c r="X151" s="11">
        <v>1163.722721720233</v>
      </c>
      <c r="Y151" s="61">
        <f t="shared" si="41"/>
        <v>-314.04877969261668</v>
      </c>
      <c r="Z151" s="75" t="s">
        <v>836</v>
      </c>
      <c r="AA151" s="13" t="s">
        <v>875</v>
      </c>
      <c r="AB151" s="61" t="s">
        <v>877</v>
      </c>
    </row>
    <row r="152" spans="1:28" ht="45" x14ac:dyDescent="0.25">
      <c r="A152" s="13" t="s">
        <v>270</v>
      </c>
      <c r="C152" s="10" t="s">
        <v>524</v>
      </c>
      <c r="D152" s="114" t="s">
        <v>753</v>
      </c>
      <c r="E152" s="113" t="s">
        <v>683</v>
      </c>
      <c r="F152" s="114" t="s">
        <v>832</v>
      </c>
      <c r="G152" t="s">
        <v>687</v>
      </c>
      <c r="H152" t="s">
        <v>368</v>
      </c>
      <c r="I152" s="66" t="s">
        <v>112</v>
      </c>
      <c r="J152" s="65" t="s">
        <v>199</v>
      </c>
      <c r="K152" s="115">
        <v>3578.5663112734146</v>
      </c>
      <c r="L152" s="62"/>
      <c r="M152" s="63"/>
      <c r="N152" s="65"/>
      <c r="O152" s="11">
        <v>774.2255092116917</v>
      </c>
      <c r="P152" s="63"/>
      <c r="Q152" s="65"/>
      <c r="R152" s="117"/>
      <c r="S152" s="63"/>
      <c r="T152" s="65"/>
      <c r="U152" s="11">
        <v>188.26140980912939</v>
      </c>
      <c r="V152" s="63"/>
      <c r="W152" s="65"/>
      <c r="X152" s="11">
        <v>1779.9546400564138</v>
      </c>
      <c r="Y152" s="63"/>
      <c r="Z152" s="75" t="s">
        <v>837</v>
      </c>
      <c r="AA152" s="76"/>
      <c r="AB152" s="63"/>
    </row>
    <row r="153" spans="1:28" ht="45" x14ac:dyDescent="0.25">
      <c r="A153" s="13" t="s">
        <v>270</v>
      </c>
      <c r="C153" s="10" t="s">
        <v>525</v>
      </c>
      <c r="D153" s="114" t="s">
        <v>120</v>
      </c>
      <c r="E153" s="113" t="s">
        <v>683</v>
      </c>
      <c r="F153" t="s">
        <v>831</v>
      </c>
      <c r="G153" t="s">
        <v>686</v>
      </c>
      <c r="H153" t="s">
        <v>361</v>
      </c>
      <c r="I153" s="66" t="s">
        <v>121</v>
      </c>
      <c r="J153" s="11">
        <v>260.67791419060961</v>
      </c>
      <c r="K153" s="115">
        <v>278.8230876009398</v>
      </c>
      <c r="L153" s="11">
        <f t="shared" si="39"/>
        <v>-18.145173410330187</v>
      </c>
      <c r="M153" s="59">
        <f t="shared" si="40"/>
        <v>-6.50777292743423E-2</v>
      </c>
      <c r="N153" s="11">
        <v>146.31855738241381</v>
      </c>
      <c r="O153" s="11">
        <v>92.155284538697828</v>
      </c>
      <c r="P153" s="61">
        <f t="shared" si="35"/>
        <v>54.163272843715987</v>
      </c>
      <c r="Q153" s="11">
        <v>0</v>
      </c>
      <c r="R153" s="11">
        <v>0</v>
      </c>
      <c r="S153" s="61">
        <f t="shared" si="36"/>
        <v>0</v>
      </c>
      <c r="T153" s="11">
        <v>0</v>
      </c>
      <c r="U153" s="11">
        <v>0</v>
      </c>
      <c r="V153" s="61">
        <f t="shared" si="37"/>
        <v>0</v>
      </c>
      <c r="W153" s="11">
        <v>114.3593568081958</v>
      </c>
      <c r="X153" s="11">
        <v>186.66780306224203</v>
      </c>
      <c r="Y153" s="61">
        <f t="shared" si="41"/>
        <v>-72.308446254046231</v>
      </c>
      <c r="Z153" s="75" t="s">
        <v>836</v>
      </c>
      <c r="AA153" s="13" t="s">
        <v>875</v>
      </c>
      <c r="AB153" s="61" t="s">
        <v>877</v>
      </c>
    </row>
    <row r="154" spans="1:28" ht="45" x14ac:dyDescent="0.25">
      <c r="A154" s="13" t="s">
        <v>270</v>
      </c>
      <c r="C154" s="10" t="s">
        <v>526</v>
      </c>
      <c r="D154" s="114" t="s">
        <v>754</v>
      </c>
      <c r="E154" s="113" t="s">
        <v>683</v>
      </c>
      <c r="F154" t="s">
        <v>831</v>
      </c>
      <c r="G154" t="s">
        <v>687</v>
      </c>
      <c r="H154" t="s">
        <v>361</v>
      </c>
      <c r="I154" s="66" t="s">
        <v>121</v>
      </c>
      <c r="J154" s="65" t="s">
        <v>199</v>
      </c>
      <c r="K154" s="115">
        <v>628.92425774648086</v>
      </c>
      <c r="L154" s="62"/>
      <c r="M154" s="63"/>
      <c r="N154" s="65"/>
      <c r="O154" s="11">
        <v>207.86906286924315</v>
      </c>
      <c r="P154" s="63"/>
      <c r="Q154" s="65"/>
      <c r="R154" s="11">
        <v>0</v>
      </c>
      <c r="S154" s="63"/>
      <c r="T154" s="65"/>
      <c r="U154" s="11">
        <v>0</v>
      </c>
      <c r="V154" s="63"/>
      <c r="W154" s="65"/>
      <c r="X154" s="11">
        <v>421.05519487723762</v>
      </c>
      <c r="Y154" s="63"/>
      <c r="Z154" s="75" t="s">
        <v>837</v>
      </c>
      <c r="AA154" s="76"/>
      <c r="AB154" s="63"/>
    </row>
    <row r="155" spans="1:28" ht="45" x14ac:dyDescent="0.25">
      <c r="A155" s="13" t="s">
        <v>270</v>
      </c>
      <c r="C155" s="10" t="s">
        <v>527</v>
      </c>
      <c r="D155" s="114" t="s">
        <v>122</v>
      </c>
      <c r="E155" s="113" t="s">
        <v>683</v>
      </c>
      <c r="F155" t="s">
        <v>831</v>
      </c>
      <c r="G155" t="s">
        <v>686</v>
      </c>
      <c r="H155" t="s">
        <v>362</v>
      </c>
      <c r="I155" s="66" t="s">
        <v>121</v>
      </c>
      <c r="J155" s="11">
        <v>1517.3239189660751</v>
      </c>
      <c r="K155" s="115">
        <v>1234.9198026047604</v>
      </c>
      <c r="L155" s="11">
        <f t="shared" si="39"/>
        <v>282.40411636131466</v>
      </c>
      <c r="M155" s="59">
        <f t="shared" si="40"/>
        <v>0.22868215066731667</v>
      </c>
      <c r="N155" s="11">
        <v>146.31855738241381</v>
      </c>
      <c r="O155" s="11">
        <v>92.155284538697828</v>
      </c>
      <c r="P155" s="61">
        <f t="shared" si="35"/>
        <v>54.163272843715987</v>
      </c>
      <c r="Q155" s="117"/>
      <c r="R155" s="117"/>
      <c r="S155" s="118"/>
      <c r="T155" s="11">
        <v>0</v>
      </c>
      <c r="U155" s="11">
        <v>0</v>
      </c>
      <c r="V155" s="61">
        <f t="shared" si="37"/>
        <v>0</v>
      </c>
      <c r="W155" s="11">
        <v>516.11435583968023</v>
      </c>
      <c r="X155" s="11">
        <v>306.63976586988304</v>
      </c>
      <c r="Y155" s="61">
        <f t="shared" si="41"/>
        <v>209.47458996979719</v>
      </c>
      <c r="Z155" s="75" t="s">
        <v>860</v>
      </c>
      <c r="AA155" t="s">
        <v>875</v>
      </c>
      <c r="AB155" s="61" t="s">
        <v>877</v>
      </c>
    </row>
    <row r="156" spans="1:28" ht="45" x14ac:dyDescent="0.25">
      <c r="A156" s="13" t="s">
        <v>270</v>
      </c>
      <c r="C156" s="10" t="s">
        <v>528</v>
      </c>
      <c r="D156" s="114" t="s">
        <v>755</v>
      </c>
      <c r="E156" s="113" t="s">
        <v>683</v>
      </c>
      <c r="F156" t="s">
        <v>831</v>
      </c>
      <c r="G156" t="s">
        <v>687</v>
      </c>
      <c r="H156" t="s">
        <v>362</v>
      </c>
      <c r="I156" s="66" t="s">
        <v>121</v>
      </c>
      <c r="J156" s="65" t="s">
        <v>199</v>
      </c>
      <c r="K156" s="115">
        <v>1585.0209727503013</v>
      </c>
      <c r="L156" s="62"/>
      <c r="M156" s="63"/>
      <c r="N156" s="65"/>
      <c r="O156" s="11">
        <v>207.86906286924315</v>
      </c>
      <c r="P156" s="63"/>
      <c r="Q156" s="65"/>
      <c r="R156" s="117"/>
      <c r="S156" s="63"/>
      <c r="T156" s="65"/>
      <c r="U156" s="11">
        <v>0</v>
      </c>
      <c r="V156" s="63"/>
      <c r="W156" s="65"/>
      <c r="X156" s="11">
        <v>541.0271576848786</v>
      </c>
      <c r="Y156" s="63"/>
      <c r="Z156" s="75" t="s">
        <v>837</v>
      </c>
      <c r="AA156" s="76"/>
      <c r="AB156" s="63"/>
    </row>
    <row r="157" spans="1:28" ht="45" x14ac:dyDescent="0.25">
      <c r="A157" s="13" t="s">
        <v>270</v>
      </c>
      <c r="C157" s="10" t="s">
        <v>529</v>
      </c>
      <c r="D157" s="114" t="s">
        <v>123</v>
      </c>
      <c r="E157" s="113" t="s">
        <v>683</v>
      </c>
      <c r="F157" t="s">
        <v>831</v>
      </c>
      <c r="G157" t="s">
        <v>686</v>
      </c>
      <c r="H157" t="s">
        <v>363</v>
      </c>
      <c r="I157" s="66" t="s">
        <v>121</v>
      </c>
      <c r="J157" s="11">
        <v>260.67791419060961</v>
      </c>
      <c r="K157" s="115">
        <v>278.8230876009398</v>
      </c>
      <c r="L157" s="11">
        <f t="shared" si="39"/>
        <v>-18.145173410330187</v>
      </c>
      <c r="M157" s="59">
        <f t="shared" si="40"/>
        <v>-6.50777292743423E-2</v>
      </c>
      <c r="N157" s="11">
        <v>146.31855738241381</v>
      </c>
      <c r="O157" s="11">
        <v>92.155284538697828</v>
      </c>
      <c r="P157" s="61">
        <f t="shared" si="35"/>
        <v>54.163272843715987</v>
      </c>
      <c r="Q157" s="11">
        <v>0</v>
      </c>
      <c r="R157" s="11">
        <v>0</v>
      </c>
      <c r="S157" s="61">
        <f t="shared" si="36"/>
        <v>0</v>
      </c>
      <c r="T157" s="11">
        <v>0</v>
      </c>
      <c r="U157" s="11">
        <v>0</v>
      </c>
      <c r="V157" s="61">
        <f t="shared" si="37"/>
        <v>0</v>
      </c>
      <c r="W157" s="11">
        <v>114.3593568081958</v>
      </c>
      <c r="X157" s="11">
        <v>186.66780306224203</v>
      </c>
      <c r="Y157" s="61">
        <f t="shared" si="41"/>
        <v>-72.308446254046231</v>
      </c>
      <c r="Z157" s="75" t="s">
        <v>836</v>
      </c>
      <c r="AA157" t="s">
        <v>875</v>
      </c>
      <c r="AB157" s="61" t="s">
        <v>877</v>
      </c>
    </row>
    <row r="158" spans="1:28" ht="45" x14ac:dyDescent="0.25">
      <c r="A158" s="13" t="s">
        <v>270</v>
      </c>
      <c r="C158" s="10" t="s">
        <v>530</v>
      </c>
      <c r="D158" s="114" t="s">
        <v>756</v>
      </c>
      <c r="E158" s="113" t="s">
        <v>683</v>
      </c>
      <c r="F158" t="s">
        <v>831</v>
      </c>
      <c r="G158" t="s">
        <v>687</v>
      </c>
      <c r="H158" t="s">
        <v>363</v>
      </c>
      <c r="I158" s="66" t="s">
        <v>121</v>
      </c>
      <c r="J158" s="65" t="s">
        <v>199</v>
      </c>
      <c r="K158" s="115">
        <v>628.92425774648086</v>
      </c>
      <c r="L158" s="62"/>
      <c r="M158" s="63"/>
      <c r="N158" s="65"/>
      <c r="O158" s="11">
        <v>207.86906286924315</v>
      </c>
      <c r="P158" s="63"/>
      <c r="Q158" s="65"/>
      <c r="R158" s="11">
        <v>0</v>
      </c>
      <c r="S158" s="63"/>
      <c r="T158" s="65"/>
      <c r="U158" s="11">
        <v>0</v>
      </c>
      <c r="V158" s="63"/>
      <c r="W158" s="65"/>
      <c r="X158" s="11">
        <v>421.05519487723762</v>
      </c>
      <c r="Y158" s="63"/>
      <c r="Z158" s="75" t="s">
        <v>837</v>
      </c>
      <c r="AA158" s="76"/>
      <c r="AB158" s="63"/>
    </row>
    <row r="159" spans="1:28" ht="45" x14ac:dyDescent="0.25">
      <c r="A159" s="13" t="s">
        <v>270</v>
      </c>
      <c r="C159" s="10" t="s">
        <v>531</v>
      </c>
      <c r="D159" s="114" t="s">
        <v>124</v>
      </c>
      <c r="E159" s="113" t="s">
        <v>683</v>
      </c>
      <c r="F159" t="s">
        <v>831</v>
      </c>
      <c r="G159" t="s">
        <v>686</v>
      </c>
      <c r="H159" t="s">
        <v>364</v>
      </c>
      <c r="I159" s="66" t="s">
        <v>121</v>
      </c>
      <c r="J159" s="11">
        <v>1517.3239189660751</v>
      </c>
      <c r="K159" s="115">
        <v>1234.9198026047604</v>
      </c>
      <c r="L159" s="11">
        <f t="shared" si="39"/>
        <v>282.40411636131466</v>
      </c>
      <c r="M159" s="59">
        <f t="shared" si="40"/>
        <v>0.22868215066731667</v>
      </c>
      <c r="N159" s="11">
        <v>146.31855738241381</v>
      </c>
      <c r="O159" s="11">
        <v>92.155284538697828</v>
      </c>
      <c r="P159" s="61">
        <f t="shared" si="35"/>
        <v>54.163272843715987</v>
      </c>
      <c r="Q159" s="117"/>
      <c r="R159" s="117"/>
      <c r="S159" s="118"/>
      <c r="T159" s="11">
        <v>0</v>
      </c>
      <c r="U159" s="11">
        <v>0</v>
      </c>
      <c r="V159" s="61">
        <f t="shared" si="37"/>
        <v>0</v>
      </c>
      <c r="W159" s="11">
        <v>516.11435583968023</v>
      </c>
      <c r="X159" s="11">
        <v>306.63976586988304</v>
      </c>
      <c r="Y159" s="61">
        <f t="shared" si="41"/>
        <v>209.47458996979719</v>
      </c>
      <c r="Z159" s="75" t="s">
        <v>860</v>
      </c>
      <c r="AA159" t="s">
        <v>875</v>
      </c>
      <c r="AB159" s="61" t="s">
        <v>877</v>
      </c>
    </row>
    <row r="160" spans="1:28" ht="45" x14ac:dyDescent="0.25">
      <c r="A160" s="13" t="s">
        <v>270</v>
      </c>
      <c r="C160" s="10" t="s">
        <v>532</v>
      </c>
      <c r="D160" s="114" t="s">
        <v>757</v>
      </c>
      <c r="E160" s="113" t="s">
        <v>683</v>
      </c>
      <c r="F160" t="s">
        <v>831</v>
      </c>
      <c r="G160" t="s">
        <v>687</v>
      </c>
      <c r="H160" t="s">
        <v>364</v>
      </c>
      <c r="I160" s="66" t="s">
        <v>121</v>
      </c>
      <c r="J160" s="65" t="s">
        <v>199</v>
      </c>
      <c r="K160" s="115">
        <v>1585.0209727503013</v>
      </c>
      <c r="L160" s="62"/>
      <c r="M160" s="63"/>
      <c r="N160" s="65"/>
      <c r="O160" s="11">
        <v>207.86906286924315</v>
      </c>
      <c r="P160" s="63"/>
      <c r="Q160" s="65"/>
      <c r="R160" s="117"/>
      <c r="S160" s="63"/>
      <c r="T160" s="65"/>
      <c r="U160" s="11">
        <v>0</v>
      </c>
      <c r="V160" s="63"/>
      <c r="W160" s="65"/>
      <c r="X160" s="11">
        <v>541.0271576848786</v>
      </c>
      <c r="Y160" s="63"/>
      <c r="Z160" s="75" t="s">
        <v>837</v>
      </c>
      <c r="AA160" s="76"/>
      <c r="AB160" s="63"/>
    </row>
    <row r="161" spans="1:28" ht="45" x14ac:dyDescent="0.25">
      <c r="A161" s="13" t="s">
        <v>270</v>
      </c>
      <c r="C161" s="10" t="s">
        <v>533</v>
      </c>
      <c r="D161" s="114" t="s">
        <v>125</v>
      </c>
      <c r="E161" s="113" t="s">
        <v>683</v>
      </c>
      <c r="F161" s="114" t="s">
        <v>832</v>
      </c>
      <c r="G161" t="s">
        <v>686</v>
      </c>
      <c r="H161" t="s">
        <v>365</v>
      </c>
      <c r="I161" s="66" t="s">
        <v>121</v>
      </c>
      <c r="J161" s="11">
        <v>296.45089699446322</v>
      </c>
      <c r="K161" s="115">
        <v>366.52928474148285</v>
      </c>
      <c r="L161" s="11">
        <f t="shared" si="39"/>
        <v>-70.078387747019633</v>
      </c>
      <c r="M161" s="59">
        <f t="shared" si="40"/>
        <v>-0.19119451204682514</v>
      </c>
      <c r="N161" s="11">
        <v>166.39793868856634</v>
      </c>
      <c r="O161" s="11">
        <v>121.14352085312352</v>
      </c>
      <c r="P161" s="61">
        <f t="shared" si="35"/>
        <v>45.254417835442823</v>
      </c>
      <c r="Q161" s="11">
        <v>0</v>
      </c>
      <c r="R161" s="11">
        <v>0</v>
      </c>
      <c r="S161" s="61">
        <f t="shared" si="36"/>
        <v>0</v>
      </c>
      <c r="T161" s="11">
        <v>0</v>
      </c>
      <c r="U161" s="11">
        <v>0</v>
      </c>
      <c r="V161" s="61">
        <f t="shared" si="37"/>
        <v>0</v>
      </c>
      <c r="W161" s="11">
        <v>130.05295830589688</v>
      </c>
      <c r="X161" s="11">
        <v>245.38576388835929</v>
      </c>
      <c r="Y161" s="61">
        <f t="shared" si="41"/>
        <v>-115.33280558246241</v>
      </c>
      <c r="Z161" s="75" t="s">
        <v>836</v>
      </c>
      <c r="AA161" t="s">
        <v>875</v>
      </c>
      <c r="AB161" s="61" t="s">
        <v>877</v>
      </c>
    </row>
    <row r="162" spans="1:28" ht="45" x14ac:dyDescent="0.25">
      <c r="A162" s="13" t="s">
        <v>270</v>
      </c>
      <c r="C162" s="10" t="s">
        <v>534</v>
      </c>
      <c r="D162" s="114" t="s">
        <v>758</v>
      </c>
      <c r="E162" s="113" t="s">
        <v>683</v>
      </c>
      <c r="F162" s="114" t="s">
        <v>832</v>
      </c>
      <c r="G162" t="s">
        <v>687</v>
      </c>
      <c r="H162" t="s">
        <v>365</v>
      </c>
      <c r="I162" s="66" t="s">
        <v>121</v>
      </c>
      <c r="J162" s="65" t="s">
        <v>199</v>
      </c>
      <c r="K162" s="115">
        <v>826.75778513116427</v>
      </c>
      <c r="L162" s="62"/>
      <c r="M162" s="63"/>
      <c r="N162" s="65"/>
      <c r="O162" s="11">
        <v>273.25606207471475</v>
      </c>
      <c r="P162" s="63"/>
      <c r="Q162" s="65"/>
      <c r="R162" s="11">
        <v>0</v>
      </c>
      <c r="S162" s="63"/>
      <c r="T162" s="65"/>
      <c r="U162" s="11">
        <v>0</v>
      </c>
      <c r="V162" s="63"/>
      <c r="W162" s="65"/>
      <c r="X162" s="11">
        <v>553.50172305644946</v>
      </c>
      <c r="Y162" s="63"/>
      <c r="Z162" s="75" t="s">
        <v>837</v>
      </c>
      <c r="AA162" s="76"/>
      <c r="AB162" s="63"/>
    </row>
    <row r="163" spans="1:28" ht="45" x14ac:dyDescent="0.25">
      <c r="A163" s="13" t="s">
        <v>270</v>
      </c>
      <c r="C163" s="10" t="s">
        <v>535</v>
      </c>
      <c r="D163" s="114" t="s">
        <v>126</v>
      </c>
      <c r="E163" s="113" t="s">
        <v>683</v>
      </c>
      <c r="F163" s="114" t="s">
        <v>832</v>
      </c>
      <c r="G163" t="s">
        <v>686</v>
      </c>
      <c r="H163" t="s">
        <v>366</v>
      </c>
      <c r="I163" s="66" t="s">
        <v>121</v>
      </c>
      <c r="J163" s="11">
        <v>1553.0969017699285</v>
      </c>
      <c r="K163" s="115">
        <v>1322.6259997453037</v>
      </c>
      <c r="L163" s="11">
        <f t="shared" si="39"/>
        <v>230.47090202462482</v>
      </c>
      <c r="M163" s="59">
        <f t="shared" si="40"/>
        <v>0.17425251134410358</v>
      </c>
      <c r="N163" s="11">
        <v>166.39793868856634</v>
      </c>
      <c r="O163" s="11">
        <v>121.14352085312352</v>
      </c>
      <c r="P163" s="61">
        <f t="shared" si="35"/>
        <v>45.254417835442823</v>
      </c>
      <c r="Q163" s="117"/>
      <c r="R163" s="117"/>
      <c r="S163" s="118"/>
      <c r="T163" s="11">
        <v>0</v>
      </c>
      <c r="U163" s="11">
        <v>0</v>
      </c>
      <c r="V163" s="61">
        <f t="shared" si="37"/>
        <v>0</v>
      </c>
      <c r="W163" s="11">
        <v>531.80795733738125</v>
      </c>
      <c r="X163" s="11">
        <v>365.35772669600033</v>
      </c>
      <c r="Y163" s="61">
        <f t="shared" si="41"/>
        <v>166.45023064138093</v>
      </c>
      <c r="Z163" s="75" t="s">
        <v>860</v>
      </c>
      <c r="AA163" t="s">
        <v>875</v>
      </c>
      <c r="AB163" s="61" t="s">
        <v>877</v>
      </c>
    </row>
    <row r="164" spans="1:28" ht="45" x14ac:dyDescent="0.25">
      <c r="A164" s="13" t="s">
        <v>270</v>
      </c>
      <c r="C164" s="10" t="s">
        <v>536</v>
      </c>
      <c r="D164" s="114" t="s">
        <v>759</v>
      </c>
      <c r="E164" s="113" t="s">
        <v>683</v>
      </c>
      <c r="F164" s="114" t="s">
        <v>832</v>
      </c>
      <c r="G164" t="s">
        <v>687</v>
      </c>
      <c r="H164" t="s">
        <v>366</v>
      </c>
      <c r="I164" s="66" t="s">
        <v>121</v>
      </c>
      <c r="J164" s="65" t="s">
        <v>199</v>
      </c>
      <c r="K164" s="115">
        <v>1782.8545001349848</v>
      </c>
      <c r="L164" s="62"/>
      <c r="M164" s="63"/>
      <c r="N164" s="65"/>
      <c r="O164" s="11">
        <v>273.25606207471475</v>
      </c>
      <c r="P164" s="63"/>
      <c r="Q164" s="65"/>
      <c r="R164" s="117"/>
      <c r="S164" s="63"/>
      <c r="T164" s="65"/>
      <c r="U164" s="11">
        <v>0</v>
      </c>
      <c r="V164" s="63"/>
      <c r="W164" s="65"/>
      <c r="X164" s="11">
        <v>673.47368586409038</v>
      </c>
      <c r="Y164" s="63"/>
      <c r="Z164" s="75" t="s">
        <v>837</v>
      </c>
      <c r="AA164" s="76"/>
      <c r="AB164" s="63"/>
    </row>
    <row r="165" spans="1:28" ht="45" x14ac:dyDescent="0.25">
      <c r="A165" s="13" t="s">
        <v>270</v>
      </c>
      <c r="C165" s="10" t="s">
        <v>537</v>
      </c>
      <c r="D165" s="114" t="s">
        <v>127</v>
      </c>
      <c r="E165" s="113" t="s">
        <v>683</v>
      </c>
      <c r="F165" s="114" t="s">
        <v>832</v>
      </c>
      <c r="G165" t="s">
        <v>686</v>
      </c>
      <c r="H165" t="s">
        <v>367</v>
      </c>
      <c r="I165" s="66" t="s">
        <v>121</v>
      </c>
      <c r="J165" s="11">
        <v>296.45089699446322</v>
      </c>
      <c r="K165" s="115">
        <v>366.52928474148285</v>
      </c>
      <c r="L165" s="11">
        <f t="shared" si="39"/>
        <v>-70.078387747019633</v>
      </c>
      <c r="M165" s="59">
        <f t="shared" si="40"/>
        <v>-0.19119451204682514</v>
      </c>
      <c r="N165" s="11">
        <v>166.39793868856634</v>
      </c>
      <c r="O165" s="11">
        <v>121.14352085312352</v>
      </c>
      <c r="P165" s="61">
        <f t="shared" si="35"/>
        <v>45.254417835442823</v>
      </c>
      <c r="Q165" s="11">
        <v>0</v>
      </c>
      <c r="R165" s="11">
        <v>0</v>
      </c>
      <c r="S165" s="61">
        <f t="shared" si="36"/>
        <v>0</v>
      </c>
      <c r="T165" s="11">
        <v>0</v>
      </c>
      <c r="U165" s="11">
        <v>0</v>
      </c>
      <c r="V165" s="61">
        <f t="shared" si="37"/>
        <v>0</v>
      </c>
      <c r="W165" s="11">
        <v>130.05295830589688</v>
      </c>
      <c r="X165" s="11">
        <v>245.38576388835929</v>
      </c>
      <c r="Y165" s="61">
        <f t="shared" si="41"/>
        <v>-115.33280558246241</v>
      </c>
      <c r="Z165" s="75" t="s">
        <v>836</v>
      </c>
      <c r="AA165" t="s">
        <v>875</v>
      </c>
      <c r="AB165" s="61" t="s">
        <v>877</v>
      </c>
    </row>
    <row r="166" spans="1:28" ht="45" x14ac:dyDescent="0.25">
      <c r="A166" s="13" t="s">
        <v>270</v>
      </c>
      <c r="C166" s="10" t="s">
        <v>538</v>
      </c>
      <c r="D166" s="114" t="s">
        <v>760</v>
      </c>
      <c r="E166" s="113" t="s">
        <v>683</v>
      </c>
      <c r="F166" s="114" t="s">
        <v>832</v>
      </c>
      <c r="G166" t="s">
        <v>687</v>
      </c>
      <c r="H166" t="s">
        <v>367</v>
      </c>
      <c r="I166" s="66" t="s">
        <v>121</v>
      </c>
      <c r="J166" s="65" t="s">
        <v>199</v>
      </c>
      <c r="K166" s="115">
        <v>826.75778513116427</v>
      </c>
      <c r="L166" s="62"/>
      <c r="M166" s="63"/>
      <c r="N166" s="65"/>
      <c r="O166" s="11">
        <v>273.25606207471475</v>
      </c>
      <c r="P166" s="63"/>
      <c r="Q166" s="65"/>
      <c r="R166" s="11">
        <v>0</v>
      </c>
      <c r="S166" s="63"/>
      <c r="T166" s="65"/>
      <c r="U166" s="11">
        <v>0</v>
      </c>
      <c r="V166" s="63"/>
      <c r="W166" s="65"/>
      <c r="X166" s="11">
        <v>553.50172305644946</v>
      </c>
      <c r="Y166" s="63"/>
      <c r="Z166" s="75" t="s">
        <v>837</v>
      </c>
      <c r="AA166" s="76"/>
      <c r="AB166" s="63"/>
    </row>
    <row r="167" spans="1:28" ht="45" x14ac:dyDescent="0.25">
      <c r="A167" s="13" t="s">
        <v>270</v>
      </c>
      <c r="C167" s="10" t="s">
        <v>539</v>
      </c>
      <c r="D167" s="114" t="s">
        <v>128</v>
      </c>
      <c r="E167" s="113" t="s">
        <v>683</v>
      </c>
      <c r="F167" s="114" t="s">
        <v>832</v>
      </c>
      <c r="G167" t="s">
        <v>686</v>
      </c>
      <c r="H167" t="s">
        <v>368</v>
      </c>
      <c r="I167" s="66" t="s">
        <v>121</v>
      </c>
      <c r="J167" s="11">
        <v>1553.0969017699285</v>
      </c>
      <c r="K167" s="115">
        <v>1322.6259997453037</v>
      </c>
      <c r="L167" s="11">
        <f t="shared" si="39"/>
        <v>230.47090202462482</v>
      </c>
      <c r="M167" s="59">
        <f t="shared" si="40"/>
        <v>0.17425251134410358</v>
      </c>
      <c r="N167" s="11">
        <v>166.39793868856634</v>
      </c>
      <c r="O167" s="11">
        <v>121.14352085312352</v>
      </c>
      <c r="P167" s="61">
        <f t="shared" si="35"/>
        <v>45.254417835442823</v>
      </c>
      <c r="Q167" s="117"/>
      <c r="R167" s="117"/>
      <c r="S167" s="118"/>
      <c r="T167" s="11">
        <v>0</v>
      </c>
      <c r="U167" s="11">
        <v>0</v>
      </c>
      <c r="V167" s="61">
        <f t="shared" si="37"/>
        <v>0</v>
      </c>
      <c r="W167" s="11">
        <v>531.80795733738125</v>
      </c>
      <c r="X167" s="11">
        <v>365.35772669600033</v>
      </c>
      <c r="Y167" s="61">
        <f t="shared" si="41"/>
        <v>166.45023064138093</v>
      </c>
      <c r="Z167" s="75" t="s">
        <v>860</v>
      </c>
      <c r="AA167" t="s">
        <v>875</v>
      </c>
      <c r="AB167" s="61" t="s">
        <v>877</v>
      </c>
    </row>
    <row r="168" spans="1:28" ht="45" x14ac:dyDescent="0.25">
      <c r="A168" s="13" t="s">
        <v>270</v>
      </c>
      <c r="C168" s="10" t="s">
        <v>540</v>
      </c>
      <c r="D168" s="114" t="s">
        <v>760</v>
      </c>
      <c r="E168" s="113" t="s">
        <v>683</v>
      </c>
      <c r="F168" s="114" t="s">
        <v>832</v>
      </c>
      <c r="G168" t="s">
        <v>687</v>
      </c>
      <c r="H168" t="s">
        <v>368</v>
      </c>
      <c r="I168" s="66" t="s">
        <v>121</v>
      </c>
      <c r="J168" s="65" t="s">
        <v>199</v>
      </c>
      <c r="K168" s="115">
        <v>1782.8545001349848</v>
      </c>
      <c r="L168" s="62"/>
      <c r="M168" s="63"/>
      <c r="N168" s="65"/>
      <c r="O168" s="11">
        <v>273.25606207471475</v>
      </c>
      <c r="P168" s="63"/>
      <c r="Q168" s="65"/>
      <c r="R168" s="117"/>
      <c r="S168" s="63"/>
      <c r="T168" s="65"/>
      <c r="U168" s="11">
        <v>0</v>
      </c>
      <c r="V168" s="63"/>
      <c r="W168" s="65"/>
      <c r="X168" s="11">
        <v>673.47368586409038</v>
      </c>
      <c r="Y168" s="63"/>
      <c r="Z168" s="75" t="s">
        <v>837</v>
      </c>
      <c r="AA168" s="76"/>
      <c r="AB168" s="63"/>
    </row>
    <row r="169" spans="1:28" ht="105" x14ac:dyDescent="0.25">
      <c r="A169" s="13" t="s">
        <v>270</v>
      </c>
      <c r="C169" s="10" t="s">
        <v>541</v>
      </c>
      <c r="D169" s="114" t="s">
        <v>129</v>
      </c>
      <c r="E169" s="113" t="s">
        <v>683</v>
      </c>
      <c r="F169" t="s">
        <v>831</v>
      </c>
      <c r="G169" t="s">
        <v>686</v>
      </c>
      <c r="H169" t="s">
        <v>369</v>
      </c>
      <c r="I169" s="66" t="s">
        <v>130</v>
      </c>
      <c r="J169" s="11">
        <v>785.72006375095077</v>
      </c>
      <c r="K169" s="115">
        <v>620.53860097652762</v>
      </c>
      <c r="L169" s="11">
        <f t="shared" si="39"/>
        <v>165.18146277442315</v>
      </c>
      <c r="M169" s="59">
        <f t="shared" si="40"/>
        <v>0.26619047149440944</v>
      </c>
      <c r="N169" s="11">
        <v>324.44549680448279</v>
      </c>
      <c r="O169" s="11">
        <v>205.09747536431991</v>
      </c>
      <c r="P169" s="61">
        <f t="shared" si="35"/>
        <v>119.34802144016288</v>
      </c>
      <c r="Q169" s="11">
        <v>0</v>
      </c>
      <c r="R169" s="11">
        <v>0</v>
      </c>
      <c r="S169" s="61">
        <f t="shared" si="36"/>
        <v>0</v>
      </c>
      <c r="T169" s="11">
        <v>141.29412135041682</v>
      </c>
      <c r="U169" s="11">
        <v>0</v>
      </c>
      <c r="V169" s="61">
        <f t="shared" si="37"/>
        <v>141.29412135041682</v>
      </c>
      <c r="W169" s="11">
        <v>319.98044559605114</v>
      </c>
      <c r="X169" s="11">
        <v>415.44112561220777</v>
      </c>
      <c r="Y169" s="61">
        <f t="shared" si="41"/>
        <v>-95.46068001615663</v>
      </c>
      <c r="Z169" s="75" t="s">
        <v>860</v>
      </c>
      <c r="AA169" t="s">
        <v>875</v>
      </c>
      <c r="AB169" s="61" t="s">
        <v>877</v>
      </c>
    </row>
    <row r="170" spans="1:28" ht="105" x14ac:dyDescent="0.25">
      <c r="A170" s="13" t="s">
        <v>270</v>
      </c>
      <c r="C170" s="10" t="s">
        <v>542</v>
      </c>
      <c r="D170" s="114" t="s">
        <v>761</v>
      </c>
      <c r="E170" s="113" t="s">
        <v>683</v>
      </c>
      <c r="F170" t="s">
        <v>831</v>
      </c>
      <c r="G170" t="s">
        <v>687</v>
      </c>
      <c r="H170" t="s">
        <v>369</v>
      </c>
      <c r="I170" s="66" t="s">
        <v>130</v>
      </c>
      <c r="J170" s="65" t="s">
        <v>199</v>
      </c>
      <c r="K170" s="115">
        <v>1320.7409412676097</v>
      </c>
      <c r="L170" s="62"/>
      <c r="M170" s="63"/>
      <c r="N170" s="65"/>
      <c r="O170" s="11">
        <v>436.52503202541067</v>
      </c>
      <c r="P170" s="63"/>
      <c r="Q170" s="65"/>
      <c r="R170" s="11">
        <v>0</v>
      </c>
      <c r="S170" s="63"/>
      <c r="T170" s="65"/>
      <c r="U170" s="11">
        <v>0</v>
      </c>
      <c r="V170" s="63"/>
      <c r="W170" s="65"/>
      <c r="X170" s="11">
        <v>884.21590924219902</v>
      </c>
      <c r="Y170" s="63"/>
      <c r="Z170" s="75" t="s">
        <v>837</v>
      </c>
      <c r="AA170" s="76"/>
      <c r="AB170" s="63"/>
    </row>
    <row r="171" spans="1:28" ht="105" x14ac:dyDescent="0.25">
      <c r="A171" s="13" t="s">
        <v>270</v>
      </c>
      <c r="C171" s="10" t="s">
        <v>543</v>
      </c>
      <c r="D171" s="114" t="s">
        <v>131</v>
      </c>
      <c r="E171" s="113" t="s">
        <v>683</v>
      </c>
      <c r="F171" t="s">
        <v>831</v>
      </c>
      <c r="G171" t="s">
        <v>686</v>
      </c>
      <c r="H171" t="s">
        <v>370</v>
      </c>
      <c r="I171" s="66" t="s">
        <v>130</v>
      </c>
      <c r="J171" s="11">
        <v>2042.3660685264158</v>
      </c>
      <c r="K171" s="115">
        <v>1576.6353159803484</v>
      </c>
      <c r="L171" s="11">
        <f t="shared" si="39"/>
        <v>465.73075254606738</v>
      </c>
      <c r="M171" s="59">
        <f t="shared" si="40"/>
        <v>0.29539535733187416</v>
      </c>
      <c r="N171" s="11">
        <v>324.44549680448279</v>
      </c>
      <c r="O171" s="11">
        <v>205.09747536431991</v>
      </c>
      <c r="P171" s="61">
        <f t="shared" si="35"/>
        <v>119.34802144016288</v>
      </c>
      <c r="Q171" s="117"/>
      <c r="R171" s="117"/>
      <c r="S171" s="118"/>
      <c r="T171" s="11">
        <v>141.29412135041682</v>
      </c>
      <c r="U171" s="11">
        <v>0</v>
      </c>
      <c r="V171" s="61">
        <f t="shared" si="37"/>
        <v>141.29412135041682</v>
      </c>
      <c r="W171" s="11">
        <v>721.73544462753546</v>
      </c>
      <c r="X171" s="11">
        <v>535.41308841984869</v>
      </c>
      <c r="Y171" s="61">
        <f t="shared" si="41"/>
        <v>186.32235620768677</v>
      </c>
      <c r="Z171" s="75" t="s">
        <v>860</v>
      </c>
      <c r="AA171" t="s">
        <v>875</v>
      </c>
      <c r="AB171" s="61" t="s">
        <v>877</v>
      </c>
    </row>
    <row r="172" spans="1:28" ht="105" x14ac:dyDescent="0.25">
      <c r="A172" s="13" t="s">
        <v>270</v>
      </c>
      <c r="C172" s="10" t="s">
        <v>544</v>
      </c>
      <c r="D172" s="114" t="s">
        <v>762</v>
      </c>
      <c r="E172" s="113" t="s">
        <v>683</v>
      </c>
      <c r="F172" t="s">
        <v>831</v>
      </c>
      <c r="G172" t="s">
        <v>687</v>
      </c>
      <c r="H172" t="s">
        <v>370</v>
      </c>
      <c r="I172" s="66" t="s">
        <v>130</v>
      </c>
      <c r="J172" s="65" t="s">
        <v>199</v>
      </c>
      <c r="K172" s="115">
        <v>2276.8376562714302</v>
      </c>
      <c r="L172" s="62"/>
      <c r="M172" s="63"/>
      <c r="N172" s="65"/>
      <c r="O172" s="11">
        <v>436.52503202541067</v>
      </c>
      <c r="P172" s="63"/>
      <c r="Q172" s="65"/>
      <c r="R172" s="117"/>
      <c r="S172" s="63"/>
      <c r="T172" s="65"/>
      <c r="U172" s="11">
        <v>0</v>
      </c>
      <c r="V172" s="63"/>
      <c r="W172" s="65"/>
      <c r="X172" s="11">
        <v>1004.1878720498401</v>
      </c>
      <c r="Y172" s="63"/>
      <c r="Z172" s="75" t="s">
        <v>837</v>
      </c>
      <c r="AA172" s="76"/>
      <c r="AB172" s="63"/>
    </row>
    <row r="173" spans="1:28" ht="105" x14ac:dyDescent="0.25">
      <c r="A173" s="13" t="s">
        <v>270</v>
      </c>
      <c r="C173" s="10" t="s">
        <v>545</v>
      </c>
      <c r="D173" s="114" t="s">
        <v>132</v>
      </c>
      <c r="E173" s="113" t="s">
        <v>683</v>
      </c>
      <c r="F173" s="114" t="s">
        <v>832</v>
      </c>
      <c r="G173" t="s">
        <v>686</v>
      </c>
      <c r="H173" t="s">
        <v>371</v>
      </c>
      <c r="I173" s="66" t="s">
        <v>130</v>
      </c>
      <c r="J173" s="11">
        <v>865.0427647508003</v>
      </c>
      <c r="K173" s="115">
        <v>815.73434799608208</v>
      </c>
      <c r="L173" s="11">
        <f t="shared" si="39"/>
        <v>49.308416754718223</v>
      </c>
      <c r="M173" s="59">
        <f t="shared" si="40"/>
        <v>6.0446659964544125E-2</v>
      </c>
      <c r="N173" s="11">
        <v>368.96934230942975</v>
      </c>
      <c r="O173" s="11">
        <v>269.61264791371855</v>
      </c>
      <c r="P173" s="61">
        <f t="shared" si="35"/>
        <v>99.356694395711202</v>
      </c>
      <c r="Q173" s="11">
        <v>0</v>
      </c>
      <c r="R173" s="11">
        <v>0</v>
      </c>
      <c r="S173" s="61">
        <f t="shared" si="36"/>
        <v>0</v>
      </c>
      <c r="T173" s="11">
        <v>141.29412135041682</v>
      </c>
      <c r="U173" s="11">
        <v>0</v>
      </c>
      <c r="V173" s="61">
        <f t="shared" si="37"/>
        <v>141.29412135041682</v>
      </c>
      <c r="W173" s="11">
        <v>354.77930109095371</v>
      </c>
      <c r="X173" s="11">
        <v>546.12170008236353</v>
      </c>
      <c r="Y173" s="61">
        <f t="shared" si="41"/>
        <v>-191.34239899140982</v>
      </c>
      <c r="Z173" s="75" t="s">
        <v>836</v>
      </c>
      <c r="AA173" t="s">
        <v>875</v>
      </c>
      <c r="AB173" s="61" t="s">
        <v>877</v>
      </c>
    </row>
    <row r="174" spans="1:28" ht="105" x14ac:dyDescent="0.25">
      <c r="A174" s="13" t="s">
        <v>270</v>
      </c>
      <c r="C174" s="10" t="s">
        <v>546</v>
      </c>
      <c r="D174" s="114" t="s">
        <v>763</v>
      </c>
      <c r="E174" s="113" t="s">
        <v>683</v>
      </c>
      <c r="F174" s="114" t="s">
        <v>832</v>
      </c>
      <c r="G174" t="s">
        <v>687</v>
      </c>
      <c r="H174" t="s">
        <v>371</v>
      </c>
      <c r="I174" s="66" t="s">
        <v>130</v>
      </c>
      <c r="J174" s="65" t="s">
        <v>199</v>
      </c>
      <c r="K174" s="115">
        <v>1736.1913487754448</v>
      </c>
      <c r="L174" s="62"/>
      <c r="M174" s="63"/>
      <c r="N174" s="65"/>
      <c r="O174" s="11">
        <v>573.83773035690103</v>
      </c>
      <c r="P174" s="63"/>
      <c r="Q174" s="65"/>
      <c r="R174" s="11">
        <v>0</v>
      </c>
      <c r="S174" s="63"/>
      <c r="T174" s="65"/>
      <c r="U174" s="11">
        <v>0</v>
      </c>
      <c r="V174" s="63"/>
      <c r="W174" s="65"/>
      <c r="X174" s="11">
        <v>1162.3536184185436</v>
      </c>
      <c r="Y174" s="63"/>
      <c r="Z174" s="75" t="s">
        <v>837</v>
      </c>
      <c r="AA174" s="76"/>
      <c r="AB174" s="63"/>
    </row>
    <row r="175" spans="1:28" ht="105" x14ac:dyDescent="0.25">
      <c r="A175" s="13" t="s">
        <v>270</v>
      </c>
      <c r="C175" s="10" t="s">
        <v>547</v>
      </c>
      <c r="D175" s="114" t="s">
        <v>133</v>
      </c>
      <c r="E175" s="113" t="s">
        <v>683</v>
      </c>
      <c r="F175" s="114" t="s">
        <v>832</v>
      </c>
      <c r="G175" t="s">
        <v>686</v>
      </c>
      <c r="H175" t="s">
        <v>372</v>
      </c>
      <c r="I175" s="66" t="s">
        <v>130</v>
      </c>
      <c r="J175" s="11">
        <v>2121.6887695262658</v>
      </c>
      <c r="K175" s="115">
        <v>1771.831062999903</v>
      </c>
      <c r="L175" s="11">
        <f t="shared" si="39"/>
        <v>349.85770652636279</v>
      </c>
      <c r="M175" s="59">
        <f t="shared" si="40"/>
        <v>0.19745545375754703</v>
      </c>
      <c r="N175" s="11">
        <v>368.96934230942975</v>
      </c>
      <c r="O175" s="11">
        <v>269.61264791371855</v>
      </c>
      <c r="P175" s="61">
        <f t="shared" si="35"/>
        <v>99.356694395711202</v>
      </c>
      <c r="Q175" s="117"/>
      <c r="R175" s="117"/>
      <c r="S175" s="118"/>
      <c r="T175" s="11">
        <v>141.29412135041682</v>
      </c>
      <c r="U175" s="11">
        <v>0</v>
      </c>
      <c r="V175" s="61">
        <f t="shared" si="37"/>
        <v>141.29412135041682</v>
      </c>
      <c r="W175" s="11">
        <v>756.53430012243803</v>
      </c>
      <c r="X175" s="11">
        <v>666.09366289000457</v>
      </c>
      <c r="Y175" s="61">
        <f t="shared" si="41"/>
        <v>90.44063723243346</v>
      </c>
      <c r="Z175" s="75" t="s">
        <v>859</v>
      </c>
      <c r="AA175" t="s">
        <v>875</v>
      </c>
      <c r="AB175" s="61" t="s">
        <v>877</v>
      </c>
    </row>
    <row r="176" spans="1:28" ht="105" x14ac:dyDescent="0.25">
      <c r="A176" s="13" t="s">
        <v>270</v>
      </c>
      <c r="C176" s="10" t="s">
        <v>548</v>
      </c>
      <c r="D176" s="114" t="s">
        <v>764</v>
      </c>
      <c r="E176" s="113" t="s">
        <v>683</v>
      </c>
      <c r="F176" s="114" t="s">
        <v>832</v>
      </c>
      <c r="G176" t="s">
        <v>687</v>
      </c>
      <c r="H176" t="s">
        <v>372</v>
      </c>
      <c r="I176" s="66" t="s">
        <v>130</v>
      </c>
      <c r="J176" s="65" t="s">
        <v>199</v>
      </c>
      <c r="K176" s="115">
        <v>2692.2880637792655</v>
      </c>
      <c r="L176" s="62"/>
      <c r="M176" s="63"/>
      <c r="N176" s="65"/>
      <c r="O176" s="11">
        <v>573.83773035690103</v>
      </c>
      <c r="P176" s="63"/>
      <c r="Q176" s="65"/>
      <c r="R176" s="117"/>
      <c r="S176" s="63"/>
      <c r="T176" s="65"/>
      <c r="U176" s="11">
        <v>0</v>
      </c>
      <c r="V176" s="63"/>
      <c r="W176" s="65"/>
      <c r="X176" s="11">
        <v>1282.3255812261846</v>
      </c>
      <c r="Y176" s="63"/>
      <c r="Z176" s="75" t="s">
        <v>837</v>
      </c>
      <c r="AA176" s="76"/>
      <c r="AB176" s="63"/>
    </row>
    <row r="177" spans="1:28" ht="105" x14ac:dyDescent="0.25">
      <c r="A177" s="13" t="s">
        <v>270</v>
      </c>
      <c r="C177" s="10" t="s">
        <v>549</v>
      </c>
      <c r="D177" s="114" t="s">
        <v>134</v>
      </c>
      <c r="E177" s="113" t="s">
        <v>683</v>
      </c>
      <c r="F177" t="s">
        <v>831</v>
      </c>
      <c r="G177" t="s">
        <v>686</v>
      </c>
      <c r="H177" t="s">
        <v>373</v>
      </c>
      <c r="I177" s="66" t="s">
        <v>130</v>
      </c>
      <c r="J177" s="11">
        <v>1222.5072138504324</v>
      </c>
      <c r="K177" s="115">
        <v>784.05890799061274</v>
      </c>
      <c r="L177" s="11">
        <f t="shared" si="39"/>
        <v>438.4483058598197</v>
      </c>
      <c r="M177" s="59">
        <f t="shared" si="40"/>
        <v>0.5592032708147856</v>
      </c>
      <c r="N177" s="11">
        <v>407.14729010758617</v>
      </c>
      <c r="O177" s="11">
        <v>259.14343171032323</v>
      </c>
      <c r="P177" s="61">
        <f t="shared" si="35"/>
        <v>148.00385839726295</v>
      </c>
      <c r="Q177" s="11">
        <v>0</v>
      </c>
      <c r="R177" s="11">
        <v>0</v>
      </c>
      <c r="S177" s="61">
        <f t="shared" si="36"/>
        <v>0</v>
      </c>
      <c r="T177" s="11">
        <v>338.20401387067938</v>
      </c>
      <c r="U177" s="11">
        <v>0</v>
      </c>
      <c r="V177" s="61">
        <f t="shared" si="37"/>
        <v>338.20401387067938</v>
      </c>
      <c r="W177" s="11">
        <v>477.15590987216689</v>
      </c>
      <c r="X177" s="11">
        <v>524.91547628028957</v>
      </c>
      <c r="Y177" s="61">
        <f t="shared" si="41"/>
        <v>-47.75956640812268</v>
      </c>
      <c r="Z177" s="75" t="s">
        <v>861</v>
      </c>
      <c r="AA177" t="s">
        <v>875</v>
      </c>
      <c r="AB177" s="61" t="s">
        <v>877</v>
      </c>
    </row>
    <row r="178" spans="1:28" ht="105" x14ac:dyDescent="0.25">
      <c r="A178" s="13" t="s">
        <v>270</v>
      </c>
      <c r="C178" s="10" t="s">
        <v>550</v>
      </c>
      <c r="D178" s="114" t="s">
        <v>765</v>
      </c>
      <c r="E178" s="113" t="s">
        <v>683</v>
      </c>
      <c r="F178" t="s">
        <v>831</v>
      </c>
      <c r="G178" t="s">
        <v>687</v>
      </c>
      <c r="H178" t="s">
        <v>373</v>
      </c>
      <c r="I178" s="66" t="s">
        <v>130</v>
      </c>
      <c r="J178" s="65" t="s">
        <v>199</v>
      </c>
      <c r="K178" s="115">
        <v>1484.2612482816949</v>
      </c>
      <c r="L178" s="62"/>
      <c r="M178" s="63"/>
      <c r="N178" s="65"/>
      <c r="O178" s="11">
        <v>490.57098837141399</v>
      </c>
      <c r="P178" s="63"/>
      <c r="Q178" s="65"/>
      <c r="R178" s="11">
        <v>0</v>
      </c>
      <c r="S178" s="63"/>
      <c r="T178" s="65"/>
      <c r="U178" s="11">
        <v>0</v>
      </c>
      <c r="V178" s="63"/>
      <c r="W178" s="65"/>
      <c r="X178" s="11">
        <v>993.69025991028082</v>
      </c>
      <c r="Y178" s="63"/>
      <c r="Z178" s="75" t="s">
        <v>837</v>
      </c>
      <c r="AA178" s="76"/>
      <c r="AB178" s="63"/>
    </row>
    <row r="179" spans="1:28" ht="105" x14ac:dyDescent="0.25">
      <c r="A179" s="13" t="s">
        <v>270</v>
      </c>
      <c r="C179" s="10" t="s">
        <v>551</v>
      </c>
      <c r="D179" s="114" t="s">
        <v>135</v>
      </c>
      <c r="E179" s="113" t="s">
        <v>683</v>
      </c>
      <c r="F179" t="s">
        <v>831</v>
      </c>
      <c r="G179" t="s">
        <v>686</v>
      </c>
      <c r="H179" t="s">
        <v>374</v>
      </c>
      <c r="I179" s="66" t="s">
        <v>130</v>
      </c>
      <c r="J179" s="11">
        <v>2479.1532186258978</v>
      </c>
      <c r="K179" s="115">
        <v>1740.1556229944335</v>
      </c>
      <c r="L179" s="11">
        <f t="shared" si="39"/>
        <v>738.99759563146426</v>
      </c>
      <c r="M179" s="59">
        <f t="shared" si="40"/>
        <v>0.4246732797149535</v>
      </c>
      <c r="N179" s="11">
        <v>407.14729010758617</v>
      </c>
      <c r="O179" s="11">
        <v>259.14343171032323</v>
      </c>
      <c r="P179" s="61">
        <f t="shared" si="35"/>
        <v>148.00385839726295</v>
      </c>
      <c r="Q179" s="117"/>
      <c r="R179" s="117"/>
      <c r="S179" s="118"/>
      <c r="T179" s="11">
        <v>338.20401387067938</v>
      </c>
      <c r="U179" s="11">
        <v>0</v>
      </c>
      <c r="V179" s="61">
        <f t="shared" si="37"/>
        <v>338.20401387067938</v>
      </c>
      <c r="W179" s="11">
        <v>878.91090890365126</v>
      </c>
      <c r="X179" s="11">
        <v>644.88743908793072</v>
      </c>
      <c r="Y179" s="61">
        <f t="shared" si="41"/>
        <v>234.02346981572055</v>
      </c>
      <c r="Z179" s="75" t="s">
        <v>861</v>
      </c>
      <c r="AA179" t="s">
        <v>875</v>
      </c>
      <c r="AB179" s="61" t="s">
        <v>877</v>
      </c>
    </row>
    <row r="180" spans="1:28" ht="105" x14ac:dyDescent="0.25">
      <c r="A180" s="13" t="s">
        <v>270</v>
      </c>
      <c r="C180" s="10" t="s">
        <v>552</v>
      </c>
      <c r="D180" s="114" t="s">
        <v>766</v>
      </c>
      <c r="E180" s="113" t="s">
        <v>683</v>
      </c>
      <c r="F180" t="s">
        <v>831</v>
      </c>
      <c r="G180" t="s">
        <v>687</v>
      </c>
      <c r="H180" t="s">
        <v>374</v>
      </c>
      <c r="I180" s="66" t="s">
        <v>130</v>
      </c>
      <c r="J180" s="65" t="s">
        <v>199</v>
      </c>
      <c r="K180" s="115">
        <v>2440.3579632855153</v>
      </c>
      <c r="L180" s="62"/>
      <c r="M180" s="63"/>
      <c r="N180" s="65"/>
      <c r="O180" s="11">
        <v>490.57098837141399</v>
      </c>
      <c r="P180" s="63"/>
      <c r="Q180" s="65"/>
      <c r="R180" s="117"/>
      <c r="S180" s="63"/>
      <c r="T180" s="65"/>
      <c r="U180" s="11">
        <v>0</v>
      </c>
      <c r="V180" s="63"/>
      <c r="W180" s="65"/>
      <c r="X180" s="11">
        <v>1113.6622227179218</v>
      </c>
      <c r="Y180" s="63"/>
      <c r="Z180" s="75" t="s">
        <v>837</v>
      </c>
      <c r="AA180" s="76"/>
      <c r="AB180" s="63"/>
    </row>
    <row r="181" spans="1:28" ht="105" x14ac:dyDescent="0.25">
      <c r="A181" s="13" t="s">
        <v>270</v>
      </c>
      <c r="C181" s="10" t="s">
        <v>553</v>
      </c>
      <c r="D181" s="114" t="s">
        <v>136</v>
      </c>
      <c r="E181" s="113" t="s">
        <v>683</v>
      </c>
      <c r="F181" s="114" t="s">
        <v>832</v>
      </c>
      <c r="G181" t="s">
        <v>686</v>
      </c>
      <c r="H181" t="s">
        <v>375</v>
      </c>
      <c r="I181" s="66" t="s">
        <v>130</v>
      </c>
      <c r="J181" s="11">
        <v>1322.0494268698512</v>
      </c>
      <c r="K181" s="115">
        <v>1030.6913721301851</v>
      </c>
      <c r="L181" s="11">
        <f t="shared" si="39"/>
        <v>291.35805473966616</v>
      </c>
      <c r="M181" s="59">
        <f t="shared" si="40"/>
        <v>0.28268215162944554</v>
      </c>
      <c r="N181" s="11">
        <v>463.02035113340202</v>
      </c>
      <c r="O181" s="11">
        <v>340.65922405314438</v>
      </c>
      <c r="P181" s="61">
        <f t="shared" si="35"/>
        <v>122.36112708025763</v>
      </c>
      <c r="Q181" s="11">
        <v>0</v>
      </c>
      <c r="R181" s="11">
        <v>0</v>
      </c>
      <c r="S181" s="61">
        <f t="shared" si="36"/>
        <v>0</v>
      </c>
      <c r="T181" s="11">
        <v>338.20401387067938</v>
      </c>
      <c r="U181" s="11">
        <v>0</v>
      </c>
      <c r="V181" s="61">
        <f t="shared" si="37"/>
        <v>338.20401387067938</v>
      </c>
      <c r="W181" s="11">
        <v>520.82506186576995</v>
      </c>
      <c r="X181" s="11">
        <v>690.03214807704057</v>
      </c>
      <c r="Y181" s="61">
        <f t="shared" si="41"/>
        <v>-169.20708621127062</v>
      </c>
      <c r="Z181" s="75"/>
      <c r="AA181" t="s">
        <v>875</v>
      </c>
      <c r="AB181" s="61" t="s">
        <v>877</v>
      </c>
    </row>
    <row r="182" spans="1:28" ht="105" x14ac:dyDescent="0.25">
      <c r="A182" s="13" t="s">
        <v>270</v>
      </c>
      <c r="C182" s="10" t="s">
        <v>554</v>
      </c>
      <c r="D182" s="114" t="s">
        <v>765</v>
      </c>
      <c r="E182" s="113" t="s">
        <v>683</v>
      </c>
      <c r="F182" s="114" t="s">
        <v>832</v>
      </c>
      <c r="G182" t="s">
        <v>687</v>
      </c>
      <c r="H182" t="s">
        <v>375</v>
      </c>
      <c r="I182" s="66" t="s">
        <v>130</v>
      </c>
      <c r="J182" s="65" t="s">
        <v>199</v>
      </c>
      <c r="K182" s="115">
        <v>1951.1483729095478</v>
      </c>
      <c r="L182" s="62"/>
      <c r="M182" s="63"/>
      <c r="N182" s="65"/>
      <c r="O182" s="11">
        <v>644.88430649632676</v>
      </c>
      <c r="P182" s="63"/>
      <c r="Q182" s="65"/>
      <c r="R182" s="11">
        <v>0</v>
      </c>
      <c r="S182" s="63"/>
      <c r="T182" s="65"/>
      <c r="U182" s="11">
        <v>0</v>
      </c>
      <c r="V182" s="63"/>
      <c r="W182" s="65"/>
      <c r="X182" s="11">
        <v>1306.2640664132209</v>
      </c>
      <c r="Y182" s="63"/>
      <c r="Z182" s="75" t="s">
        <v>837</v>
      </c>
      <c r="AA182" s="76"/>
      <c r="AB182" s="63"/>
    </row>
    <row r="183" spans="1:28" ht="105" x14ac:dyDescent="0.25">
      <c r="A183" s="13" t="s">
        <v>270</v>
      </c>
      <c r="C183" s="10" t="s">
        <v>555</v>
      </c>
      <c r="D183" s="114" t="s">
        <v>137</v>
      </c>
      <c r="E183" s="113" t="s">
        <v>683</v>
      </c>
      <c r="F183" s="114" t="s">
        <v>832</v>
      </c>
      <c r="G183" t="s">
        <v>686</v>
      </c>
      <c r="H183" t="s">
        <v>376</v>
      </c>
      <c r="I183" s="66" t="s">
        <v>130</v>
      </c>
      <c r="J183" s="11">
        <v>2578.6954316453166</v>
      </c>
      <c r="K183" s="115">
        <v>1986.7880871340058</v>
      </c>
      <c r="L183" s="11">
        <f t="shared" si="39"/>
        <v>591.90734451131084</v>
      </c>
      <c r="M183" s="59">
        <f t="shared" si="40"/>
        <v>0.29792173022597135</v>
      </c>
      <c r="N183" s="11">
        <v>463.02035113340202</v>
      </c>
      <c r="O183" s="11">
        <v>340.65922405314438</v>
      </c>
      <c r="P183" s="61">
        <f t="shared" si="35"/>
        <v>122.36112708025763</v>
      </c>
      <c r="Q183" s="117"/>
      <c r="R183" s="117"/>
      <c r="S183" s="118"/>
      <c r="T183" s="11">
        <v>338.20401387067938</v>
      </c>
      <c r="U183" s="11">
        <v>0</v>
      </c>
      <c r="V183" s="61">
        <f t="shared" si="37"/>
        <v>338.20401387067938</v>
      </c>
      <c r="W183" s="11">
        <v>922.58006089725438</v>
      </c>
      <c r="X183" s="11">
        <v>810.00411088468172</v>
      </c>
      <c r="Y183" s="61">
        <f t="shared" si="41"/>
        <v>112.57595001257266</v>
      </c>
      <c r="Z183" s="75" t="s">
        <v>861</v>
      </c>
      <c r="AA183" t="s">
        <v>875</v>
      </c>
      <c r="AB183" s="61" t="s">
        <v>877</v>
      </c>
    </row>
    <row r="184" spans="1:28" ht="105" x14ac:dyDescent="0.25">
      <c r="A184" s="13" t="s">
        <v>270</v>
      </c>
      <c r="C184" s="10" t="s">
        <v>556</v>
      </c>
      <c r="D184" s="114" t="s">
        <v>767</v>
      </c>
      <c r="E184" s="113" t="s">
        <v>683</v>
      </c>
      <c r="F184" s="114" t="s">
        <v>832</v>
      </c>
      <c r="G184" t="s">
        <v>687</v>
      </c>
      <c r="H184" t="s">
        <v>376</v>
      </c>
      <c r="I184" s="66" t="s">
        <v>130</v>
      </c>
      <c r="J184" s="65" t="s">
        <v>199</v>
      </c>
      <c r="K184" s="115">
        <v>2907.2450879133685</v>
      </c>
      <c r="L184" s="62"/>
      <c r="M184" s="63"/>
      <c r="N184" s="65"/>
      <c r="O184" s="11">
        <v>644.88430649632676</v>
      </c>
      <c r="P184" s="63"/>
      <c r="Q184" s="65"/>
      <c r="R184" s="117"/>
      <c r="S184" s="63"/>
      <c r="T184" s="65"/>
      <c r="U184" s="11">
        <v>0</v>
      </c>
      <c r="V184" s="63"/>
      <c r="W184" s="65"/>
      <c r="X184" s="11">
        <v>1426.2360292208618</v>
      </c>
      <c r="Y184" s="63"/>
      <c r="Z184" s="75" t="s">
        <v>837</v>
      </c>
      <c r="AA184" s="76"/>
      <c r="AB184" s="63"/>
    </row>
    <row r="185" spans="1:28" ht="105" x14ac:dyDescent="0.25">
      <c r="A185" s="13" t="s">
        <v>270</v>
      </c>
      <c r="C185" s="10" t="s">
        <v>557</v>
      </c>
      <c r="D185" s="114" t="s">
        <v>138</v>
      </c>
      <c r="E185" s="113" t="s">
        <v>684</v>
      </c>
      <c r="F185" t="s">
        <v>831</v>
      </c>
      <c r="G185" t="s">
        <v>686</v>
      </c>
      <c r="H185" t="s">
        <v>369</v>
      </c>
      <c r="I185" s="66" t="s">
        <v>139</v>
      </c>
      <c r="J185" s="11">
        <v>640.36096312041059</v>
      </c>
      <c r="K185" s="115">
        <v>941.2899724272329</v>
      </c>
      <c r="L185" s="11">
        <f t="shared" si="39"/>
        <v>-300.92900930682231</v>
      </c>
      <c r="M185" s="59">
        <f t="shared" si="40"/>
        <v>-0.31969851812065897</v>
      </c>
      <c r="N185" s="11">
        <v>359.43471704810349</v>
      </c>
      <c r="O185" s="11">
        <v>311.11069742763402</v>
      </c>
      <c r="P185" s="61">
        <f t="shared" si="35"/>
        <v>48.324019620469471</v>
      </c>
      <c r="Q185" s="11">
        <v>0</v>
      </c>
      <c r="R185" s="11">
        <v>0</v>
      </c>
      <c r="S185" s="61">
        <f t="shared" si="36"/>
        <v>0</v>
      </c>
      <c r="T185" s="11">
        <v>0</v>
      </c>
      <c r="U185" s="11">
        <v>0</v>
      </c>
      <c r="V185" s="61">
        <f t="shared" si="37"/>
        <v>0</v>
      </c>
      <c r="W185" s="11">
        <v>280.92624607230704</v>
      </c>
      <c r="X185" s="11">
        <v>630.17927499959899</v>
      </c>
      <c r="Y185" s="61">
        <f t="shared" si="41"/>
        <v>-349.25302892729195</v>
      </c>
      <c r="Z185" s="75" t="s">
        <v>836</v>
      </c>
      <c r="AA185" t="s">
        <v>875</v>
      </c>
      <c r="AB185" s="61" t="s">
        <v>877</v>
      </c>
    </row>
    <row r="186" spans="1:28" ht="105" x14ac:dyDescent="0.25">
      <c r="A186" s="13" t="s">
        <v>270</v>
      </c>
      <c r="C186" s="10" t="s">
        <v>558</v>
      </c>
      <c r="D186" s="114" t="s">
        <v>768</v>
      </c>
      <c r="E186" s="113" t="s">
        <v>684</v>
      </c>
      <c r="F186" t="s">
        <v>831</v>
      </c>
      <c r="G186" t="s">
        <v>687</v>
      </c>
      <c r="H186" t="s">
        <v>369</v>
      </c>
      <c r="I186" s="66" t="s">
        <v>139</v>
      </c>
      <c r="J186" s="65" t="s">
        <v>199</v>
      </c>
      <c r="K186" s="115">
        <v>1991.5934828638558</v>
      </c>
      <c r="L186" s="62"/>
      <c r="M186" s="63"/>
      <c r="N186" s="65"/>
      <c r="O186" s="11">
        <v>658.25203241927022</v>
      </c>
      <c r="P186" s="63"/>
      <c r="Q186" s="65"/>
      <c r="R186" s="11">
        <v>0</v>
      </c>
      <c r="S186" s="63"/>
      <c r="T186" s="65"/>
      <c r="U186" s="11">
        <v>0</v>
      </c>
      <c r="V186" s="63"/>
      <c r="W186" s="65"/>
      <c r="X186" s="11">
        <v>1333.3414504445855</v>
      </c>
      <c r="Y186" s="63"/>
      <c r="Z186" s="75" t="s">
        <v>837</v>
      </c>
      <c r="AA186" s="76"/>
      <c r="AB186" s="63"/>
    </row>
    <row r="187" spans="1:28" ht="105" x14ac:dyDescent="0.25">
      <c r="A187" s="13" t="s">
        <v>270</v>
      </c>
      <c r="C187" s="10" t="s">
        <v>559</v>
      </c>
      <c r="D187" s="114" t="s">
        <v>140</v>
      </c>
      <c r="E187" s="113" t="s">
        <v>684</v>
      </c>
      <c r="F187" t="s">
        <v>831</v>
      </c>
      <c r="G187" t="s">
        <v>686</v>
      </c>
      <c r="H187" t="s">
        <v>370</v>
      </c>
      <c r="I187" s="66" t="s">
        <v>139</v>
      </c>
      <c r="J187" s="11">
        <v>1897.006967895876</v>
      </c>
      <c r="K187" s="115">
        <v>1897.3866874310536</v>
      </c>
      <c r="L187" s="11">
        <f t="shared" si="39"/>
        <v>-0.37971953517762813</v>
      </c>
      <c r="M187" s="59">
        <f t="shared" si="40"/>
        <v>-2.0012764803978289E-4</v>
      </c>
      <c r="N187" s="11">
        <v>359.43471704810349</v>
      </c>
      <c r="O187" s="11">
        <v>311.11069742763402</v>
      </c>
      <c r="P187" s="61">
        <f t="shared" si="35"/>
        <v>48.324019620469471</v>
      </c>
      <c r="Q187" s="117"/>
      <c r="R187" s="117"/>
      <c r="S187" s="118"/>
      <c r="T187" s="11">
        <v>0</v>
      </c>
      <c r="U187" s="11">
        <v>0</v>
      </c>
      <c r="V187" s="61">
        <f t="shared" si="37"/>
        <v>0</v>
      </c>
      <c r="W187" s="11">
        <v>682.68124510379141</v>
      </c>
      <c r="X187" s="11">
        <v>750.15123780723991</v>
      </c>
      <c r="Y187" s="61">
        <f t="shared" si="41"/>
        <v>-67.469992703448497</v>
      </c>
      <c r="Z187" s="75" t="s">
        <v>836</v>
      </c>
      <c r="AA187" t="s">
        <v>875</v>
      </c>
      <c r="AB187" s="61" t="s">
        <v>877</v>
      </c>
    </row>
    <row r="188" spans="1:28" ht="105" x14ac:dyDescent="0.25">
      <c r="A188" s="13" t="s">
        <v>270</v>
      </c>
      <c r="C188" s="10" t="s">
        <v>560</v>
      </c>
      <c r="D188" s="114" t="s">
        <v>769</v>
      </c>
      <c r="E188" s="113" t="s">
        <v>684</v>
      </c>
      <c r="F188" t="s">
        <v>831</v>
      </c>
      <c r="G188" t="s">
        <v>687</v>
      </c>
      <c r="H188" t="s">
        <v>370</v>
      </c>
      <c r="I188" s="66" t="s">
        <v>139</v>
      </c>
      <c r="J188" s="65" t="s">
        <v>199</v>
      </c>
      <c r="K188" s="115">
        <v>2947.6901978676765</v>
      </c>
      <c r="L188" s="62"/>
      <c r="M188" s="63"/>
      <c r="N188" s="65"/>
      <c r="O188" s="11">
        <v>658.25203241927022</v>
      </c>
      <c r="P188" s="63"/>
      <c r="Q188" s="65"/>
      <c r="R188" s="117"/>
      <c r="S188" s="63"/>
      <c r="T188" s="65"/>
      <c r="U188" s="11">
        <v>0</v>
      </c>
      <c r="V188" s="63"/>
      <c r="W188" s="65"/>
      <c r="X188" s="11">
        <v>1453.3134132522264</v>
      </c>
      <c r="Y188" s="63"/>
      <c r="Z188" s="75" t="s">
        <v>837</v>
      </c>
      <c r="AA188" s="76"/>
      <c r="AB188" s="63"/>
    </row>
    <row r="189" spans="1:28" ht="105" x14ac:dyDescent="0.25">
      <c r="A189" s="13" t="s">
        <v>270</v>
      </c>
      <c r="C189" s="10" t="s">
        <v>561</v>
      </c>
      <c r="D189" s="114" t="s">
        <v>141</v>
      </c>
      <c r="E189" s="113" t="s">
        <v>684</v>
      </c>
      <c r="F189" s="114" t="s">
        <v>832</v>
      </c>
      <c r="G189" t="s">
        <v>686</v>
      </c>
      <c r="H189" t="s">
        <v>371</v>
      </c>
      <c r="I189" s="66" t="s">
        <v>139</v>
      </c>
      <c r="J189" s="11">
        <v>728.23807305161631</v>
      </c>
      <c r="K189" s="115">
        <v>1237.3808184129757</v>
      </c>
      <c r="L189" s="11">
        <f t="shared" si="39"/>
        <v>-509.1427453613594</v>
      </c>
      <c r="M189" s="59">
        <f t="shared" si="40"/>
        <v>-0.41146810891603225</v>
      </c>
      <c r="N189" s="11">
        <v>408.76015373495648</v>
      </c>
      <c r="O189" s="11">
        <v>408.97323957182306</v>
      </c>
      <c r="P189" s="61">
        <f t="shared" si="35"/>
        <v>-0.21308583686658267</v>
      </c>
      <c r="Q189" s="11">
        <v>0</v>
      </c>
      <c r="R189" s="11">
        <v>0</v>
      </c>
      <c r="S189" s="61">
        <f t="shared" si="36"/>
        <v>0</v>
      </c>
      <c r="T189" s="11">
        <v>0</v>
      </c>
      <c r="U189" s="11">
        <v>0</v>
      </c>
      <c r="V189" s="61">
        <f t="shared" si="37"/>
        <v>0</v>
      </c>
      <c r="W189" s="11">
        <v>319.47791931665978</v>
      </c>
      <c r="X189" s="11">
        <v>828.4075788411526</v>
      </c>
      <c r="Y189" s="61">
        <f t="shared" si="41"/>
        <v>-508.92965952449282</v>
      </c>
      <c r="Z189" s="75" t="s">
        <v>836</v>
      </c>
      <c r="AA189" t="s">
        <v>875</v>
      </c>
      <c r="AB189" s="61" t="s">
        <v>877</v>
      </c>
    </row>
    <row r="190" spans="1:28" ht="105" x14ac:dyDescent="0.25">
      <c r="A190" s="13" t="s">
        <v>270</v>
      </c>
      <c r="C190" s="10" t="s">
        <v>562</v>
      </c>
      <c r="D190" s="114" t="s">
        <v>770</v>
      </c>
      <c r="E190" s="113" t="s">
        <v>684</v>
      </c>
      <c r="F190" s="114" t="s">
        <v>832</v>
      </c>
      <c r="G190" t="s">
        <v>687</v>
      </c>
      <c r="H190" t="s">
        <v>371</v>
      </c>
      <c r="I190" s="66" t="s">
        <v>139</v>
      </c>
      <c r="J190" s="65" t="s">
        <v>199</v>
      </c>
      <c r="K190" s="115">
        <v>2618.0663195820193</v>
      </c>
      <c r="L190" s="62"/>
      <c r="M190" s="63"/>
      <c r="N190" s="65"/>
      <c r="O190" s="11">
        <v>865.31086323659656</v>
      </c>
      <c r="P190" s="63"/>
      <c r="Q190" s="65"/>
      <c r="R190" s="11">
        <v>0</v>
      </c>
      <c r="S190" s="63"/>
      <c r="T190" s="65"/>
      <c r="U190" s="11">
        <v>0</v>
      </c>
      <c r="V190" s="63"/>
      <c r="W190" s="65"/>
      <c r="X190" s="11">
        <v>1752.7554563454235</v>
      </c>
      <c r="Y190" s="63"/>
      <c r="Z190" s="75" t="s">
        <v>837</v>
      </c>
      <c r="AA190" s="76"/>
      <c r="AB190" s="63"/>
    </row>
    <row r="191" spans="1:28" ht="105" x14ac:dyDescent="0.25">
      <c r="A191" s="13" t="s">
        <v>270</v>
      </c>
      <c r="C191" s="10" t="s">
        <v>563</v>
      </c>
      <c r="D191" s="114" t="s">
        <v>142</v>
      </c>
      <c r="E191" s="113" t="s">
        <v>684</v>
      </c>
      <c r="F191" s="114" t="s">
        <v>832</v>
      </c>
      <c r="G191" t="s">
        <v>686</v>
      </c>
      <c r="H191" t="s">
        <v>372</v>
      </c>
      <c r="I191" s="66" t="s">
        <v>139</v>
      </c>
      <c r="J191" s="11">
        <v>1984.8840778270815</v>
      </c>
      <c r="K191" s="115">
        <v>2193.4775334167962</v>
      </c>
      <c r="L191" s="11">
        <f t="shared" si="39"/>
        <v>-208.59345558971472</v>
      </c>
      <c r="M191" s="59">
        <f t="shared" si="40"/>
        <v>-9.5097147069834409E-2</v>
      </c>
      <c r="N191" s="11">
        <v>408.76015373495648</v>
      </c>
      <c r="O191" s="11">
        <v>408.97323957182306</v>
      </c>
      <c r="P191" s="61">
        <f t="shared" si="35"/>
        <v>-0.21308583686658267</v>
      </c>
      <c r="Q191" s="117"/>
      <c r="R191" s="117"/>
      <c r="S191" s="118"/>
      <c r="T191" s="11">
        <v>0</v>
      </c>
      <c r="U191" s="11">
        <v>0</v>
      </c>
      <c r="V191" s="61">
        <f t="shared" si="37"/>
        <v>0</v>
      </c>
      <c r="W191" s="11">
        <v>721.23291834814404</v>
      </c>
      <c r="X191" s="11">
        <v>948.37954164879363</v>
      </c>
      <c r="Y191" s="61">
        <f t="shared" si="41"/>
        <v>-227.14662330064959</v>
      </c>
      <c r="Z191" s="75" t="s">
        <v>836</v>
      </c>
      <c r="AA191" t="s">
        <v>875</v>
      </c>
      <c r="AB191" s="61" t="s">
        <v>877</v>
      </c>
    </row>
    <row r="192" spans="1:28" ht="105" x14ac:dyDescent="0.25">
      <c r="A192" s="13" t="s">
        <v>270</v>
      </c>
      <c r="C192" s="10" t="s">
        <v>564</v>
      </c>
      <c r="D192" s="114" t="s">
        <v>771</v>
      </c>
      <c r="E192" s="113" t="s">
        <v>684</v>
      </c>
      <c r="F192" s="114" t="s">
        <v>832</v>
      </c>
      <c r="G192" t="s">
        <v>687</v>
      </c>
      <c r="H192" t="s">
        <v>372</v>
      </c>
      <c r="I192" s="66" t="s">
        <v>139</v>
      </c>
      <c r="J192" s="65" t="s">
        <v>199</v>
      </c>
      <c r="K192" s="115">
        <v>3574.1630345858407</v>
      </c>
      <c r="L192" s="62"/>
      <c r="M192" s="63"/>
      <c r="N192" s="65"/>
      <c r="O192" s="11">
        <v>865.31086323659656</v>
      </c>
      <c r="P192" s="63"/>
      <c r="Q192" s="65"/>
      <c r="R192" s="117"/>
      <c r="S192" s="63"/>
      <c r="T192" s="65"/>
      <c r="U192" s="11">
        <v>0</v>
      </c>
      <c r="V192" s="63"/>
      <c r="W192" s="65"/>
      <c r="X192" s="11">
        <v>1872.7274191530641</v>
      </c>
      <c r="Y192" s="63"/>
      <c r="Z192" s="75" t="s">
        <v>837</v>
      </c>
      <c r="AA192" s="76"/>
      <c r="AB192" s="63"/>
    </row>
    <row r="193" spans="1:28" ht="105" x14ac:dyDescent="0.25">
      <c r="A193" s="13" t="s">
        <v>270</v>
      </c>
      <c r="C193" s="10" t="s">
        <v>565</v>
      </c>
      <c r="D193" s="114" t="s">
        <v>143</v>
      </c>
      <c r="E193" s="113" t="s">
        <v>684</v>
      </c>
      <c r="F193" t="s">
        <v>831</v>
      </c>
      <c r="G193" t="s">
        <v>686</v>
      </c>
      <c r="H193" t="s">
        <v>373</v>
      </c>
      <c r="I193" s="66" t="s">
        <v>139</v>
      </c>
      <c r="J193" s="11">
        <v>782.03374257182884</v>
      </c>
      <c r="K193" s="115">
        <v>1046.1106820516463</v>
      </c>
      <c r="L193" s="11">
        <f t="shared" si="39"/>
        <v>-264.0769394798175</v>
      </c>
      <c r="M193" s="59">
        <f t="shared" si="40"/>
        <v>-0.2524369017644541</v>
      </c>
      <c r="N193" s="11">
        <v>438.95567214724144</v>
      </c>
      <c r="O193" s="11">
        <v>345.75554123917453</v>
      </c>
      <c r="P193" s="61">
        <f t="shared" si="35"/>
        <v>93.20013090806691</v>
      </c>
      <c r="Q193" s="11">
        <v>0</v>
      </c>
      <c r="R193" s="11">
        <v>0</v>
      </c>
      <c r="S193" s="61">
        <f t="shared" si="36"/>
        <v>0</v>
      </c>
      <c r="T193" s="11">
        <v>0</v>
      </c>
      <c r="U193" s="11">
        <v>0</v>
      </c>
      <c r="V193" s="61">
        <f t="shared" si="37"/>
        <v>0</v>
      </c>
      <c r="W193" s="11">
        <v>343.07807042458739</v>
      </c>
      <c r="X193" s="11">
        <v>700.35514081247186</v>
      </c>
      <c r="Y193" s="61">
        <f t="shared" si="41"/>
        <v>-357.27707038788446</v>
      </c>
      <c r="Z193" s="75" t="s">
        <v>836</v>
      </c>
      <c r="AA193" t="s">
        <v>875</v>
      </c>
      <c r="AB193" s="61" t="s">
        <v>877</v>
      </c>
    </row>
    <row r="194" spans="1:28" ht="105" x14ac:dyDescent="0.25">
      <c r="A194" s="13" t="s">
        <v>270</v>
      </c>
      <c r="C194" s="10" t="s">
        <v>566</v>
      </c>
      <c r="D194" s="114" t="s">
        <v>772</v>
      </c>
      <c r="E194" s="113" t="s">
        <v>684</v>
      </c>
      <c r="F194" t="s">
        <v>831</v>
      </c>
      <c r="G194" t="s">
        <v>687</v>
      </c>
      <c r="H194" t="s">
        <v>373</v>
      </c>
      <c r="I194" s="66" t="s">
        <v>139</v>
      </c>
      <c r="J194" s="65" t="s">
        <v>199</v>
      </c>
      <c r="K194" s="115">
        <v>2096.4141924882692</v>
      </c>
      <c r="L194" s="62"/>
      <c r="M194" s="63"/>
      <c r="N194" s="65"/>
      <c r="O194" s="11">
        <v>692.89687623081079</v>
      </c>
      <c r="P194" s="63"/>
      <c r="Q194" s="65"/>
      <c r="R194" s="11">
        <v>0</v>
      </c>
      <c r="S194" s="63"/>
      <c r="T194" s="65"/>
      <c r="U194" s="11">
        <v>0</v>
      </c>
      <c r="V194" s="63"/>
      <c r="W194" s="65"/>
      <c r="X194" s="11">
        <v>1403.5173162574588</v>
      </c>
      <c r="Y194" s="63"/>
      <c r="Z194" s="75" t="s">
        <v>837</v>
      </c>
      <c r="AA194" s="76"/>
      <c r="AB194" s="63"/>
    </row>
    <row r="195" spans="1:28" ht="105" x14ac:dyDescent="0.25">
      <c r="A195" s="13" t="s">
        <v>270</v>
      </c>
      <c r="C195" s="10" t="s">
        <v>567</v>
      </c>
      <c r="D195" s="114" t="s">
        <v>144</v>
      </c>
      <c r="E195" s="113" t="s">
        <v>684</v>
      </c>
      <c r="F195" t="s">
        <v>831</v>
      </c>
      <c r="G195" t="s">
        <v>686</v>
      </c>
      <c r="H195" t="s">
        <v>374</v>
      </c>
      <c r="I195" s="66" t="s">
        <v>139</v>
      </c>
      <c r="J195" s="11">
        <v>2038.6797473472943</v>
      </c>
      <c r="K195" s="115">
        <v>2002.207397055467</v>
      </c>
      <c r="L195" s="11">
        <f t="shared" si="39"/>
        <v>36.472350291827297</v>
      </c>
      <c r="M195" s="59">
        <f t="shared" si="40"/>
        <v>1.8216070096167325E-2</v>
      </c>
      <c r="N195" s="11">
        <v>438.95567214724144</v>
      </c>
      <c r="O195" s="11">
        <v>345.75554123917453</v>
      </c>
      <c r="P195" s="61">
        <f t="shared" si="35"/>
        <v>93.20013090806691</v>
      </c>
      <c r="Q195" s="117"/>
      <c r="R195" s="117"/>
      <c r="S195" s="118"/>
      <c r="T195" s="11">
        <v>0</v>
      </c>
      <c r="U195" s="11">
        <v>0</v>
      </c>
      <c r="V195" s="61">
        <f t="shared" si="37"/>
        <v>0</v>
      </c>
      <c r="W195" s="11">
        <v>744.83306945607183</v>
      </c>
      <c r="X195" s="11">
        <v>820.32710362011289</v>
      </c>
      <c r="Y195" s="61">
        <f t="shared" si="41"/>
        <v>-75.494034164041068</v>
      </c>
      <c r="Z195" s="75" t="s">
        <v>836</v>
      </c>
      <c r="AA195" t="s">
        <v>875</v>
      </c>
      <c r="AB195" s="61" t="s">
        <v>877</v>
      </c>
    </row>
    <row r="196" spans="1:28" ht="105" x14ac:dyDescent="0.25">
      <c r="A196" s="13" t="s">
        <v>270</v>
      </c>
      <c r="C196" s="10" t="s">
        <v>568</v>
      </c>
      <c r="D196" s="114" t="s">
        <v>773</v>
      </c>
      <c r="E196" s="113" t="s">
        <v>684</v>
      </c>
      <c r="F196" t="s">
        <v>831</v>
      </c>
      <c r="G196" t="s">
        <v>687</v>
      </c>
      <c r="H196" t="s">
        <v>374</v>
      </c>
      <c r="I196" s="66" t="s">
        <v>139</v>
      </c>
      <c r="J196" s="65" t="s">
        <v>199</v>
      </c>
      <c r="K196" s="115">
        <v>3052.5109074920902</v>
      </c>
      <c r="L196" s="62"/>
      <c r="M196" s="63"/>
      <c r="N196" s="65"/>
      <c r="O196" s="11">
        <v>692.89687623081079</v>
      </c>
      <c r="P196" s="63"/>
      <c r="Q196" s="65"/>
      <c r="R196" s="117"/>
      <c r="S196" s="63"/>
      <c r="T196" s="65"/>
      <c r="U196" s="11">
        <v>0</v>
      </c>
      <c r="V196" s="63"/>
      <c r="W196" s="65"/>
      <c r="X196" s="11">
        <v>1523.4892790650999</v>
      </c>
      <c r="Y196" s="63"/>
      <c r="Z196" s="75" t="s">
        <v>837</v>
      </c>
      <c r="AA196" s="76"/>
      <c r="AB196" s="63"/>
    </row>
    <row r="197" spans="1:28" ht="105" x14ac:dyDescent="0.25">
      <c r="A197" s="13" t="s">
        <v>270</v>
      </c>
      <c r="C197" s="10" t="s">
        <v>569</v>
      </c>
      <c r="D197" s="114" t="s">
        <v>145</v>
      </c>
      <c r="E197" s="113" t="s">
        <v>684</v>
      </c>
      <c r="F197" s="114" t="s">
        <v>832</v>
      </c>
      <c r="G197" t="s">
        <v>686</v>
      </c>
      <c r="H197" t="s">
        <v>375</v>
      </c>
      <c r="I197" s="66" t="s">
        <v>139</v>
      </c>
      <c r="J197" s="11">
        <v>889.35269098338972</v>
      </c>
      <c r="K197" s="115">
        <v>1375.173782601503</v>
      </c>
      <c r="L197" s="11">
        <f t="shared" si="39"/>
        <v>-485.82109161811331</v>
      </c>
      <c r="M197" s="59">
        <f t="shared" si="40"/>
        <v>-0.35327978017371364</v>
      </c>
      <c r="N197" s="11">
        <v>499.19381606569902</v>
      </c>
      <c r="O197" s="11">
        <v>454.51591658427554</v>
      </c>
      <c r="P197" s="61">
        <f t="shared" si="35"/>
        <v>44.677899481423481</v>
      </c>
      <c r="Q197" s="11">
        <v>0</v>
      </c>
      <c r="R197" s="11">
        <v>0</v>
      </c>
      <c r="S197" s="61">
        <f t="shared" si="36"/>
        <v>0</v>
      </c>
      <c r="T197" s="11">
        <v>0</v>
      </c>
      <c r="U197" s="11">
        <v>0</v>
      </c>
      <c r="V197" s="61">
        <f t="shared" si="37"/>
        <v>0</v>
      </c>
      <c r="W197" s="11">
        <v>390.1588749176907</v>
      </c>
      <c r="X197" s="11">
        <v>920.65786601722743</v>
      </c>
      <c r="Y197" s="61">
        <f t="shared" si="41"/>
        <v>-530.49899109953674</v>
      </c>
      <c r="Z197" s="75" t="s">
        <v>836</v>
      </c>
      <c r="AA197" t="s">
        <v>875</v>
      </c>
      <c r="AB197" s="61" t="s">
        <v>877</v>
      </c>
    </row>
    <row r="198" spans="1:28" ht="105" x14ac:dyDescent="0.25">
      <c r="A198" s="13" t="s">
        <v>270</v>
      </c>
      <c r="C198" s="10" t="s">
        <v>570</v>
      </c>
      <c r="D198" s="114" t="s">
        <v>774</v>
      </c>
      <c r="E198" s="113" t="s">
        <v>684</v>
      </c>
      <c r="F198" s="114" t="s">
        <v>832</v>
      </c>
      <c r="G198" t="s">
        <v>687</v>
      </c>
      <c r="H198" t="s">
        <v>375</v>
      </c>
      <c r="I198" s="66" t="s">
        <v>139</v>
      </c>
      <c r="J198" s="65" t="s">
        <v>199</v>
      </c>
      <c r="K198" s="115">
        <v>2755.8592837705478</v>
      </c>
      <c r="L198" s="62"/>
      <c r="M198" s="63"/>
      <c r="N198" s="65"/>
      <c r="O198" s="11">
        <v>910.85354024904905</v>
      </c>
      <c r="P198" s="63"/>
      <c r="Q198" s="65"/>
      <c r="R198" s="11">
        <v>0</v>
      </c>
      <c r="S198" s="63"/>
      <c r="T198" s="65"/>
      <c r="U198" s="11">
        <v>0</v>
      </c>
      <c r="V198" s="63"/>
      <c r="W198" s="65"/>
      <c r="X198" s="11">
        <v>1845.0057435214987</v>
      </c>
      <c r="Y198" s="63"/>
      <c r="Z198" s="75" t="s">
        <v>837</v>
      </c>
      <c r="AA198" s="76"/>
      <c r="AB198" s="63"/>
    </row>
    <row r="199" spans="1:28" ht="105" x14ac:dyDescent="0.25">
      <c r="A199" s="13" t="s">
        <v>270</v>
      </c>
      <c r="C199" s="10" t="s">
        <v>571</v>
      </c>
      <c r="D199" s="114" t="s">
        <v>146</v>
      </c>
      <c r="E199" s="113" t="s">
        <v>684</v>
      </c>
      <c r="F199" s="114" t="s">
        <v>832</v>
      </c>
      <c r="G199" t="s">
        <v>686</v>
      </c>
      <c r="H199" t="s">
        <v>376</v>
      </c>
      <c r="I199" s="66" t="s">
        <v>139</v>
      </c>
      <c r="J199" s="11">
        <v>2145.9986957588549</v>
      </c>
      <c r="K199" s="115">
        <v>2331.2704976053237</v>
      </c>
      <c r="L199" s="11">
        <f t="shared" si="39"/>
        <v>-185.27180184646886</v>
      </c>
      <c r="M199" s="59">
        <f t="shared" si="40"/>
        <v>-7.9472460204330519E-2</v>
      </c>
      <c r="N199" s="11">
        <v>499.19381606569902</v>
      </c>
      <c r="O199" s="11">
        <v>454.51591658427554</v>
      </c>
      <c r="P199" s="61">
        <f t="shared" ref="P199:P261" si="42">N199-O199</f>
        <v>44.677899481423481</v>
      </c>
      <c r="Q199" s="117"/>
      <c r="R199" s="117"/>
      <c r="S199" s="118"/>
      <c r="T199" s="11">
        <v>0</v>
      </c>
      <c r="U199" s="11">
        <v>0</v>
      </c>
      <c r="V199" s="61">
        <f t="shared" ref="V199:V261" si="43">T199-U199</f>
        <v>0</v>
      </c>
      <c r="W199" s="11">
        <v>791.91387394917501</v>
      </c>
      <c r="X199" s="11">
        <v>1040.6298288248686</v>
      </c>
      <c r="Y199" s="61">
        <f t="shared" si="41"/>
        <v>-248.71595487569357</v>
      </c>
      <c r="Z199" s="75" t="s">
        <v>836</v>
      </c>
      <c r="AA199" t="s">
        <v>875</v>
      </c>
      <c r="AB199" s="61" t="s">
        <v>877</v>
      </c>
    </row>
    <row r="200" spans="1:28" ht="105" x14ac:dyDescent="0.25">
      <c r="A200" s="13" t="s">
        <v>270</v>
      </c>
      <c r="C200" s="10" t="s">
        <v>572</v>
      </c>
      <c r="D200" s="114" t="s">
        <v>775</v>
      </c>
      <c r="E200" s="113" t="s">
        <v>684</v>
      </c>
      <c r="F200" s="114" t="s">
        <v>832</v>
      </c>
      <c r="G200" t="s">
        <v>687</v>
      </c>
      <c r="H200" t="s">
        <v>376</v>
      </c>
      <c r="I200" s="66" t="s">
        <v>139</v>
      </c>
      <c r="J200" s="65" t="s">
        <v>199</v>
      </c>
      <c r="K200" s="115">
        <v>3711.9559987743687</v>
      </c>
      <c r="L200" s="62"/>
      <c r="M200" s="63"/>
      <c r="N200" s="65"/>
      <c r="O200" s="11">
        <v>910.85354024904905</v>
      </c>
      <c r="P200" s="63"/>
      <c r="Q200" s="65"/>
      <c r="R200" s="117"/>
      <c r="S200" s="63"/>
      <c r="T200" s="65"/>
      <c r="U200" s="11">
        <v>0</v>
      </c>
      <c r="V200" s="63"/>
      <c r="W200" s="65"/>
      <c r="X200" s="11">
        <v>1964.9777063291399</v>
      </c>
      <c r="Y200" s="63"/>
      <c r="Z200" s="75" t="s">
        <v>837</v>
      </c>
      <c r="AA200" s="76"/>
      <c r="AB200" s="63"/>
    </row>
    <row r="201" spans="1:28" ht="75" x14ac:dyDescent="0.25">
      <c r="A201" s="13" t="s">
        <v>270</v>
      </c>
      <c r="C201" s="10" t="s">
        <v>573</v>
      </c>
      <c r="D201" s="114" t="s">
        <v>281</v>
      </c>
      <c r="E201" s="113" t="s">
        <v>683</v>
      </c>
      <c r="F201" t="s">
        <v>831</v>
      </c>
      <c r="G201" t="s">
        <v>686</v>
      </c>
      <c r="H201" t="s">
        <v>369</v>
      </c>
      <c r="I201" s="66" t="s">
        <v>304</v>
      </c>
      <c r="J201" s="11">
        <v>899.14990691833452</v>
      </c>
      <c r="K201" s="115">
        <v>976.92901369953347</v>
      </c>
      <c r="L201" s="11">
        <f t="shared" si="39"/>
        <v>-77.779106781198948</v>
      </c>
      <c r="M201" s="59">
        <f t="shared" si="40"/>
        <v>-7.9615924688997808E-2</v>
      </c>
      <c r="N201" s="11">
        <v>504.69299502919546</v>
      </c>
      <c r="O201" s="11">
        <v>322.88994432355781</v>
      </c>
      <c r="P201" s="61">
        <f t="shared" si="42"/>
        <v>181.80305070563765</v>
      </c>
      <c r="Q201" s="11">
        <v>0</v>
      </c>
      <c r="R201" s="11">
        <v>0</v>
      </c>
      <c r="S201" s="61">
        <f t="shared" ref="S201:S261" si="44">Q201-R201</f>
        <v>0</v>
      </c>
      <c r="T201" s="11">
        <v>0</v>
      </c>
      <c r="U201" s="11">
        <v>0</v>
      </c>
      <c r="V201" s="61">
        <f t="shared" si="43"/>
        <v>0</v>
      </c>
      <c r="W201" s="11">
        <v>394.45691188913912</v>
      </c>
      <c r="X201" s="11">
        <v>654.03906937597583</v>
      </c>
      <c r="Y201" s="61">
        <f t="shared" si="41"/>
        <v>-259.58215748683671</v>
      </c>
      <c r="Z201" s="75" t="s">
        <v>836</v>
      </c>
      <c r="AA201" t="s">
        <v>876</v>
      </c>
      <c r="AB201" s="61">
        <v>479.32</v>
      </c>
    </row>
    <row r="202" spans="1:28" ht="75" x14ac:dyDescent="0.25">
      <c r="A202" s="13" t="s">
        <v>270</v>
      </c>
      <c r="C202" s="10" t="s">
        <v>574</v>
      </c>
      <c r="D202" s="114" t="s">
        <v>776</v>
      </c>
      <c r="E202" s="113" t="s">
        <v>683</v>
      </c>
      <c r="F202" t="s">
        <v>831</v>
      </c>
      <c r="G202" t="s">
        <v>687</v>
      </c>
      <c r="H202" t="s">
        <v>369</v>
      </c>
      <c r="I202" s="66" t="s">
        <v>304</v>
      </c>
      <c r="J202" s="65" t="s">
        <v>199</v>
      </c>
      <c r="K202" s="115">
        <v>1677.1313539906155</v>
      </c>
      <c r="L202" s="62"/>
      <c r="M202" s="63"/>
      <c r="N202" s="65"/>
      <c r="O202" s="11">
        <v>554.31750098464852</v>
      </c>
      <c r="P202" s="63"/>
      <c r="Q202" s="65"/>
      <c r="R202" s="11">
        <v>0</v>
      </c>
      <c r="S202" s="63"/>
      <c r="T202" s="65"/>
      <c r="U202" s="11">
        <v>0</v>
      </c>
      <c r="V202" s="63"/>
      <c r="W202" s="65"/>
      <c r="X202" s="11">
        <v>1122.8138530059668</v>
      </c>
      <c r="Y202" s="63"/>
      <c r="Z202" s="75" t="s">
        <v>837</v>
      </c>
      <c r="AA202" s="76"/>
      <c r="AB202" s="63"/>
    </row>
    <row r="203" spans="1:28" ht="75" x14ac:dyDescent="0.25">
      <c r="A203" s="13" t="s">
        <v>270</v>
      </c>
      <c r="C203" s="10" t="s">
        <v>575</v>
      </c>
      <c r="D203" s="114" t="s">
        <v>282</v>
      </c>
      <c r="E203" s="113" t="s">
        <v>683</v>
      </c>
      <c r="F203" t="s">
        <v>831</v>
      </c>
      <c r="G203" t="s">
        <v>686</v>
      </c>
      <c r="H203" t="s">
        <v>370</v>
      </c>
      <c r="I203" s="66" t="s">
        <v>304</v>
      </c>
      <c r="J203" s="11">
        <v>2155.7959116938</v>
      </c>
      <c r="K203" s="115">
        <v>1933.0257287033542</v>
      </c>
      <c r="L203" s="11">
        <f t="shared" si="39"/>
        <v>222.77018299044585</v>
      </c>
      <c r="M203" s="59">
        <f t="shared" si="40"/>
        <v>0.11524429275955717</v>
      </c>
      <c r="N203" s="11">
        <v>504.69299502919546</v>
      </c>
      <c r="O203" s="11">
        <v>322.88994432355781</v>
      </c>
      <c r="P203" s="61">
        <f t="shared" si="42"/>
        <v>181.80305070563765</v>
      </c>
      <c r="Q203" s="117"/>
      <c r="R203" s="117"/>
      <c r="S203" s="118"/>
      <c r="T203" s="11">
        <v>0</v>
      </c>
      <c r="U203" s="11">
        <v>0</v>
      </c>
      <c r="V203" s="61">
        <f t="shared" si="43"/>
        <v>0</v>
      </c>
      <c r="W203" s="11">
        <v>796.2119109206235</v>
      </c>
      <c r="X203" s="11">
        <v>774.01103218361652</v>
      </c>
      <c r="Y203" s="61">
        <f t="shared" si="41"/>
        <v>22.200878737006974</v>
      </c>
      <c r="Z203" s="75" t="s">
        <v>862</v>
      </c>
      <c r="AA203" t="s">
        <v>876</v>
      </c>
      <c r="AB203" s="61">
        <v>479.32</v>
      </c>
    </row>
    <row r="204" spans="1:28" ht="75" x14ac:dyDescent="0.25">
      <c r="A204" s="13" t="s">
        <v>270</v>
      </c>
      <c r="C204" s="10" t="s">
        <v>576</v>
      </c>
      <c r="D204" s="114" t="s">
        <v>777</v>
      </c>
      <c r="E204" s="113" t="s">
        <v>683</v>
      </c>
      <c r="F204" t="s">
        <v>831</v>
      </c>
      <c r="G204" t="s">
        <v>687</v>
      </c>
      <c r="H204" t="s">
        <v>370</v>
      </c>
      <c r="I204" s="66" t="s">
        <v>304</v>
      </c>
      <c r="J204" s="65" t="s">
        <v>199</v>
      </c>
      <c r="K204" s="115">
        <v>2633.2280689944359</v>
      </c>
      <c r="L204" s="62"/>
      <c r="M204" s="63"/>
      <c r="N204" s="65"/>
      <c r="O204" s="11">
        <v>554.31750098464852</v>
      </c>
      <c r="P204" s="63"/>
      <c r="Q204" s="65"/>
      <c r="R204" s="117"/>
      <c r="S204" s="63"/>
      <c r="T204" s="65"/>
      <c r="U204" s="11">
        <v>0</v>
      </c>
      <c r="V204" s="63"/>
      <c r="W204" s="65"/>
      <c r="X204" s="11">
        <v>1242.7858158136078</v>
      </c>
      <c r="Y204" s="63"/>
      <c r="Z204" s="75" t="s">
        <v>837</v>
      </c>
      <c r="AA204" s="76"/>
      <c r="AB204" s="63"/>
    </row>
    <row r="205" spans="1:28" ht="75" x14ac:dyDescent="0.25">
      <c r="A205" s="13" t="s">
        <v>270</v>
      </c>
      <c r="C205" s="10" t="s">
        <v>577</v>
      </c>
      <c r="D205" s="114" t="s">
        <v>283</v>
      </c>
      <c r="E205" s="113" t="s">
        <v>683</v>
      </c>
      <c r="F205" t="s">
        <v>831</v>
      </c>
      <c r="G205" t="s">
        <v>686</v>
      </c>
      <c r="H205" t="s">
        <v>373</v>
      </c>
      <c r="I205" s="66" t="s">
        <v>304</v>
      </c>
      <c r="J205" s="11">
        <v>1276.94398545545</v>
      </c>
      <c r="K205" s="115">
        <v>1396.2118521971872</v>
      </c>
      <c r="L205" s="11">
        <f t="shared" si="39"/>
        <v>-119.26786674173718</v>
      </c>
      <c r="M205" s="59">
        <f t="shared" si="40"/>
        <v>-8.5422471205962025E-2</v>
      </c>
      <c r="N205" s="11">
        <v>716.74887529356329</v>
      </c>
      <c r="O205" s="11">
        <v>461.46931956971986</v>
      </c>
      <c r="P205" s="61">
        <f t="shared" si="42"/>
        <v>255.27955572384343</v>
      </c>
      <c r="Q205" s="11">
        <v>0</v>
      </c>
      <c r="R205" s="11">
        <v>0</v>
      </c>
      <c r="S205" s="61">
        <f t="shared" si="44"/>
        <v>0</v>
      </c>
      <c r="T205" s="11">
        <v>0</v>
      </c>
      <c r="U205" s="11">
        <v>0</v>
      </c>
      <c r="V205" s="61">
        <f t="shared" si="43"/>
        <v>0</v>
      </c>
      <c r="W205" s="11">
        <v>560.19511016188676</v>
      </c>
      <c r="X205" s="11">
        <v>934.74253262746754</v>
      </c>
      <c r="Y205" s="61">
        <f t="shared" si="41"/>
        <v>-374.54742246558078</v>
      </c>
      <c r="Z205" s="75" t="s">
        <v>836</v>
      </c>
      <c r="AA205" t="s">
        <v>876</v>
      </c>
      <c r="AB205" s="61">
        <v>479.32</v>
      </c>
    </row>
    <row r="206" spans="1:28" ht="75" x14ac:dyDescent="0.25">
      <c r="A206" s="13" t="s">
        <v>270</v>
      </c>
      <c r="C206" s="10" t="s">
        <v>578</v>
      </c>
      <c r="D206" s="114" t="s">
        <v>778</v>
      </c>
      <c r="E206" s="113" t="s">
        <v>683</v>
      </c>
      <c r="F206" t="s">
        <v>831</v>
      </c>
      <c r="G206" t="s">
        <v>687</v>
      </c>
      <c r="H206" t="s">
        <v>373</v>
      </c>
      <c r="I206" s="66" t="s">
        <v>304</v>
      </c>
      <c r="J206" s="65" t="s">
        <v>199</v>
      </c>
      <c r="K206" s="115">
        <v>2096.4141924882692</v>
      </c>
      <c r="L206" s="62"/>
      <c r="M206" s="63"/>
      <c r="N206" s="65"/>
      <c r="O206" s="11">
        <v>692.89687623081068</v>
      </c>
      <c r="P206" s="63"/>
      <c r="Q206" s="65"/>
      <c r="R206" s="11">
        <v>0</v>
      </c>
      <c r="S206" s="63"/>
      <c r="T206" s="65"/>
      <c r="U206" s="11">
        <v>0</v>
      </c>
      <c r="V206" s="63"/>
      <c r="W206" s="65"/>
      <c r="X206" s="11">
        <v>1403.5173162574586</v>
      </c>
      <c r="Y206" s="63"/>
      <c r="Z206" s="75" t="s">
        <v>837</v>
      </c>
      <c r="AA206" s="76"/>
      <c r="AB206" s="63"/>
    </row>
    <row r="207" spans="1:28" ht="75" x14ac:dyDescent="0.25">
      <c r="A207" s="13" t="s">
        <v>270</v>
      </c>
      <c r="C207" s="10" t="s">
        <v>579</v>
      </c>
      <c r="D207" s="114" t="s">
        <v>284</v>
      </c>
      <c r="E207" s="113" t="s">
        <v>683</v>
      </c>
      <c r="F207" t="s">
        <v>831</v>
      </c>
      <c r="G207" t="s">
        <v>686</v>
      </c>
      <c r="H207" t="s">
        <v>374</v>
      </c>
      <c r="I207" s="66" t="s">
        <v>304</v>
      </c>
      <c r="J207" s="11">
        <v>2533.5899902309152</v>
      </c>
      <c r="K207" s="115">
        <v>2352.3085672010079</v>
      </c>
      <c r="L207" s="11">
        <f t="shared" ref="L207:L265" si="45">J207-K207</f>
        <v>181.28142302990727</v>
      </c>
      <c r="M207" s="59">
        <f t="shared" ref="M207:M265" si="46">J207/K207-1</f>
        <v>7.7065324489130393E-2</v>
      </c>
      <c r="N207" s="11">
        <v>716.74887529356329</v>
      </c>
      <c r="O207" s="11">
        <v>461.46931956971986</v>
      </c>
      <c r="P207" s="61">
        <f t="shared" si="42"/>
        <v>255.27955572384343</v>
      </c>
      <c r="Q207" s="117"/>
      <c r="R207" s="117"/>
      <c r="S207" s="118"/>
      <c r="T207" s="11">
        <v>0</v>
      </c>
      <c r="U207" s="11">
        <v>0</v>
      </c>
      <c r="V207" s="61">
        <f t="shared" si="43"/>
        <v>0</v>
      </c>
      <c r="W207" s="11">
        <v>961.95010919337108</v>
      </c>
      <c r="X207" s="11">
        <v>1054.7144954351083</v>
      </c>
      <c r="Y207" s="61">
        <f t="shared" ref="Y207:Y269" si="47">W207-X207</f>
        <v>-92.76438624173727</v>
      </c>
      <c r="Z207" s="75" t="s">
        <v>836</v>
      </c>
      <c r="AA207" t="s">
        <v>876</v>
      </c>
      <c r="AB207" s="61">
        <v>479.32</v>
      </c>
    </row>
    <row r="208" spans="1:28" ht="75" x14ac:dyDescent="0.25">
      <c r="A208" s="13" t="s">
        <v>270</v>
      </c>
      <c r="C208" s="10" t="s">
        <v>580</v>
      </c>
      <c r="D208" s="114" t="s">
        <v>779</v>
      </c>
      <c r="E208" s="113" t="s">
        <v>683</v>
      </c>
      <c r="F208" t="s">
        <v>831</v>
      </c>
      <c r="G208" t="s">
        <v>687</v>
      </c>
      <c r="H208" t="s">
        <v>374</v>
      </c>
      <c r="I208" s="66" t="s">
        <v>304</v>
      </c>
      <c r="J208" s="65" t="s">
        <v>199</v>
      </c>
      <c r="K208" s="115">
        <v>3052.5109074920897</v>
      </c>
      <c r="L208" s="62"/>
      <c r="M208" s="63"/>
      <c r="N208" s="65"/>
      <c r="O208" s="11">
        <v>692.89687623081068</v>
      </c>
      <c r="P208" s="63"/>
      <c r="Q208" s="65"/>
      <c r="R208" s="117"/>
      <c r="S208" s="63"/>
      <c r="T208" s="65"/>
      <c r="U208" s="11">
        <v>0</v>
      </c>
      <c r="V208" s="63"/>
      <c r="W208" s="65"/>
      <c r="X208" s="11">
        <v>1523.4892790650997</v>
      </c>
      <c r="Y208" s="63"/>
      <c r="Z208" s="75" t="s">
        <v>837</v>
      </c>
      <c r="AA208" s="76"/>
      <c r="AB208" s="63"/>
    </row>
    <row r="209" spans="1:28" ht="75" x14ac:dyDescent="0.25">
      <c r="A209" s="13" t="s">
        <v>270</v>
      </c>
      <c r="C209" s="10" t="s">
        <v>581</v>
      </c>
      <c r="D209" s="114" t="s">
        <v>285</v>
      </c>
      <c r="E209" s="113" t="s">
        <v>683</v>
      </c>
      <c r="F209" s="114" t="s">
        <v>832</v>
      </c>
      <c r="G209" t="s">
        <v>686</v>
      </c>
      <c r="H209" t="s">
        <v>371</v>
      </c>
      <c r="I209" s="66" t="s">
        <v>304</v>
      </c>
      <c r="J209" s="11">
        <v>1022.5407751403225</v>
      </c>
      <c r="K209" s="115">
        <v>1284.2304262370749</v>
      </c>
      <c r="L209" s="11">
        <f t="shared" si="45"/>
        <v>-261.68965109675241</v>
      </c>
      <c r="M209" s="59">
        <f t="shared" si="46"/>
        <v>-0.20377157070131846</v>
      </c>
      <c r="N209" s="11">
        <v>573.95231025911289</v>
      </c>
      <c r="O209" s="11">
        <v>424.4577497560569</v>
      </c>
      <c r="P209" s="61">
        <f t="shared" si="42"/>
        <v>149.49456050305599</v>
      </c>
      <c r="Q209" s="11">
        <v>0</v>
      </c>
      <c r="R209" s="11">
        <v>0</v>
      </c>
      <c r="S209" s="61">
        <f t="shared" si="44"/>
        <v>0</v>
      </c>
      <c r="T209" s="11">
        <v>0</v>
      </c>
      <c r="U209" s="11">
        <v>0</v>
      </c>
      <c r="V209" s="61">
        <f t="shared" si="43"/>
        <v>0</v>
      </c>
      <c r="W209" s="11">
        <v>448.58846488120963</v>
      </c>
      <c r="X209" s="11">
        <v>859.77267648101815</v>
      </c>
      <c r="Y209" s="61">
        <f t="shared" si="47"/>
        <v>-411.18421159980852</v>
      </c>
      <c r="Z209" s="75" t="s">
        <v>836</v>
      </c>
      <c r="AA209" t="s">
        <v>875</v>
      </c>
      <c r="AB209" s="61" t="s">
        <v>877</v>
      </c>
    </row>
    <row r="210" spans="1:28" ht="75" x14ac:dyDescent="0.25">
      <c r="A210" s="13" t="s">
        <v>270</v>
      </c>
      <c r="C210" s="10" t="s">
        <v>582</v>
      </c>
      <c r="D210" s="114" t="s">
        <v>780</v>
      </c>
      <c r="E210" s="113" t="s">
        <v>683</v>
      </c>
      <c r="F210" s="114" t="s">
        <v>832</v>
      </c>
      <c r="G210" t="s">
        <v>687</v>
      </c>
      <c r="H210" t="s">
        <v>371</v>
      </c>
      <c r="I210" s="66" t="s">
        <v>304</v>
      </c>
      <c r="J210" s="65" t="s">
        <v>199</v>
      </c>
      <c r="K210" s="115">
        <v>2204.6874270164381</v>
      </c>
      <c r="L210" s="62"/>
      <c r="M210" s="63"/>
      <c r="N210" s="65"/>
      <c r="O210" s="11">
        <v>728.68283219923933</v>
      </c>
      <c r="P210" s="63"/>
      <c r="Q210" s="65"/>
      <c r="R210" s="11">
        <v>0</v>
      </c>
      <c r="S210" s="63"/>
      <c r="T210" s="65"/>
      <c r="U210" s="11">
        <v>0</v>
      </c>
      <c r="V210" s="63"/>
      <c r="W210" s="65"/>
      <c r="X210" s="11">
        <v>1476.0045948171989</v>
      </c>
      <c r="Y210" s="63"/>
      <c r="Z210" s="75" t="s">
        <v>837</v>
      </c>
      <c r="AA210" s="76"/>
      <c r="AB210" s="63"/>
    </row>
    <row r="211" spans="1:28" ht="75" x14ac:dyDescent="0.25">
      <c r="A211" s="13" t="s">
        <v>270</v>
      </c>
      <c r="C211" s="10" t="s">
        <v>583</v>
      </c>
      <c r="D211" s="114" t="s">
        <v>286</v>
      </c>
      <c r="E211" s="113" t="s">
        <v>683</v>
      </c>
      <c r="F211" s="114" t="s">
        <v>832</v>
      </c>
      <c r="G211" t="s">
        <v>686</v>
      </c>
      <c r="H211" t="s">
        <v>372</v>
      </c>
      <c r="I211" s="66" t="s">
        <v>304</v>
      </c>
      <c r="J211" s="11">
        <v>2279.1867799157881</v>
      </c>
      <c r="K211" s="115">
        <v>2240.3271412408958</v>
      </c>
      <c r="L211" s="11">
        <f t="shared" si="45"/>
        <v>38.859638674892267</v>
      </c>
      <c r="M211" s="59">
        <f t="shared" si="46"/>
        <v>1.7345519750016525E-2</v>
      </c>
      <c r="N211" s="11">
        <v>573.95231025911289</v>
      </c>
      <c r="O211" s="11">
        <v>424.4577497560569</v>
      </c>
      <c r="P211" s="61">
        <f t="shared" si="42"/>
        <v>149.49456050305599</v>
      </c>
      <c r="Q211" s="117"/>
      <c r="R211" s="117"/>
      <c r="S211" s="118"/>
      <c r="T211" s="11">
        <v>0</v>
      </c>
      <c r="U211" s="11">
        <v>0</v>
      </c>
      <c r="V211" s="61">
        <f t="shared" si="43"/>
        <v>0</v>
      </c>
      <c r="W211" s="11">
        <v>850.34346391269401</v>
      </c>
      <c r="X211" s="11">
        <v>979.74463928865907</v>
      </c>
      <c r="Y211" s="61">
        <f t="shared" si="47"/>
        <v>-129.40117537596507</v>
      </c>
      <c r="Z211" s="75" t="s">
        <v>836</v>
      </c>
      <c r="AA211" t="s">
        <v>875</v>
      </c>
      <c r="AB211" s="61" t="s">
        <v>877</v>
      </c>
    </row>
    <row r="212" spans="1:28" ht="75" x14ac:dyDescent="0.25">
      <c r="A212" s="13" t="s">
        <v>270</v>
      </c>
      <c r="C212" s="10" t="s">
        <v>584</v>
      </c>
      <c r="D212" s="114" t="s">
        <v>781</v>
      </c>
      <c r="E212" s="113" t="s">
        <v>683</v>
      </c>
      <c r="F212" s="114" t="s">
        <v>832</v>
      </c>
      <c r="G212" t="s">
        <v>687</v>
      </c>
      <c r="H212" t="s">
        <v>372</v>
      </c>
      <c r="I212" s="66" t="s">
        <v>304</v>
      </c>
      <c r="J212" s="65" t="s">
        <v>199</v>
      </c>
      <c r="K212" s="115">
        <v>3160.784142020259</v>
      </c>
      <c r="L212" s="62"/>
      <c r="M212" s="63"/>
      <c r="N212" s="65"/>
      <c r="O212" s="11">
        <v>728.68283219923933</v>
      </c>
      <c r="P212" s="63"/>
      <c r="Q212" s="65"/>
      <c r="R212" s="117"/>
      <c r="S212" s="63"/>
      <c r="T212" s="65"/>
      <c r="U212" s="11">
        <v>0</v>
      </c>
      <c r="V212" s="63"/>
      <c r="W212" s="65"/>
      <c r="X212" s="11">
        <v>1595.9765576248399</v>
      </c>
      <c r="Y212" s="63"/>
      <c r="Z212" s="75" t="s">
        <v>837</v>
      </c>
      <c r="AA212" s="76"/>
      <c r="AB212" s="63"/>
    </row>
    <row r="213" spans="1:28" ht="75" x14ac:dyDescent="0.25">
      <c r="A213" s="13" t="s">
        <v>270</v>
      </c>
      <c r="C213" s="10" t="s">
        <v>585</v>
      </c>
      <c r="D213" s="114" t="s">
        <v>287</v>
      </c>
      <c r="E213" s="113" t="s">
        <v>683</v>
      </c>
      <c r="F213" s="114" t="s">
        <v>832</v>
      </c>
      <c r="G213" t="s">
        <v>686</v>
      </c>
      <c r="H213" t="s">
        <v>375</v>
      </c>
      <c r="I213" s="66" t="s">
        <v>304</v>
      </c>
      <c r="J213" s="11">
        <v>1452.1797562917186</v>
      </c>
      <c r="K213" s="115">
        <v>1835.4022829911846</v>
      </c>
      <c r="L213" s="11">
        <f t="shared" si="45"/>
        <v>-383.22252669946602</v>
      </c>
      <c r="M213" s="59">
        <f t="shared" si="46"/>
        <v>-0.20879484037413432</v>
      </c>
      <c r="N213" s="11">
        <v>815.1087431410931</v>
      </c>
      <c r="O213" s="11">
        <v>606.62845780586679</v>
      </c>
      <c r="P213" s="61">
        <f t="shared" si="42"/>
        <v>208.48028533522631</v>
      </c>
      <c r="Q213" s="11">
        <v>0</v>
      </c>
      <c r="R213" s="11">
        <v>0</v>
      </c>
      <c r="S213" s="61">
        <f t="shared" si="44"/>
        <v>0</v>
      </c>
      <c r="T213" s="11">
        <v>0</v>
      </c>
      <c r="U213" s="11">
        <v>0</v>
      </c>
      <c r="V213" s="61">
        <f t="shared" si="43"/>
        <v>0</v>
      </c>
      <c r="W213" s="11">
        <v>637.0710131506255</v>
      </c>
      <c r="X213" s="11">
        <v>1228.7738251853179</v>
      </c>
      <c r="Y213" s="61">
        <f t="shared" si="47"/>
        <v>-591.70281203469244</v>
      </c>
      <c r="Z213" s="75" t="s">
        <v>836</v>
      </c>
      <c r="AA213" t="s">
        <v>875</v>
      </c>
      <c r="AB213" s="61" t="s">
        <v>877</v>
      </c>
    </row>
    <row r="214" spans="1:28" ht="75" x14ac:dyDescent="0.25">
      <c r="A214" s="13" t="s">
        <v>270</v>
      </c>
      <c r="C214" s="10" t="s">
        <v>586</v>
      </c>
      <c r="D214" s="114" t="s">
        <v>782</v>
      </c>
      <c r="E214" s="113" t="s">
        <v>683</v>
      </c>
      <c r="F214" s="114" t="s">
        <v>832</v>
      </c>
      <c r="G214" t="s">
        <v>687</v>
      </c>
      <c r="H214" t="s">
        <v>375</v>
      </c>
      <c r="I214" s="66" t="s">
        <v>304</v>
      </c>
      <c r="J214" s="65" t="s">
        <v>199</v>
      </c>
      <c r="K214" s="115">
        <v>2755.8592837705478</v>
      </c>
      <c r="L214" s="62"/>
      <c r="M214" s="63"/>
      <c r="N214" s="65"/>
      <c r="O214" s="11">
        <v>910.85354024904905</v>
      </c>
      <c r="P214" s="63"/>
      <c r="Q214" s="65"/>
      <c r="R214" s="11">
        <v>0</v>
      </c>
      <c r="S214" s="63"/>
      <c r="T214" s="65"/>
      <c r="U214" s="11">
        <v>0</v>
      </c>
      <c r="V214" s="63"/>
      <c r="W214" s="65"/>
      <c r="X214" s="11">
        <v>1845.0057435214987</v>
      </c>
      <c r="Y214" s="63"/>
      <c r="Z214" s="75" t="s">
        <v>837</v>
      </c>
      <c r="AA214" s="76"/>
      <c r="AB214" s="63"/>
    </row>
    <row r="215" spans="1:28" ht="75" x14ac:dyDescent="0.25">
      <c r="A215" s="13" t="s">
        <v>270</v>
      </c>
      <c r="C215" s="10" t="s">
        <v>587</v>
      </c>
      <c r="D215" s="114" t="s">
        <v>288</v>
      </c>
      <c r="E215" s="113" t="s">
        <v>683</v>
      </c>
      <c r="F215" s="114" t="s">
        <v>832</v>
      </c>
      <c r="G215" t="s">
        <v>686</v>
      </c>
      <c r="H215" t="s">
        <v>376</v>
      </c>
      <c r="I215" s="66" t="s">
        <v>304</v>
      </c>
      <c r="J215" s="11">
        <v>2708.825761067184</v>
      </c>
      <c r="K215" s="115">
        <v>2791.4989979950046</v>
      </c>
      <c r="L215" s="11">
        <f t="shared" si="45"/>
        <v>-82.673236927820653</v>
      </c>
      <c r="M215" s="59">
        <f t="shared" si="46"/>
        <v>-2.9616072578639963E-2</v>
      </c>
      <c r="N215" s="11">
        <v>815.1087431410931</v>
      </c>
      <c r="O215" s="11">
        <v>606.62845780586679</v>
      </c>
      <c r="P215" s="61">
        <f t="shared" si="42"/>
        <v>208.48028533522631</v>
      </c>
      <c r="Q215" s="117"/>
      <c r="R215" s="117"/>
      <c r="S215" s="118"/>
      <c r="T215" s="11">
        <v>0</v>
      </c>
      <c r="U215" s="11">
        <v>0</v>
      </c>
      <c r="V215" s="61">
        <f t="shared" si="43"/>
        <v>0</v>
      </c>
      <c r="W215" s="11">
        <v>1038.8260121821099</v>
      </c>
      <c r="X215" s="11">
        <v>1348.7457879929586</v>
      </c>
      <c r="Y215" s="61">
        <f t="shared" si="47"/>
        <v>-309.91977581084871</v>
      </c>
      <c r="Z215" s="75" t="s">
        <v>836</v>
      </c>
      <c r="AA215" t="s">
        <v>875</v>
      </c>
      <c r="AB215" s="61" t="s">
        <v>877</v>
      </c>
    </row>
    <row r="216" spans="1:28" ht="75" x14ac:dyDescent="0.25">
      <c r="A216" s="13" t="s">
        <v>270</v>
      </c>
      <c r="C216" s="10" t="s">
        <v>588</v>
      </c>
      <c r="D216" s="114" t="s">
        <v>783</v>
      </c>
      <c r="E216" s="113" t="s">
        <v>683</v>
      </c>
      <c r="F216" s="114" t="s">
        <v>832</v>
      </c>
      <c r="G216" t="s">
        <v>687</v>
      </c>
      <c r="H216" t="s">
        <v>376</v>
      </c>
      <c r="I216" s="66" t="s">
        <v>304</v>
      </c>
      <c r="J216" s="65" t="s">
        <v>199</v>
      </c>
      <c r="K216" s="115">
        <v>3711.9559987743687</v>
      </c>
      <c r="L216" s="62"/>
      <c r="M216" s="63"/>
      <c r="N216" s="65"/>
      <c r="O216" s="11">
        <v>910.85354024904905</v>
      </c>
      <c r="P216" s="63"/>
      <c r="Q216" s="65"/>
      <c r="R216" s="117"/>
      <c r="S216" s="63"/>
      <c r="T216" s="65"/>
      <c r="U216" s="11">
        <v>0</v>
      </c>
      <c r="V216" s="63"/>
      <c r="W216" s="65"/>
      <c r="X216" s="11">
        <v>1964.9777063291399</v>
      </c>
      <c r="Y216" s="63"/>
      <c r="Z216" s="75" t="s">
        <v>837</v>
      </c>
      <c r="AA216" s="76"/>
      <c r="AB216" s="63"/>
    </row>
    <row r="217" spans="1:28" ht="60" x14ac:dyDescent="0.25">
      <c r="A217" s="13" t="s">
        <v>270</v>
      </c>
      <c r="C217" s="10" t="s">
        <v>589</v>
      </c>
      <c r="D217" s="114" t="s">
        <v>191</v>
      </c>
      <c r="E217" s="113" t="s">
        <v>684</v>
      </c>
      <c r="F217" s="114" t="s">
        <v>831</v>
      </c>
      <c r="G217" t="s">
        <v>686</v>
      </c>
      <c r="H217" t="s">
        <v>377</v>
      </c>
      <c r="I217" s="66" t="s">
        <v>305</v>
      </c>
      <c r="J217" s="11">
        <v>103.89337159770673</v>
      </c>
      <c r="K217" s="115">
        <v>104.82070962441347</v>
      </c>
      <c r="L217" s="11">
        <f t="shared" si="45"/>
        <v>-0.92733802670673526</v>
      </c>
      <c r="M217" s="59">
        <f t="shared" si="46"/>
        <v>-8.8468970495383381E-3</v>
      </c>
      <c r="N217" s="11">
        <v>58.31536707270115</v>
      </c>
      <c r="O217" s="11">
        <v>34.644843811540532</v>
      </c>
      <c r="P217" s="61">
        <f t="shared" si="42"/>
        <v>23.670523261160618</v>
      </c>
      <c r="Q217" s="11">
        <v>0</v>
      </c>
      <c r="R217" s="11">
        <v>0</v>
      </c>
      <c r="S217" s="61">
        <f t="shared" si="44"/>
        <v>0</v>
      </c>
      <c r="T217" s="11">
        <v>0</v>
      </c>
      <c r="U217" s="11">
        <v>0</v>
      </c>
      <c r="V217" s="61">
        <f t="shared" si="43"/>
        <v>0</v>
      </c>
      <c r="W217" s="11">
        <v>45.578004525005575</v>
      </c>
      <c r="X217" s="11">
        <v>70.175865812872928</v>
      </c>
      <c r="Y217" s="61">
        <f t="shared" si="47"/>
        <v>-24.597861287867353</v>
      </c>
      <c r="Z217" s="75" t="s">
        <v>836</v>
      </c>
      <c r="AA217" t="s">
        <v>875</v>
      </c>
      <c r="AB217" s="61" t="s">
        <v>877</v>
      </c>
    </row>
    <row r="218" spans="1:28" ht="60" x14ac:dyDescent="0.25">
      <c r="A218" s="13" t="s">
        <v>270</v>
      </c>
      <c r="C218" s="10" t="s">
        <v>590</v>
      </c>
      <c r="D218" s="114" t="s">
        <v>784</v>
      </c>
      <c r="E218" s="113" t="s">
        <v>684</v>
      </c>
      <c r="F218" s="114" t="s">
        <v>831</v>
      </c>
      <c r="G218" t="s">
        <v>687</v>
      </c>
      <c r="H218" t="s">
        <v>377</v>
      </c>
      <c r="I218" s="66" t="s">
        <v>305</v>
      </c>
      <c r="J218" s="65" t="s">
        <v>199</v>
      </c>
      <c r="K218" s="115">
        <v>454.92187976995444</v>
      </c>
      <c r="L218" s="62"/>
      <c r="M218" s="63"/>
      <c r="N218" s="65"/>
      <c r="O218" s="11">
        <v>150.35862214208592</v>
      </c>
      <c r="P218" s="63"/>
      <c r="Q218" s="65"/>
      <c r="R218" s="11">
        <v>0</v>
      </c>
      <c r="S218" s="63"/>
      <c r="T218" s="65"/>
      <c r="U218" s="11">
        <v>0</v>
      </c>
      <c r="V218" s="63"/>
      <c r="W218" s="65"/>
      <c r="X218" s="11">
        <v>304.5632576278685</v>
      </c>
      <c r="Y218" s="63"/>
      <c r="Z218" s="75" t="s">
        <v>837</v>
      </c>
      <c r="AA218" s="76"/>
      <c r="AB218" s="63"/>
    </row>
    <row r="219" spans="1:28" ht="60" x14ac:dyDescent="0.25">
      <c r="A219" s="13" t="s">
        <v>270</v>
      </c>
      <c r="C219" s="10" t="s">
        <v>591</v>
      </c>
      <c r="D219" s="114" t="s">
        <v>192</v>
      </c>
      <c r="E219" s="113" t="s">
        <v>684</v>
      </c>
      <c r="F219" s="114" t="s">
        <v>831</v>
      </c>
      <c r="G219" t="s">
        <v>686</v>
      </c>
      <c r="H219" t="s">
        <v>378</v>
      </c>
      <c r="I219" s="66" t="s">
        <v>305</v>
      </c>
      <c r="J219" s="11">
        <v>122.06613956694255</v>
      </c>
      <c r="K219" s="115">
        <v>209.64141924882694</v>
      </c>
      <c r="L219" s="11">
        <f t="shared" si="45"/>
        <v>-87.575279681884382</v>
      </c>
      <c r="M219" s="59">
        <f t="shared" si="46"/>
        <v>-0.417738441171016</v>
      </c>
      <c r="N219" s="11">
        <v>58.31536707270115</v>
      </c>
      <c r="O219" s="11">
        <v>69.289687623081065</v>
      </c>
      <c r="P219" s="61">
        <f t="shared" si="42"/>
        <v>-10.974320550379915</v>
      </c>
      <c r="Q219" s="11">
        <v>0</v>
      </c>
      <c r="R219" s="11">
        <v>0</v>
      </c>
      <c r="S219" s="61">
        <f t="shared" si="44"/>
        <v>0</v>
      </c>
      <c r="T219" s="11">
        <v>0</v>
      </c>
      <c r="U219" s="11">
        <v>0</v>
      </c>
      <c r="V219" s="61">
        <f t="shared" si="43"/>
        <v>0</v>
      </c>
      <c r="W219" s="11">
        <v>63.750772494241403</v>
      </c>
      <c r="X219" s="11">
        <v>140.35173162574586</v>
      </c>
      <c r="Y219" s="61">
        <f t="shared" si="47"/>
        <v>-76.600959131504453</v>
      </c>
      <c r="Z219" s="75" t="s">
        <v>836</v>
      </c>
      <c r="AA219" t="s">
        <v>875</v>
      </c>
      <c r="AB219" s="61" t="s">
        <v>877</v>
      </c>
    </row>
    <row r="220" spans="1:28" ht="60" x14ac:dyDescent="0.25">
      <c r="A220" s="13" t="s">
        <v>270</v>
      </c>
      <c r="C220" s="10" t="s">
        <v>592</v>
      </c>
      <c r="D220" s="114" t="s">
        <v>785</v>
      </c>
      <c r="E220" s="113" t="s">
        <v>684</v>
      </c>
      <c r="F220" s="114" t="s">
        <v>831</v>
      </c>
      <c r="G220" t="s">
        <v>687</v>
      </c>
      <c r="H220" t="s">
        <v>378</v>
      </c>
      <c r="I220" s="66" t="s">
        <v>305</v>
      </c>
      <c r="J220" s="65" t="s">
        <v>199</v>
      </c>
      <c r="K220" s="115">
        <v>909.84375953990889</v>
      </c>
      <c r="L220" s="62"/>
      <c r="M220" s="63"/>
      <c r="N220" s="65"/>
      <c r="O220" s="11">
        <v>300.71724428417184</v>
      </c>
      <c r="P220" s="63"/>
      <c r="Q220" s="65"/>
      <c r="R220" s="11">
        <v>0</v>
      </c>
      <c r="S220" s="63"/>
      <c r="T220" s="65"/>
      <c r="U220" s="11">
        <v>0</v>
      </c>
      <c r="V220" s="63"/>
      <c r="W220" s="65"/>
      <c r="X220" s="11">
        <v>609.12651525573699</v>
      </c>
      <c r="Y220" s="63"/>
      <c r="Z220" s="75" t="s">
        <v>837</v>
      </c>
      <c r="AA220" s="76"/>
      <c r="AB220" s="63"/>
    </row>
    <row r="221" spans="1:28" ht="60" x14ac:dyDescent="0.25">
      <c r="A221" s="13" t="s">
        <v>270</v>
      </c>
      <c r="C221" s="10" t="s">
        <v>593</v>
      </c>
      <c r="D221" s="114" t="s">
        <v>193</v>
      </c>
      <c r="E221" s="113" t="s">
        <v>684</v>
      </c>
      <c r="F221" s="114" t="s">
        <v>832</v>
      </c>
      <c r="G221" t="s">
        <v>686</v>
      </c>
      <c r="H221" t="s">
        <v>379</v>
      </c>
      <c r="I221" s="66" t="s">
        <v>305</v>
      </c>
      <c r="J221" s="11">
        <v>118.15071981663391</v>
      </c>
      <c r="K221" s="115">
        <v>137.79296418852738</v>
      </c>
      <c r="L221" s="11">
        <f t="shared" si="45"/>
        <v>-19.642244371893469</v>
      </c>
      <c r="M221" s="59">
        <f t="shared" si="46"/>
        <v>-0.1425489645829745</v>
      </c>
      <c r="N221" s="11">
        <v>66.318019042544563</v>
      </c>
      <c r="O221" s="11">
        <v>45.542677012452458</v>
      </c>
      <c r="P221" s="61">
        <f t="shared" si="42"/>
        <v>20.775342030092105</v>
      </c>
      <c r="Q221" s="11">
        <v>0</v>
      </c>
      <c r="R221" s="11">
        <v>0</v>
      </c>
      <c r="S221" s="61">
        <f t="shared" si="44"/>
        <v>0</v>
      </c>
      <c r="T221" s="11">
        <v>0</v>
      </c>
      <c r="U221" s="11">
        <v>0</v>
      </c>
      <c r="V221" s="61">
        <f t="shared" si="43"/>
        <v>0</v>
      </c>
      <c r="W221" s="11">
        <v>51.832700774089354</v>
      </c>
      <c r="X221" s="11">
        <v>92.250287176074934</v>
      </c>
      <c r="Y221" s="61">
        <f t="shared" si="47"/>
        <v>-40.417586401985581</v>
      </c>
      <c r="Z221" s="75" t="s">
        <v>836</v>
      </c>
      <c r="AA221" t="s">
        <v>875</v>
      </c>
      <c r="AB221" s="61" t="s">
        <v>877</v>
      </c>
    </row>
    <row r="222" spans="1:28" ht="60" x14ac:dyDescent="0.25">
      <c r="A222" s="13" t="s">
        <v>270</v>
      </c>
      <c r="C222" s="10" t="s">
        <v>594</v>
      </c>
      <c r="D222" s="114" t="s">
        <v>786</v>
      </c>
      <c r="E222" s="113" t="s">
        <v>684</v>
      </c>
      <c r="F222" s="114" t="s">
        <v>832</v>
      </c>
      <c r="G222" t="s">
        <v>687</v>
      </c>
      <c r="H222" t="s">
        <v>379</v>
      </c>
      <c r="I222" s="66" t="s">
        <v>305</v>
      </c>
      <c r="J222" s="65" t="s">
        <v>199</v>
      </c>
      <c r="K222" s="115">
        <v>598.02146457820879</v>
      </c>
      <c r="L222" s="62"/>
      <c r="M222" s="63"/>
      <c r="N222" s="65"/>
      <c r="O222" s="11">
        <v>197.65521823404367</v>
      </c>
      <c r="P222" s="63"/>
      <c r="Q222" s="65"/>
      <c r="R222" s="11">
        <v>0</v>
      </c>
      <c r="S222" s="63"/>
      <c r="T222" s="65"/>
      <c r="U222" s="11">
        <v>0</v>
      </c>
      <c r="V222" s="63"/>
      <c r="W222" s="65"/>
      <c r="X222" s="11">
        <v>400.36624634416512</v>
      </c>
      <c r="Y222" s="63"/>
      <c r="Z222" s="75" t="s">
        <v>837</v>
      </c>
      <c r="AA222" s="76"/>
      <c r="AB222" s="63"/>
    </row>
    <row r="223" spans="1:28" ht="60" x14ac:dyDescent="0.25">
      <c r="A223" s="13" t="s">
        <v>270</v>
      </c>
      <c r="C223" s="10" t="s">
        <v>595</v>
      </c>
      <c r="D223" s="114" t="s">
        <v>194</v>
      </c>
      <c r="E223" s="113" t="s">
        <v>684</v>
      </c>
      <c r="F223" s="114" t="s">
        <v>832</v>
      </c>
      <c r="G223" t="s">
        <v>686</v>
      </c>
      <c r="H223" t="s">
        <v>380</v>
      </c>
      <c r="I223" s="66" t="s">
        <v>305</v>
      </c>
      <c r="J223" s="11">
        <v>138.81734737531906</v>
      </c>
      <c r="K223" s="115">
        <v>275.58592837705476</v>
      </c>
      <c r="L223" s="11">
        <f t="shared" si="45"/>
        <v>-136.7685810017357</v>
      </c>
      <c r="M223" s="59">
        <f t="shared" si="46"/>
        <v>-0.49628289008504767</v>
      </c>
      <c r="N223" s="11">
        <v>66.318019042544563</v>
      </c>
      <c r="O223" s="11">
        <v>91.085354024904916</v>
      </c>
      <c r="P223" s="61">
        <f t="shared" si="42"/>
        <v>-24.767334982360353</v>
      </c>
      <c r="Q223" s="11">
        <v>0</v>
      </c>
      <c r="R223" s="11">
        <v>0</v>
      </c>
      <c r="S223" s="61">
        <f t="shared" si="44"/>
        <v>0</v>
      </c>
      <c r="T223" s="11">
        <v>0</v>
      </c>
      <c r="U223" s="11">
        <v>0</v>
      </c>
      <c r="V223" s="61">
        <f t="shared" si="43"/>
        <v>0</v>
      </c>
      <c r="W223" s="11">
        <v>72.499328332774496</v>
      </c>
      <c r="X223" s="11">
        <v>184.50057435214987</v>
      </c>
      <c r="Y223" s="61">
        <f t="shared" si="47"/>
        <v>-112.00124601937537</v>
      </c>
      <c r="Z223" s="75" t="s">
        <v>836</v>
      </c>
      <c r="AA223" t="s">
        <v>875</v>
      </c>
      <c r="AB223" s="61" t="s">
        <v>877</v>
      </c>
    </row>
    <row r="224" spans="1:28" ht="60" x14ac:dyDescent="0.25">
      <c r="A224" s="13" t="s">
        <v>270</v>
      </c>
      <c r="C224" s="10" t="s">
        <v>596</v>
      </c>
      <c r="D224" s="114" t="s">
        <v>787</v>
      </c>
      <c r="E224" s="113" t="s">
        <v>684</v>
      </c>
      <c r="F224" s="114" t="s">
        <v>832</v>
      </c>
      <c r="G224" t="s">
        <v>687</v>
      </c>
      <c r="H224" t="s">
        <v>380</v>
      </c>
      <c r="I224" s="66" t="s">
        <v>305</v>
      </c>
      <c r="J224" s="65" t="s">
        <v>199</v>
      </c>
      <c r="K224" s="115">
        <v>1196.0429291564176</v>
      </c>
      <c r="L224" s="62"/>
      <c r="M224" s="63"/>
      <c r="N224" s="65"/>
      <c r="O224" s="11">
        <v>395.31043646808729</v>
      </c>
      <c r="P224" s="63"/>
      <c r="Q224" s="65"/>
      <c r="R224" s="11">
        <v>0</v>
      </c>
      <c r="S224" s="63"/>
      <c r="T224" s="65"/>
      <c r="U224" s="11">
        <v>0</v>
      </c>
      <c r="V224" s="63"/>
      <c r="W224" s="65"/>
      <c r="X224" s="11">
        <v>800.73249268833024</v>
      </c>
      <c r="Y224" s="63"/>
      <c r="Z224" s="75" t="s">
        <v>837</v>
      </c>
      <c r="AA224" s="76"/>
      <c r="AB224" s="63"/>
    </row>
    <row r="225" spans="1:28" ht="45" x14ac:dyDescent="0.25">
      <c r="A225" s="13" t="s">
        <v>270</v>
      </c>
      <c r="C225" s="10" t="s">
        <v>597</v>
      </c>
      <c r="D225" s="114" t="s">
        <v>195</v>
      </c>
      <c r="E225" s="113" t="s">
        <v>684</v>
      </c>
      <c r="F225" s="114" t="s">
        <v>831</v>
      </c>
      <c r="G225" t="s">
        <v>686</v>
      </c>
      <c r="H225" t="s">
        <v>325</v>
      </c>
      <c r="I225" s="66" t="s">
        <v>306</v>
      </c>
      <c r="J225" s="11">
        <v>110.72676129372286</v>
      </c>
      <c r="K225" s="115">
        <v>9.5022151587757726</v>
      </c>
      <c r="L225" s="11">
        <f t="shared" si="45"/>
        <v>101.22454613494709</v>
      </c>
      <c r="M225" s="59">
        <f t="shared" si="46"/>
        <v>10.65273143614951</v>
      </c>
      <c r="N225" s="11">
        <v>0</v>
      </c>
      <c r="O225" s="11">
        <v>0</v>
      </c>
      <c r="P225" s="61">
        <f t="shared" si="42"/>
        <v>0</v>
      </c>
      <c r="Q225" s="117"/>
      <c r="R225" s="117"/>
      <c r="S225" s="118"/>
      <c r="T225" s="11">
        <v>0</v>
      </c>
      <c r="U225" s="11">
        <v>0</v>
      </c>
      <c r="V225" s="61">
        <f t="shared" si="43"/>
        <v>0</v>
      </c>
      <c r="W225" s="11">
        <v>35.399810055710567</v>
      </c>
      <c r="X225" s="11">
        <v>2.7552448771807856</v>
      </c>
      <c r="Y225" s="61">
        <f t="shared" si="47"/>
        <v>32.644565178529781</v>
      </c>
      <c r="Z225" s="75" t="s">
        <v>863</v>
      </c>
      <c r="AA225" t="s">
        <v>875</v>
      </c>
      <c r="AB225" s="61" t="s">
        <v>877</v>
      </c>
    </row>
    <row r="226" spans="1:28" ht="45" x14ac:dyDescent="0.25">
      <c r="A226" s="13" t="s">
        <v>270</v>
      </c>
      <c r="C226" s="10" t="s">
        <v>598</v>
      </c>
      <c r="D226" s="114" t="s">
        <v>788</v>
      </c>
      <c r="E226" s="113" t="s">
        <v>684</v>
      </c>
      <c r="F226" s="114" t="s">
        <v>831</v>
      </c>
      <c r="G226" t="s">
        <v>687</v>
      </c>
      <c r="H226" t="s">
        <v>325</v>
      </c>
      <c r="I226" s="66" t="s">
        <v>306</v>
      </c>
      <c r="J226" s="65" t="s">
        <v>199</v>
      </c>
      <c r="K226" s="115">
        <v>9.5022151587757726</v>
      </c>
      <c r="L226" s="62"/>
      <c r="M226" s="63"/>
      <c r="N226" s="65"/>
      <c r="O226" s="11">
        <v>0</v>
      </c>
      <c r="P226" s="63"/>
      <c r="Q226" s="65"/>
      <c r="R226" s="117"/>
      <c r="S226" s="63"/>
      <c r="T226" s="65"/>
      <c r="U226" s="11">
        <v>0</v>
      </c>
      <c r="V226" s="63"/>
      <c r="W226" s="65"/>
      <c r="X226" s="11">
        <v>2.7552448771807856</v>
      </c>
      <c r="Y226" s="63"/>
      <c r="Z226" s="75" t="s">
        <v>837</v>
      </c>
      <c r="AA226" s="76"/>
      <c r="AB226" s="63"/>
    </row>
    <row r="227" spans="1:28" ht="45" x14ac:dyDescent="0.25">
      <c r="A227" s="13" t="s">
        <v>270</v>
      </c>
      <c r="C227" s="10" t="s">
        <v>599</v>
      </c>
      <c r="D227" s="114" t="s">
        <v>196</v>
      </c>
      <c r="E227" s="113" t="s">
        <v>684</v>
      </c>
      <c r="F227" s="114" t="s">
        <v>832</v>
      </c>
      <c r="G227" t="s">
        <v>686</v>
      </c>
      <c r="H227" t="s">
        <v>326</v>
      </c>
      <c r="I227" s="66" t="s">
        <v>306</v>
      </c>
      <c r="J227" s="11">
        <v>110.72676129372286</v>
      </c>
      <c r="K227" s="115">
        <v>12.352879706408507</v>
      </c>
      <c r="L227" s="11">
        <f t="shared" si="45"/>
        <v>98.373881587314358</v>
      </c>
      <c r="M227" s="59">
        <f t="shared" si="46"/>
        <v>7.9636395662688528</v>
      </c>
      <c r="N227" s="11">
        <v>0</v>
      </c>
      <c r="O227" s="11">
        <v>0</v>
      </c>
      <c r="P227" s="61">
        <f t="shared" si="42"/>
        <v>0</v>
      </c>
      <c r="Q227" s="117"/>
      <c r="R227" s="117"/>
      <c r="S227" s="118"/>
      <c r="T227" s="11">
        <v>0</v>
      </c>
      <c r="U227" s="11">
        <v>0</v>
      </c>
      <c r="V227" s="61">
        <f t="shared" si="43"/>
        <v>0</v>
      </c>
      <c r="W227" s="11">
        <v>35.399810055710567</v>
      </c>
      <c r="X227" s="11">
        <v>3.5818183403350221</v>
      </c>
      <c r="Y227" s="61">
        <f t="shared" si="47"/>
        <v>31.817991715375545</v>
      </c>
      <c r="Z227" s="75" t="s">
        <v>863</v>
      </c>
      <c r="AA227" t="s">
        <v>875</v>
      </c>
      <c r="AB227" s="61" t="s">
        <v>877</v>
      </c>
    </row>
    <row r="228" spans="1:28" ht="45" x14ac:dyDescent="0.25">
      <c r="A228" s="13" t="s">
        <v>270</v>
      </c>
      <c r="C228" s="10" t="s">
        <v>600</v>
      </c>
      <c r="D228" s="114" t="s">
        <v>789</v>
      </c>
      <c r="E228" s="113" t="s">
        <v>684</v>
      </c>
      <c r="F228" s="114" t="s">
        <v>832</v>
      </c>
      <c r="G228" t="s">
        <v>687</v>
      </c>
      <c r="H228" t="s">
        <v>326</v>
      </c>
      <c r="I228" s="66" t="s">
        <v>306</v>
      </c>
      <c r="J228" s="65" t="s">
        <v>199</v>
      </c>
      <c r="K228" s="115">
        <v>12.352879706408507</v>
      </c>
      <c r="L228" s="62"/>
      <c r="M228" s="63"/>
      <c r="N228" s="65"/>
      <c r="O228" s="11">
        <v>0</v>
      </c>
      <c r="P228" s="63"/>
      <c r="Q228" s="65"/>
      <c r="R228" s="117"/>
      <c r="S228" s="63"/>
      <c r="T228" s="65"/>
      <c r="U228" s="11">
        <v>0</v>
      </c>
      <c r="V228" s="63"/>
      <c r="W228" s="65"/>
      <c r="X228" s="11">
        <v>3.5818183403350221</v>
      </c>
      <c r="Y228" s="63"/>
      <c r="Z228" s="75" t="s">
        <v>837</v>
      </c>
      <c r="AA228" s="76"/>
      <c r="AB228" s="63"/>
    </row>
    <row r="229" spans="1:28" x14ac:dyDescent="0.25">
      <c r="A229" s="13" t="s">
        <v>270</v>
      </c>
      <c r="C229" s="10" t="s">
        <v>601</v>
      </c>
      <c r="D229" s="114" t="s">
        <v>289</v>
      </c>
      <c r="E229" s="113" t="s">
        <v>685</v>
      </c>
      <c r="F229" s="114" t="s">
        <v>831</v>
      </c>
      <c r="G229" t="s">
        <v>686</v>
      </c>
      <c r="H229" t="s">
        <v>325</v>
      </c>
      <c r="I229" s="66" t="s">
        <v>307</v>
      </c>
      <c r="J229" s="11">
        <v>422.76778703131458</v>
      </c>
      <c r="K229" s="115">
        <v>462.46099770472904</v>
      </c>
      <c r="L229" s="11">
        <f t="shared" si="45"/>
        <v>-39.693210673414455</v>
      </c>
      <c r="M229" s="59">
        <f t="shared" si="46"/>
        <v>-8.5830396228911088E-2</v>
      </c>
      <c r="N229" s="11">
        <v>146.31855738241381</v>
      </c>
      <c r="O229" s="11">
        <v>92.155284538697828</v>
      </c>
      <c r="P229" s="61">
        <f t="shared" si="42"/>
        <v>54.163272843715987</v>
      </c>
      <c r="Q229" s="11">
        <v>0</v>
      </c>
      <c r="R229" s="11">
        <v>0</v>
      </c>
      <c r="S229" s="61">
        <f t="shared" si="44"/>
        <v>0</v>
      </c>
      <c r="T229" s="11">
        <v>141.28859473353589</v>
      </c>
      <c r="U229" s="11">
        <v>123.47594559069327</v>
      </c>
      <c r="V229" s="61">
        <f t="shared" si="43"/>
        <v>17.812649142842616</v>
      </c>
      <c r="W229" s="11">
        <v>135.16063491536491</v>
      </c>
      <c r="X229" s="11">
        <v>246.82976757533785</v>
      </c>
      <c r="Y229" s="61">
        <f t="shared" si="47"/>
        <v>-111.66913265997295</v>
      </c>
      <c r="Z229" s="75" t="s">
        <v>836</v>
      </c>
      <c r="AA229" t="s">
        <v>875</v>
      </c>
      <c r="AB229" s="61" t="s">
        <v>877</v>
      </c>
    </row>
    <row r="230" spans="1:28" ht="30" x14ac:dyDescent="0.25">
      <c r="A230" s="13" t="s">
        <v>270</v>
      </c>
      <c r="C230" s="10" t="s">
        <v>602</v>
      </c>
      <c r="D230" s="114" t="s">
        <v>790</v>
      </c>
      <c r="E230" s="113" t="s">
        <v>685</v>
      </c>
      <c r="F230" s="114" t="s">
        <v>831</v>
      </c>
      <c r="G230" t="s">
        <v>687</v>
      </c>
      <c r="H230" t="s">
        <v>325</v>
      </c>
      <c r="I230" s="66" t="s">
        <v>307</v>
      </c>
      <c r="J230" s="65" t="s">
        <v>199</v>
      </c>
      <c r="K230" s="115">
        <v>812.56216785026982</v>
      </c>
      <c r="L230" s="62"/>
      <c r="M230" s="63"/>
      <c r="N230" s="65"/>
      <c r="O230" s="11">
        <v>207.86906286924315</v>
      </c>
      <c r="P230" s="63"/>
      <c r="Q230" s="65"/>
      <c r="R230" s="11">
        <v>0</v>
      </c>
      <c r="S230" s="63"/>
      <c r="T230" s="65"/>
      <c r="U230" s="11">
        <v>123.47594559069327</v>
      </c>
      <c r="V230" s="63"/>
      <c r="W230" s="65"/>
      <c r="X230" s="11">
        <v>481.21715939033356</v>
      </c>
      <c r="Y230" s="63"/>
      <c r="Z230" s="75" t="s">
        <v>837</v>
      </c>
      <c r="AA230" s="76"/>
      <c r="AB230" s="63"/>
    </row>
    <row r="231" spans="1:28" x14ac:dyDescent="0.25">
      <c r="A231" s="13" t="s">
        <v>270</v>
      </c>
      <c r="C231" s="10" t="s">
        <v>603</v>
      </c>
      <c r="D231" s="114" t="s">
        <v>290</v>
      </c>
      <c r="E231" s="113" t="s">
        <v>685</v>
      </c>
      <c r="F231" s="114" t="s">
        <v>831</v>
      </c>
      <c r="G231" t="s">
        <v>686</v>
      </c>
      <c r="H231" t="s">
        <v>325</v>
      </c>
      <c r="I231" s="66" t="s">
        <v>308</v>
      </c>
      <c r="J231" s="11">
        <v>502.32086944701376</v>
      </c>
      <c r="K231" s="115">
        <v>532.79041008490356</v>
      </c>
      <c r="L231" s="11">
        <f t="shared" si="45"/>
        <v>-30.469540637889793</v>
      </c>
      <c r="M231" s="59">
        <f t="shared" si="46"/>
        <v>-5.7188605615169141E-2</v>
      </c>
      <c r="N231" s="11">
        <v>146.31855738241381</v>
      </c>
      <c r="O231" s="11">
        <v>92.155284538697828</v>
      </c>
      <c r="P231" s="61">
        <f t="shared" si="42"/>
        <v>54.163272843715987</v>
      </c>
      <c r="Q231" s="11">
        <v>0</v>
      </c>
      <c r="R231" s="11">
        <v>0</v>
      </c>
      <c r="S231" s="61">
        <f t="shared" si="44"/>
        <v>0</v>
      </c>
      <c r="T231" s="11">
        <v>195.40822299634377</v>
      </c>
      <c r="U231" s="11">
        <v>170.76460560415026</v>
      </c>
      <c r="V231" s="61">
        <f t="shared" si="43"/>
        <v>24.643617392193505</v>
      </c>
      <c r="W231" s="11">
        <v>160.59408906825621</v>
      </c>
      <c r="X231" s="11">
        <v>269.87051994205547</v>
      </c>
      <c r="Y231" s="61">
        <f t="shared" si="47"/>
        <v>-109.27643087379926</v>
      </c>
      <c r="Z231" s="75" t="s">
        <v>836</v>
      </c>
      <c r="AA231" t="s">
        <v>875</v>
      </c>
      <c r="AB231" s="61" t="s">
        <v>877</v>
      </c>
    </row>
    <row r="232" spans="1:28" ht="30" x14ac:dyDescent="0.25">
      <c r="A232" s="13" t="s">
        <v>270</v>
      </c>
      <c r="C232" s="10" t="s">
        <v>604</v>
      </c>
      <c r="D232" s="114" t="s">
        <v>791</v>
      </c>
      <c r="E232" s="113" t="s">
        <v>685</v>
      </c>
      <c r="F232" s="114" t="s">
        <v>831</v>
      </c>
      <c r="G232" t="s">
        <v>687</v>
      </c>
      <c r="H232" t="s">
        <v>325</v>
      </c>
      <c r="I232" s="66" t="s">
        <v>308</v>
      </c>
      <c r="J232" s="65" t="s">
        <v>199</v>
      </c>
      <c r="K232" s="115">
        <v>882.89158023044445</v>
      </c>
      <c r="L232" s="62"/>
      <c r="M232" s="63"/>
      <c r="N232" s="65"/>
      <c r="O232" s="11">
        <v>207.86906286924315</v>
      </c>
      <c r="P232" s="63"/>
      <c r="Q232" s="65"/>
      <c r="R232" s="11">
        <v>0</v>
      </c>
      <c r="S232" s="63"/>
      <c r="T232" s="65"/>
      <c r="U232" s="11">
        <v>170.76460560415026</v>
      </c>
      <c r="V232" s="63"/>
      <c r="W232" s="65"/>
      <c r="X232" s="11">
        <v>504.25791175705109</v>
      </c>
      <c r="Y232" s="63"/>
      <c r="Z232" s="75" t="s">
        <v>837</v>
      </c>
      <c r="AA232" s="76"/>
      <c r="AB232" s="63"/>
    </row>
    <row r="233" spans="1:28" x14ac:dyDescent="0.25">
      <c r="A233" s="13" t="s">
        <v>270</v>
      </c>
      <c r="C233" s="10" t="s">
        <v>605</v>
      </c>
      <c r="D233" s="114" t="s">
        <v>291</v>
      </c>
      <c r="E233" s="113" t="s">
        <v>685</v>
      </c>
      <c r="F233" s="114" t="s">
        <v>831</v>
      </c>
      <c r="G233" t="s">
        <v>686</v>
      </c>
      <c r="H233" t="s">
        <v>325</v>
      </c>
      <c r="I233" s="66" t="s">
        <v>309</v>
      </c>
      <c r="J233" s="11">
        <v>712.22641145558657</v>
      </c>
      <c r="K233" s="115">
        <v>718.3819149770311</v>
      </c>
      <c r="L233" s="11">
        <f t="shared" si="45"/>
        <v>-6.1555035214445297</v>
      </c>
      <c r="M233" s="59">
        <f t="shared" si="46"/>
        <v>-8.5685669323138924E-3</v>
      </c>
      <c r="N233" s="11">
        <v>146.31855738241381</v>
      </c>
      <c r="O233" s="11">
        <v>92.155284538697828</v>
      </c>
      <c r="P233" s="61">
        <f t="shared" si="42"/>
        <v>54.163272843715987</v>
      </c>
      <c r="Q233" s="11">
        <v>0</v>
      </c>
      <c r="R233" s="11">
        <v>0</v>
      </c>
      <c r="S233" s="61">
        <f t="shared" si="44"/>
        <v>0</v>
      </c>
      <c r="T233" s="11">
        <v>338.206082725351</v>
      </c>
      <c r="U233" s="11">
        <v>295.55412508410615</v>
      </c>
      <c r="V233" s="61">
        <f t="shared" si="43"/>
        <v>42.651957641244849</v>
      </c>
      <c r="W233" s="11">
        <v>227.70177134782179</v>
      </c>
      <c r="X233" s="11">
        <v>330.67250535422693</v>
      </c>
      <c r="Y233" s="61">
        <f t="shared" si="47"/>
        <v>-102.97073400640514</v>
      </c>
      <c r="Z233" s="75" t="s">
        <v>836</v>
      </c>
      <c r="AA233" t="s">
        <v>875</v>
      </c>
      <c r="AB233" s="61" t="s">
        <v>877</v>
      </c>
    </row>
    <row r="234" spans="1:28" ht="30" x14ac:dyDescent="0.25">
      <c r="A234" s="13" t="s">
        <v>270</v>
      </c>
      <c r="C234" s="10" t="s">
        <v>606</v>
      </c>
      <c r="D234" s="114" t="s">
        <v>792</v>
      </c>
      <c r="E234" s="113" t="s">
        <v>685</v>
      </c>
      <c r="F234" s="114" t="s">
        <v>831</v>
      </c>
      <c r="G234" t="s">
        <v>687</v>
      </c>
      <c r="H234" t="s">
        <v>325</v>
      </c>
      <c r="I234" s="66" t="s">
        <v>309</v>
      </c>
      <c r="J234" s="65" t="s">
        <v>199</v>
      </c>
      <c r="K234" s="115">
        <v>1068.483085122572</v>
      </c>
      <c r="L234" s="62"/>
      <c r="M234" s="63"/>
      <c r="N234" s="65"/>
      <c r="O234" s="11">
        <v>207.86906286924315</v>
      </c>
      <c r="P234" s="63"/>
      <c r="Q234" s="65"/>
      <c r="R234" s="11">
        <v>0</v>
      </c>
      <c r="S234" s="63"/>
      <c r="T234" s="65"/>
      <c r="U234" s="11">
        <v>295.55412508410615</v>
      </c>
      <c r="V234" s="63"/>
      <c r="W234" s="65"/>
      <c r="X234" s="11">
        <v>565.05989716922261</v>
      </c>
      <c r="Y234" s="63"/>
      <c r="Z234" s="75" t="s">
        <v>837</v>
      </c>
      <c r="AA234" s="76"/>
      <c r="AB234" s="63"/>
    </row>
    <row r="235" spans="1:28" x14ac:dyDescent="0.25">
      <c r="A235" s="13" t="s">
        <v>270</v>
      </c>
      <c r="C235" s="10" t="s">
        <v>607</v>
      </c>
      <c r="D235" s="114" t="s">
        <v>276</v>
      </c>
      <c r="E235" s="113" t="s">
        <v>685</v>
      </c>
      <c r="F235" s="114" t="s">
        <v>831</v>
      </c>
      <c r="G235" t="s">
        <v>686</v>
      </c>
      <c r="H235" t="s">
        <v>325</v>
      </c>
      <c r="I235" s="66" t="s">
        <v>310</v>
      </c>
      <c r="J235" s="11">
        <v>2517.5394936302214</v>
      </c>
      <c r="K235" s="115">
        <v>2620.982520386814</v>
      </c>
      <c r="L235" s="11">
        <f t="shared" si="45"/>
        <v>-103.44302675659264</v>
      </c>
      <c r="M235" s="59">
        <f t="shared" si="46"/>
        <v>-3.946727074750811E-2</v>
      </c>
      <c r="N235" s="11">
        <v>1034.8326956901149</v>
      </c>
      <c r="O235" s="11">
        <v>669.33838243896321</v>
      </c>
      <c r="P235" s="61">
        <f t="shared" si="42"/>
        <v>365.49431325115165</v>
      </c>
      <c r="Q235" s="11">
        <v>0</v>
      </c>
      <c r="R235" s="11">
        <v>0</v>
      </c>
      <c r="S235" s="61">
        <f t="shared" si="44"/>
        <v>0</v>
      </c>
      <c r="T235" s="11">
        <v>458.45432991358751</v>
      </c>
      <c r="U235" s="11">
        <v>400.64003622512178</v>
      </c>
      <c r="V235" s="61">
        <f t="shared" si="43"/>
        <v>57.814293688465739</v>
      </c>
      <c r="W235" s="11">
        <v>1024.2524680265187</v>
      </c>
      <c r="X235" s="11">
        <v>1551.0041017227288</v>
      </c>
      <c r="Y235" s="61">
        <f t="shared" si="47"/>
        <v>-526.75163369621009</v>
      </c>
      <c r="Z235" s="75" t="s">
        <v>836</v>
      </c>
      <c r="AA235" t="s">
        <v>875</v>
      </c>
      <c r="AB235" s="61" t="s">
        <v>877</v>
      </c>
    </row>
    <row r="236" spans="1:28" ht="30" x14ac:dyDescent="0.25">
      <c r="A236" s="13" t="s">
        <v>270</v>
      </c>
      <c r="C236" s="10" t="s">
        <v>608</v>
      </c>
      <c r="D236" s="114" t="s">
        <v>793</v>
      </c>
      <c r="E236" s="113" t="s">
        <v>685</v>
      </c>
      <c r="F236" s="114" t="s">
        <v>831</v>
      </c>
      <c r="G236" t="s">
        <v>687</v>
      </c>
      <c r="H236" t="s">
        <v>325</v>
      </c>
      <c r="I236" s="66" t="s">
        <v>310</v>
      </c>
      <c r="J236" s="65" t="s">
        <v>199</v>
      </c>
      <c r="K236" s="115">
        <v>3321.1848606778954</v>
      </c>
      <c r="L236" s="62"/>
      <c r="M236" s="63"/>
      <c r="N236" s="65"/>
      <c r="O236" s="11">
        <v>900.76593910005374</v>
      </c>
      <c r="P236" s="63"/>
      <c r="Q236" s="65"/>
      <c r="R236" s="11">
        <v>0</v>
      </c>
      <c r="S236" s="63"/>
      <c r="T236" s="65"/>
      <c r="U236" s="11">
        <v>400.64003622512178</v>
      </c>
      <c r="V236" s="63"/>
      <c r="W236" s="65"/>
      <c r="X236" s="11">
        <v>2019.7788853527195</v>
      </c>
      <c r="Y236" s="63"/>
      <c r="Z236" s="75" t="s">
        <v>837</v>
      </c>
      <c r="AA236" s="76"/>
      <c r="AB236" s="63"/>
    </row>
    <row r="237" spans="1:28" ht="30" x14ac:dyDescent="0.25">
      <c r="A237" s="13" t="s">
        <v>270</v>
      </c>
      <c r="C237" s="10" t="s">
        <v>609</v>
      </c>
      <c r="D237" s="114" t="s">
        <v>292</v>
      </c>
      <c r="E237" s="113" t="s">
        <v>685</v>
      </c>
      <c r="F237" s="114" t="s">
        <v>831</v>
      </c>
      <c r="G237" t="s">
        <v>686</v>
      </c>
      <c r="H237" t="s">
        <v>325</v>
      </c>
      <c r="I237" s="66" t="s">
        <v>311</v>
      </c>
      <c r="J237" s="11">
        <v>422.76778703131458</v>
      </c>
      <c r="K237" s="115">
        <v>462.46099770472904</v>
      </c>
      <c r="L237" s="11">
        <f t="shared" si="45"/>
        <v>-39.693210673414455</v>
      </c>
      <c r="M237" s="59">
        <f t="shared" si="46"/>
        <v>-8.5830396228911088E-2</v>
      </c>
      <c r="N237" s="11">
        <v>146.31855738241381</v>
      </c>
      <c r="O237" s="11">
        <v>92.155284538697828</v>
      </c>
      <c r="P237" s="61">
        <f t="shared" si="42"/>
        <v>54.163272843715987</v>
      </c>
      <c r="Q237" s="11">
        <v>0</v>
      </c>
      <c r="R237" s="11">
        <v>0</v>
      </c>
      <c r="S237" s="61">
        <f t="shared" si="44"/>
        <v>0</v>
      </c>
      <c r="T237" s="11">
        <v>141.28859473353589</v>
      </c>
      <c r="U237" s="11">
        <v>123.47594559069327</v>
      </c>
      <c r="V237" s="61">
        <f t="shared" si="43"/>
        <v>17.812649142842616</v>
      </c>
      <c r="W237" s="11">
        <v>135.16063491536491</v>
      </c>
      <c r="X237" s="11">
        <v>246.82976757533785</v>
      </c>
      <c r="Y237" s="61">
        <f t="shared" si="47"/>
        <v>-111.66913265997295</v>
      </c>
      <c r="Z237" s="75" t="s">
        <v>836</v>
      </c>
      <c r="AA237" t="s">
        <v>875</v>
      </c>
      <c r="AB237" s="61" t="s">
        <v>877</v>
      </c>
    </row>
    <row r="238" spans="1:28" ht="30" x14ac:dyDescent="0.25">
      <c r="A238" s="13" t="s">
        <v>270</v>
      </c>
      <c r="C238" s="10" t="s">
        <v>610</v>
      </c>
      <c r="D238" s="114" t="s">
        <v>794</v>
      </c>
      <c r="E238" s="113" t="s">
        <v>685</v>
      </c>
      <c r="F238" s="114" t="s">
        <v>831</v>
      </c>
      <c r="G238" t="s">
        <v>687</v>
      </c>
      <c r="H238" t="s">
        <v>325</v>
      </c>
      <c r="I238" s="66" t="s">
        <v>311</v>
      </c>
      <c r="J238" s="65" t="s">
        <v>199</v>
      </c>
      <c r="K238" s="115">
        <v>812.56216785026982</v>
      </c>
      <c r="L238" s="62"/>
      <c r="M238" s="63"/>
      <c r="N238" s="65"/>
      <c r="O238" s="11">
        <v>207.86906286924315</v>
      </c>
      <c r="P238" s="63"/>
      <c r="Q238" s="65"/>
      <c r="R238" s="11">
        <v>0</v>
      </c>
      <c r="S238" s="63"/>
      <c r="T238" s="65"/>
      <c r="U238" s="11">
        <v>123.47594559069327</v>
      </c>
      <c r="V238" s="63"/>
      <c r="W238" s="65"/>
      <c r="X238" s="11">
        <v>481.21715939033356</v>
      </c>
      <c r="Y238" s="63"/>
      <c r="Z238" s="75" t="s">
        <v>837</v>
      </c>
      <c r="AA238" s="76"/>
      <c r="AB238" s="63"/>
    </row>
    <row r="239" spans="1:28" ht="30" x14ac:dyDescent="0.25">
      <c r="A239" s="13" t="s">
        <v>270</v>
      </c>
      <c r="C239" s="10" t="s">
        <v>611</v>
      </c>
      <c r="D239" s="114" t="s">
        <v>293</v>
      </c>
      <c r="E239" s="113" t="s">
        <v>685</v>
      </c>
      <c r="F239" s="114" t="s">
        <v>831</v>
      </c>
      <c r="G239" t="s">
        <v>686</v>
      </c>
      <c r="H239" t="s">
        <v>325</v>
      </c>
      <c r="I239" s="66" t="s">
        <v>312</v>
      </c>
      <c r="J239" s="11">
        <v>502.32086944701376</v>
      </c>
      <c r="K239" s="115">
        <v>532.79041008490356</v>
      </c>
      <c r="L239" s="11">
        <f t="shared" si="45"/>
        <v>-30.469540637889793</v>
      </c>
      <c r="M239" s="59">
        <f t="shared" si="46"/>
        <v>-5.7188605615169141E-2</v>
      </c>
      <c r="N239" s="11">
        <v>146.31855738241381</v>
      </c>
      <c r="O239" s="11">
        <v>92.155284538697828</v>
      </c>
      <c r="P239" s="61">
        <f t="shared" si="42"/>
        <v>54.163272843715987</v>
      </c>
      <c r="Q239" s="11">
        <v>0</v>
      </c>
      <c r="R239" s="11">
        <v>0</v>
      </c>
      <c r="S239" s="61">
        <f t="shared" si="44"/>
        <v>0</v>
      </c>
      <c r="T239" s="11">
        <v>195.40822299634377</v>
      </c>
      <c r="U239" s="11">
        <v>170.76460560415026</v>
      </c>
      <c r="V239" s="61">
        <f t="shared" si="43"/>
        <v>24.643617392193505</v>
      </c>
      <c r="W239" s="11">
        <v>160.59408906825621</v>
      </c>
      <c r="X239" s="11">
        <v>269.87051994205547</v>
      </c>
      <c r="Y239" s="61">
        <f t="shared" si="47"/>
        <v>-109.27643087379926</v>
      </c>
      <c r="Z239" s="75" t="s">
        <v>836</v>
      </c>
      <c r="AA239" t="s">
        <v>875</v>
      </c>
      <c r="AB239" s="61" t="s">
        <v>877</v>
      </c>
    </row>
    <row r="240" spans="1:28" ht="30" x14ac:dyDescent="0.25">
      <c r="A240" s="13" t="s">
        <v>270</v>
      </c>
      <c r="C240" s="10" t="s">
        <v>612</v>
      </c>
      <c r="D240" s="114" t="s">
        <v>795</v>
      </c>
      <c r="E240" s="113" t="s">
        <v>685</v>
      </c>
      <c r="F240" s="114" t="s">
        <v>831</v>
      </c>
      <c r="G240" t="s">
        <v>687</v>
      </c>
      <c r="H240" t="s">
        <v>325</v>
      </c>
      <c r="I240" s="66" t="s">
        <v>313</v>
      </c>
      <c r="J240" s="65" t="s">
        <v>199</v>
      </c>
      <c r="K240" s="115">
        <v>882.89158023044445</v>
      </c>
      <c r="L240" s="62"/>
      <c r="M240" s="63"/>
      <c r="N240" s="65"/>
      <c r="O240" s="11">
        <v>207.86906286924315</v>
      </c>
      <c r="P240" s="63"/>
      <c r="Q240" s="65"/>
      <c r="R240" s="11">
        <v>0</v>
      </c>
      <c r="S240" s="63"/>
      <c r="T240" s="65"/>
      <c r="U240" s="11">
        <v>170.76460560415026</v>
      </c>
      <c r="V240" s="63"/>
      <c r="W240" s="65"/>
      <c r="X240" s="11">
        <v>504.25791175705109</v>
      </c>
      <c r="Y240" s="63"/>
      <c r="Z240" s="75" t="s">
        <v>837</v>
      </c>
      <c r="AA240" s="76"/>
      <c r="AB240" s="63"/>
    </row>
    <row r="241" spans="1:28" ht="30" x14ac:dyDescent="0.25">
      <c r="A241" s="13" t="s">
        <v>270</v>
      </c>
      <c r="C241" s="10" t="s">
        <v>613</v>
      </c>
      <c r="D241" s="114" t="s">
        <v>294</v>
      </c>
      <c r="E241" s="113" t="s">
        <v>685</v>
      </c>
      <c r="F241" s="114" t="s">
        <v>831</v>
      </c>
      <c r="G241" t="s">
        <v>686</v>
      </c>
      <c r="H241" t="s">
        <v>325</v>
      </c>
      <c r="I241" s="66" t="s">
        <v>314</v>
      </c>
      <c r="J241" s="11">
        <v>712.22641145558657</v>
      </c>
      <c r="K241" s="115">
        <v>718.3819149770311</v>
      </c>
      <c r="L241" s="11">
        <f t="shared" si="45"/>
        <v>-6.1555035214445297</v>
      </c>
      <c r="M241" s="59">
        <f t="shared" si="46"/>
        <v>-8.5685669323138924E-3</v>
      </c>
      <c r="N241" s="11">
        <v>146.31855738241381</v>
      </c>
      <c r="O241" s="11">
        <v>92.155284538697828</v>
      </c>
      <c r="P241" s="61">
        <f t="shared" si="42"/>
        <v>54.163272843715987</v>
      </c>
      <c r="Q241" s="11">
        <v>0</v>
      </c>
      <c r="R241" s="11">
        <v>0</v>
      </c>
      <c r="S241" s="61">
        <f t="shared" si="44"/>
        <v>0</v>
      </c>
      <c r="T241" s="11">
        <v>338.206082725351</v>
      </c>
      <c r="U241" s="11">
        <v>295.55412508410615</v>
      </c>
      <c r="V241" s="61">
        <f t="shared" si="43"/>
        <v>42.651957641244849</v>
      </c>
      <c r="W241" s="11">
        <v>227.70177134782179</v>
      </c>
      <c r="X241" s="11">
        <v>330.67250535422693</v>
      </c>
      <c r="Y241" s="61">
        <f t="shared" si="47"/>
        <v>-102.97073400640514</v>
      </c>
      <c r="Z241" s="75" t="s">
        <v>836</v>
      </c>
      <c r="AA241" t="s">
        <v>875</v>
      </c>
      <c r="AB241" s="61" t="s">
        <v>877</v>
      </c>
    </row>
    <row r="242" spans="1:28" ht="30" x14ac:dyDescent="0.25">
      <c r="A242" s="13" t="s">
        <v>270</v>
      </c>
      <c r="C242" s="10" t="s">
        <v>614</v>
      </c>
      <c r="D242" s="114" t="s">
        <v>796</v>
      </c>
      <c r="E242" s="113" t="s">
        <v>685</v>
      </c>
      <c r="F242" s="114" t="s">
        <v>831</v>
      </c>
      <c r="G242" t="s">
        <v>687</v>
      </c>
      <c r="H242" t="s">
        <v>325</v>
      </c>
      <c r="I242" s="66" t="s">
        <v>314</v>
      </c>
      <c r="J242" s="65" t="s">
        <v>199</v>
      </c>
      <c r="K242" s="115">
        <v>1068.483085122572</v>
      </c>
      <c r="L242" s="62"/>
      <c r="M242" s="63"/>
      <c r="N242" s="65"/>
      <c r="O242" s="11">
        <v>207.86906286924315</v>
      </c>
      <c r="P242" s="63"/>
      <c r="Q242" s="65"/>
      <c r="R242" s="11">
        <v>0</v>
      </c>
      <c r="S242" s="63"/>
      <c r="T242" s="65"/>
      <c r="U242" s="11">
        <v>295.55412508410615</v>
      </c>
      <c r="V242" s="63"/>
      <c r="W242" s="65"/>
      <c r="X242" s="11">
        <v>565.05989716922261</v>
      </c>
      <c r="Y242" s="63"/>
      <c r="Z242" s="75" t="s">
        <v>837</v>
      </c>
      <c r="AA242" s="76"/>
      <c r="AB242" s="63"/>
    </row>
    <row r="243" spans="1:28" x14ac:dyDescent="0.25">
      <c r="A243" s="13" t="s">
        <v>270</v>
      </c>
      <c r="C243" s="10" t="s">
        <v>615</v>
      </c>
      <c r="D243" s="114" t="s">
        <v>295</v>
      </c>
      <c r="E243" s="113" t="s">
        <v>685</v>
      </c>
      <c r="F243" s="114" t="s">
        <v>831</v>
      </c>
      <c r="G243" t="s">
        <v>686</v>
      </c>
      <c r="H243" t="s">
        <v>325</v>
      </c>
      <c r="I243" s="66" t="s">
        <v>315</v>
      </c>
      <c r="J243" s="11">
        <v>2195.063858221285</v>
      </c>
      <c r="K243" s="115">
        <v>2620.982520386814</v>
      </c>
      <c r="L243" s="11">
        <f t="shared" si="45"/>
        <v>-425.91866216552899</v>
      </c>
      <c r="M243" s="59">
        <f t="shared" si="46"/>
        <v>-0.16250343481980578</v>
      </c>
      <c r="N243" s="11">
        <v>1034.8326956901149</v>
      </c>
      <c r="O243" s="11">
        <v>669.33838243896321</v>
      </c>
      <c r="P243" s="61">
        <f t="shared" si="42"/>
        <v>365.49431325115165</v>
      </c>
      <c r="Q243" s="11">
        <v>0</v>
      </c>
      <c r="R243" s="11">
        <v>0</v>
      </c>
      <c r="S243" s="61">
        <f t="shared" si="44"/>
        <v>0</v>
      </c>
      <c r="T243" s="11">
        <v>458.46003933302615</v>
      </c>
      <c r="U243" s="11">
        <v>400.64003622512178</v>
      </c>
      <c r="V243" s="61">
        <f t="shared" si="43"/>
        <v>57.82000310790437</v>
      </c>
      <c r="W243" s="11">
        <v>701.7711231981441</v>
      </c>
      <c r="X243" s="11">
        <v>1551.0041017227288</v>
      </c>
      <c r="Y243" s="61">
        <f t="shared" si="47"/>
        <v>-849.23297852458472</v>
      </c>
      <c r="Z243" s="75" t="s">
        <v>836</v>
      </c>
      <c r="AA243" t="s">
        <v>875</v>
      </c>
      <c r="AB243" s="61" t="s">
        <v>877</v>
      </c>
    </row>
    <row r="244" spans="1:28" ht="30" x14ac:dyDescent="0.25">
      <c r="A244" s="13" t="s">
        <v>270</v>
      </c>
      <c r="C244" s="10" t="s">
        <v>616</v>
      </c>
      <c r="D244" s="114" t="s">
        <v>797</v>
      </c>
      <c r="E244" s="113" t="s">
        <v>685</v>
      </c>
      <c r="F244" s="114" t="s">
        <v>831</v>
      </c>
      <c r="G244" t="s">
        <v>687</v>
      </c>
      <c r="H244" t="s">
        <v>325</v>
      </c>
      <c r="I244" s="66" t="s">
        <v>315</v>
      </c>
      <c r="J244" s="65" t="s">
        <v>199</v>
      </c>
      <c r="K244" s="115">
        <v>3321.1848606778954</v>
      </c>
      <c r="L244" s="62"/>
      <c r="M244" s="63"/>
      <c r="N244" s="65"/>
      <c r="O244" s="11">
        <v>900.76593910005374</v>
      </c>
      <c r="P244" s="63"/>
      <c r="Q244" s="65"/>
      <c r="R244" s="11">
        <v>0</v>
      </c>
      <c r="S244" s="63"/>
      <c r="T244" s="65"/>
      <c r="U244" s="11">
        <v>400.64003622512178</v>
      </c>
      <c r="V244" s="63"/>
      <c r="W244" s="65"/>
      <c r="X244" s="11">
        <v>2019.7788853527195</v>
      </c>
      <c r="Y244" s="63"/>
      <c r="Z244" s="75" t="s">
        <v>837</v>
      </c>
      <c r="AA244" s="76"/>
      <c r="AB244" s="63"/>
    </row>
    <row r="245" spans="1:28" x14ac:dyDescent="0.25">
      <c r="A245" s="13" t="s">
        <v>270</v>
      </c>
      <c r="C245" s="10" t="s">
        <v>617</v>
      </c>
      <c r="D245" s="114" t="s">
        <v>147</v>
      </c>
      <c r="E245" s="113" t="s">
        <v>685</v>
      </c>
      <c r="F245" s="114" t="s">
        <v>831</v>
      </c>
      <c r="G245" t="s">
        <v>686</v>
      </c>
      <c r="H245" t="s">
        <v>319</v>
      </c>
      <c r="I245" s="66" t="s">
        <v>148</v>
      </c>
      <c r="J245" s="11">
        <v>158.38730358634544</v>
      </c>
      <c r="K245" s="115">
        <v>162.80620999333459</v>
      </c>
      <c r="L245" s="11">
        <f t="shared" si="45"/>
        <v>-4.4189064069891515</v>
      </c>
      <c r="M245" s="59">
        <f t="shared" si="46"/>
        <v>-2.7142124413866431E-2</v>
      </c>
      <c r="N245" s="11">
        <v>82.701793303103443</v>
      </c>
      <c r="O245" s="11">
        <v>50.581471964849179</v>
      </c>
      <c r="P245" s="61">
        <f t="shared" si="42"/>
        <v>32.120321338254264</v>
      </c>
      <c r="Q245" s="11">
        <v>0</v>
      </c>
      <c r="R245" s="11">
        <v>0</v>
      </c>
      <c r="S245" s="61">
        <f t="shared" si="44"/>
        <v>0</v>
      </c>
      <c r="T245" s="11">
        <v>7.5156447526817614</v>
      </c>
      <c r="U245" s="11">
        <v>6.5678694463134724</v>
      </c>
      <c r="V245" s="61">
        <f t="shared" si="43"/>
        <v>0.94777530636828899</v>
      </c>
      <c r="W245" s="11">
        <v>68.16986553056023</v>
      </c>
      <c r="X245" s="11">
        <v>105.65686858217192</v>
      </c>
      <c r="Y245" s="61">
        <f t="shared" si="47"/>
        <v>-37.487003051611694</v>
      </c>
      <c r="Z245" s="75" t="s">
        <v>836</v>
      </c>
      <c r="AA245" t="s">
        <v>875</v>
      </c>
      <c r="AB245" s="61" t="s">
        <v>877</v>
      </c>
    </row>
    <row r="246" spans="1:28" ht="30" x14ac:dyDescent="0.25">
      <c r="A246" s="13" t="s">
        <v>270</v>
      </c>
      <c r="C246" s="10" t="s">
        <v>618</v>
      </c>
      <c r="D246" s="114" t="s">
        <v>798</v>
      </c>
      <c r="E246" s="113" t="s">
        <v>685</v>
      </c>
      <c r="F246" s="114" t="s">
        <v>831</v>
      </c>
      <c r="G246" t="s">
        <v>687</v>
      </c>
      <c r="H246" t="s">
        <v>319</v>
      </c>
      <c r="I246" s="66" t="s">
        <v>148</v>
      </c>
      <c r="J246" s="65" t="s">
        <v>199</v>
      </c>
      <c r="K246" s="115">
        <v>512.90738013887551</v>
      </c>
      <c r="L246" s="62"/>
      <c r="M246" s="63"/>
      <c r="N246" s="65"/>
      <c r="O246" s="11">
        <v>166.29525029539457</v>
      </c>
      <c r="P246" s="63"/>
      <c r="Q246" s="65"/>
      <c r="R246" s="11">
        <v>0</v>
      </c>
      <c r="S246" s="63"/>
      <c r="T246" s="65"/>
      <c r="U246" s="11">
        <v>6.5678694463134724</v>
      </c>
      <c r="V246" s="63"/>
      <c r="W246" s="65"/>
      <c r="X246" s="11">
        <v>340.04426039716753</v>
      </c>
      <c r="Y246" s="63"/>
      <c r="Z246" s="75" t="s">
        <v>837</v>
      </c>
      <c r="AA246" s="76"/>
      <c r="AB246" s="63"/>
    </row>
    <row r="247" spans="1:28" ht="45" x14ac:dyDescent="0.25">
      <c r="A247" s="13" t="s">
        <v>270</v>
      </c>
      <c r="C247" s="10" t="s">
        <v>619</v>
      </c>
      <c r="D247" s="114" t="s">
        <v>149</v>
      </c>
      <c r="E247" s="113" t="s">
        <v>685</v>
      </c>
      <c r="F247" s="114" t="s">
        <v>831</v>
      </c>
      <c r="G247" t="s">
        <v>686</v>
      </c>
      <c r="H247" t="s">
        <v>321</v>
      </c>
      <c r="I247" s="66" t="s">
        <v>148</v>
      </c>
      <c r="J247" s="11">
        <v>305.72699421582041</v>
      </c>
      <c r="K247" s="115">
        <v>263.43409123277155</v>
      </c>
      <c r="L247" s="11">
        <f t="shared" si="45"/>
        <v>42.292902983048862</v>
      </c>
      <c r="M247" s="59">
        <f t="shared" si="46"/>
        <v>0.16054453235393384</v>
      </c>
      <c r="N247" s="11">
        <v>165.40358660620689</v>
      </c>
      <c r="O247" s="11">
        <v>83.840522023928088</v>
      </c>
      <c r="P247" s="61">
        <f t="shared" si="42"/>
        <v>81.563064582278798</v>
      </c>
      <c r="Q247" s="11">
        <v>0</v>
      </c>
      <c r="R247" s="11">
        <v>0</v>
      </c>
      <c r="S247" s="61">
        <f t="shared" si="44"/>
        <v>0</v>
      </c>
      <c r="T247" s="11">
        <v>7.5156447526817614</v>
      </c>
      <c r="U247" s="11">
        <v>6.5678694463134724</v>
      </c>
      <c r="V247" s="61">
        <f t="shared" si="43"/>
        <v>0.94777530636828899</v>
      </c>
      <c r="W247" s="11">
        <v>132.80776285693176</v>
      </c>
      <c r="X247" s="11">
        <v>173.02569976252997</v>
      </c>
      <c r="Y247" s="61">
        <f t="shared" si="47"/>
        <v>-40.217936905598208</v>
      </c>
      <c r="Z247" s="75" t="s">
        <v>864</v>
      </c>
      <c r="AA247" t="s">
        <v>875</v>
      </c>
      <c r="AB247" s="61" t="s">
        <v>877</v>
      </c>
    </row>
    <row r="248" spans="1:28" ht="30" x14ac:dyDescent="0.25">
      <c r="A248" s="13" t="s">
        <v>270</v>
      </c>
      <c r="C248" s="10" t="s">
        <v>620</v>
      </c>
      <c r="D248" s="114" t="s">
        <v>799</v>
      </c>
      <c r="E248" s="113" t="s">
        <v>685</v>
      </c>
      <c r="F248" s="114" t="s">
        <v>831</v>
      </c>
      <c r="G248" t="s">
        <v>687</v>
      </c>
      <c r="H248" t="s">
        <v>321</v>
      </c>
      <c r="I248" s="66" t="s">
        <v>148</v>
      </c>
      <c r="J248" s="65" t="s">
        <v>199</v>
      </c>
      <c r="K248" s="115">
        <v>613.53526137831238</v>
      </c>
      <c r="L248" s="62"/>
      <c r="M248" s="63"/>
      <c r="N248" s="65"/>
      <c r="O248" s="11">
        <v>199.5543003544735</v>
      </c>
      <c r="P248" s="63"/>
      <c r="Q248" s="65"/>
      <c r="R248" s="11">
        <v>0</v>
      </c>
      <c r="S248" s="63"/>
      <c r="T248" s="65"/>
      <c r="U248" s="11">
        <v>6.5678694463134724</v>
      </c>
      <c r="V248" s="63"/>
      <c r="W248" s="65"/>
      <c r="X248" s="11">
        <v>407.41309157752551</v>
      </c>
      <c r="Y248" s="63"/>
      <c r="Z248" s="75" t="s">
        <v>837</v>
      </c>
      <c r="AA248" s="76"/>
      <c r="AB248" s="63"/>
    </row>
    <row r="249" spans="1:28" x14ac:dyDescent="0.25">
      <c r="A249" s="13" t="s">
        <v>270</v>
      </c>
      <c r="C249" s="10" t="s">
        <v>621</v>
      </c>
      <c r="D249" s="114" t="s">
        <v>150</v>
      </c>
      <c r="E249" s="113" t="s">
        <v>685</v>
      </c>
      <c r="F249" s="114" t="s">
        <v>832</v>
      </c>
      <c r="G249" t="s">
        <v>686</v>
      </c>
      <c r="H249" t="s">
        <v>320</v>
      </c>
      <c r="I249" s="66" t="s">
        <v>148</v>
      </c>
      <c r="J249" s="11">
        <v>178.6068156059149</v>
      </c>
      <c r="K249" s="115">
        <v>210.94570165694088</v>
      </c>
      <c r="L249" s="11">
        <f t="shared" si="45"/>
        <v>-32.33888605102598</v>
      </c>
      <c r="M249" s="59">
        <f t="shared" si="46"/>
        <v>-0.15330431384479415</v>
      </c>
      <c r="N249" s="11">
        <v>94.051008823972282</v>
      </c>
      <c r="O249" s="11">
        <v>66.492308438180586</v>
      </c>
      <c r="P249" s="61">
        <f t="shared" si="42"/>
        <v>27.558700385791695</v>
      </c>
      <c r="Q249" s="11">
        <v>0</v>
      </c>
      <c r="R249" s="11">
        <v>0</v>
      </c>
      <c r="S249" s="61">
        <f t="shared" si="44"/>
        <v>0</v>
      </c>
      <c r="T249" s="11">
        <v>7.5156447526817614</v>
      </c>
      <c r="U249" s="11">
        <v>6.5678694463134724</v>
      </c>
      <c r="V249" s="61">
        <f t="shared" si="43"/>
        <v>0.94777530636828899</v>
      </c>
      <c r="W249" s="11">
        <v>77.04016202926087</v>
      </c>
      <c r="X249" s="11">
        <v>137.88552377244685</v>
      </c>
      <c r="Y249" s="61">
        <f t="shared" si="47"/>
        <v>-60.845361743185975</v>
      </c>
      <c r="Z249" s="75"/>
      <c r="AA249" t="s">
        <v>875</v>
      </c>
      <c r="AB249" s="61" t="s">
        <v>877</v>
      </c>
    </row>
    <row r="250" spans="1:28" ht="30" x14ac:dyDescent="0.25">
      <c r="A250" s="13" t="s">
        <v>270</v>
      </c>
      <c r="C250" s="10" t="s">
        <v>622</v>
      </c>
      <c r="D250" s="114" t="s">
        <v>800</v>
      </c>
      <c r="E250" s="113" t="s">
        <v>685</v>
      </c>
      <c r="F250" s="114" t="s">
        <v>832</v>
      </c>
      <c r="G250" t="s">
        <v>687</v>
      </c>
      <c r="H250" t="s">
        <v>320</v>
      </c>
      <c r="I250" s="66" t="s">
        <v>148</v>
      </c>
      <c r="J250" s="65" t="s">
        <v>199</v>
      </c>
      <c r="K250" s="115">
        <v>671.17420204662233</v>
      </c>
      <c r="L250" s="62"/>
      <c r="M250" s="63"/>
      <c r="N250" s="65"/>
      <c r="O250" s="11">
        <v>218.60484965977176</v>
      </c>
      <c r="P250" s="63"/>
      <c r="Q250" s="65"/>
      <c r="R250" s="11">
        <v>0</v>
      </c>
      <c r="S250" s="63"/>
      <c r="T250" s="65"/>
      <c r="U250" s="11">
        <v>6.5678694463134724</v>
      </c>
      <c r="V250" s="63"/>
      <c r="W250" s="65"/>
      <c r="X250" s="11">
        <v>446.00148294053707</v>
      </c>
      <c r="Y250" s="63"/>
      <c r="Z250" s="75" t="s">
        <v>837</v>
      </c>
      <c r="AA250" s="76"/>
      <c r="AB250" s="63"/>
    </row>
    <row r="251" spans="1:28" x14ac:dyDescent="0.25">
      <c r="A251" s="13" t="s">
        <v>270</v>
      </c>
      <c r="C251" s="10" t="s">
        <v>623</v>
      </c>
      <c r="D251" s="114" t="s">
        <v>151</v>
      </c>
      <c r="E251" s="113" t="s">
        <v>685</v>
      </c>
      <c r="F251" s="114" t="s">
        <v>832</v>
      </c>
      <c r="G251" t="s">
        <v>686</v>
      </c>
      <c r="H251" t="s">
        <v>322</v>
      </c>
      <c r="I251" s="66" t="s">
        <v>148</v>
      </c>
      <c r="J251" s="65" t="s">
        <v>199</v>
      </c>
      <c r="K251" s="115">
        <v>344.14556703918407</v>
      </c>
      <c r="L251" s="62"/>
      <c r="M251" s="63"/>
      <c r="N251" s="65"/>
      <c r="O251" s="11">
        <v>110.51689621688463</v>
      </c>
      <c r="P251" s="63"/>
      <c r="Q251" s="65"/>
      <c r="R251" s="11">
        <v>0</v>
      </c>
      <c r="S251" s="63"/>
      <c r="T251" s="65"/>
      <c r="U251" s="11">
        <v>6.5678694463134724</v>
      </c>
      <c r="V251" s="63"/>
      <c r="W251" s="65"/>
      <c r="X251" s="11">
        <v>227.06080137598593</v>
      </c>
      <c r="Y251" s="63"/>
      <c r="Z251" s="75" t="s">
        <v>847</v>
      </c>
      <c r="AA251" s="76"/>
      <c r="AB251" s="63"/>
    </row>
    <row r="252" spans="1:28" ht="30" x14ac:dyDescent="0.25">
      <c r="A252" s="13" t="s">
        <v>270</v>
      </c>
      <c r="C252" s="10" t="s">
        <v>624</v>
      </c>
      <c r="D252" s="114" t="s">
        <v>801</v>
      </c>
      <c r="E252" s="113" t="s">
        <v>685</v>
      </c>
      <c r="F252" s="114" t="s">
        <v>832</v>
      </c>
      <c r="G252" t="s">
        <v>687</v>
      </c>
      <c r="H252" t="s">
        <v>322</v>
      </c>
      <c r="I252" s="66" t="s">
        <v>148</v>
      </c>
      <c r="J252" s="65" t="s">
        <v>199</v>
      </c>
      <c r="K252" s="115">
        <v>804.3740674288656</v>
      </c>
      <c r="L252" s="62"/>
      <c r="M252" s="63"/>
      <c r="N252" s="65"/>
      <c r="O252" s="11">
        <v>262.6294374384758</v>
      </c>
      <c r="P252" s="63"/>
      <c r="Q252" s="65"/>
      <c r="R252" s="11">
        <v>0</v>
      </c>
      <c r="S252" s="63"/>
      <c r="T252" s="65"/>
      <c r="U252" s="11">
        <v>6.5678694463134724</v>
      </c>
      <c r="V252" s="63"/>
      <c r="W252" s="65"/>
      <c r="X252" s="11">
        <v>535.17676054407627</v>
      </c>
      <c r="Y252" s="63"/>
      <c r="Z252" s="75" t="s">
        <v>837</v>
      </c>
      <c r="AA252" s="76"/>
      <c r="AB252" s="63"/>
    </row>
    <row r="253" spans="1:28" ht="30" x14ac:dyDescent="0.25">
      <c r="A253" s="13" t="s">
        <v>270</v>
      </c>
      <c r="C253" s="10" t="s">
        <v>625</v>
      </c>
      <c r="D253" s="114" t="s">
        <v>152</v>
      </c>
      <c r="E253" s="113" t="s">
        <v>685</v>
      </c>
      <c r="F253" s="114" t="s">
        <v>831</v>
      </c>
      <c r="G253" t="s">
        <v>686</v>
      </c>
      <c r="H253" t="s">
        <v>319</v>
      </c>
      <c r="I253" s="66" t="s">
        <v>153</v>
      </c>
      <c r="J253" s="11">
        <v>470.06741837946561</v>
      </c>
      <c r="K253" s="115">
        <v>508.71455175389906</v>
      </c>
      <c r="L253" s="11">
        <f t="shared" si="45"/>
        <v>-38.647133374433452</v>
      </c>
      <c r="M253" s="59">
        <f t="shared" si="46"/>
        <v>-7.5970174710334959E-2</v>
      </c>
      <c r="N253" s="11">
        <v>257.64789452120692</v>
      </c>
      <c r="O253" s="11">
        <v>164.90945654293293</v>
      </c>
      <c r="P253" s="61">
        <f t="shared" si="42"/>
        <v>92.738437978273993</v>
      </c>
      <c r="Q253" s="11">
        <v>0</v>
      </c>
      <c r="R253" s="11">
        <v>0</v>
      </c>
      <c r="S253" s="61">
        <f t="shared" si="44"/>
        <v>0</v>
      </c>
      <c r="T253" s="11">
        <v>7.5156447526817614</v>
      </c>
      <c r="U253" s="11">
        <v>6.5678694463134724</v>
      </c>
      <c r="V253" s="61">
        <f t="shared" si="43"/>
        <v>0.94777530636828899</v>
      </c>
      <c r="W253" s="11">
        <v>204.90387910557692</v>
      </c>
      <c r="X253" s="11">
        <v>337.23722576465258</v>
      </c>
      <c r="Y253" s="61">
        <f t="shared" si="47"/>
        <v>-132.33334665907566</v>
      </c>
      <c r="Z253" s="75" t="s">
        <v>836</v>
      </c>
      <c r="AA253" t="s">
        <v>876</v>
      </c>
      <c r="AB253" s="61">
        <v>21.06</v>
      </c>
    </row>
    <row r="254" spans="1:28" ht="30" x14ac:dyDescent="0.25">
      <c r="A254" s="13" t="s">
        <v>270</v>
      </c>
      <c r="C254" s="10" t="s">
        <v>626</v>
      </c>
      <c r="D254" s="114" t="s">
        <v>802</v>
      </c>
      <c r="E254" s="113" t="s">
        <v>685</v>
      </c>
      <c r="F254" s="114" t="s">
        <v>831</v>
      </c>
      <c r="G254" t="s">
        <v>687</v>
      </c>
      <c r="H254" t="s">
        <v>319</v>
      </c>
      <c r="I254" s="66" t="s">
        <v>153</v>
      </c>
      <c r="J254" s="65" t="s">
        <v>199</v>
      </c>
      <c r="K254" s="115">
        <v>858.81572189943995</v>
      </c>
      <c r="L254" s="62"/>
      <c r="M254" s="63"/>
      <c r="N254" s="65"/>
      <c r="O254" s="11">
        <v>280.62323487347834</v>
      </c>
      <c r="P254" s="63"/>
      <c r="Q254" s="65"/>
      <c r="R254" s="11">
        <v>0</v>
      </c>
      <c r="S254" s="63"/>
      <c r="T254" s="65"/>
      <c r="U254" s="11">
        <v>6.5678694463134724</v>
      </c>
      <c r="V254" s="63"/>
      <c r="W254" s="65"/>
      <c r="X254" s="11">
        <v>571.6246175796482</v>
      </c>
      <c r="Y254" s="63"/>
      <c r="Z254" s="75" t="s">
        <v>837</v>
      </c>
      <c r="AA254" s="76"/>
      <c r="AB254" s="63"/>
    </row>
    <row r="255" spans="1:28" ht="30" x14ac:dyDescent="0.25">
      <c r="A255" s="13" t="s">
        <v>270</v>
      </c>
      <c r="C255" s="10" t="s">
        <v>627</v>
      </c>
      <c r="D255" s="114" t="s">
        <v>154</v>
      </c>
      <c r="E255" s="113" t="s">
        <v>685</v>
      </c>
      <c r="F255" s="114" t="s">
        <v>831</v>
      </c>
      <c r="G255" t="s">
        <v>686</v>
      </c>
      <c r="H255" t="s">
        <v>321</v>
      </c>
      <c r="I255" s="66" t="s">
        <v>153</v>
      </c>
      <c r="J255" s="11">
        <v>973.16319963139097</v>
      </c>
      <c r="K255" s="115">
        <v>1056.5774607241667</v>
      </c>
      <c r="L255" s="11">
        <f t="shared" si="45"/>
        <v>-83.414261092775746</v>
      </c>
      <c r="M255" s="59">
        <f t="shared" si="46"/>
        <v>-7.8947606014238225E-2</v>
      </c>
      <c r="N255" s="11">
        <v>540.03564173992345</v>
      </c>
      <c r="O255" s="11">
        <v>345.98650686458484</v>
      </c>
      <c r="P255" s="61">
        <f t="shared" si="42"/>
        <v>194.04913487533861</v>
      </c>
      <c r="Q255" s="11">
        <v>0</v>
      </c>
      <c r="R255" s="11">
        <v>0</v>
      </c>
      <c r="S255" s="61">
        <f t="shared" si="44"/>
        <v>0</v>
      </c>
      <c r="T255" s="11">
        <v>7.5156447526817614</v>
      </c>
      <c r="U255" s="11">
        <v>6.5678694463134724</v>
      </c>
      <c r="V255" s="61">
        <f t="shared" si="43"/>
        <v>0.94777530636828899</v>
      </c>
      <c r="W255" s="11">
        <v>425.61191313878578</v>
      </c>
      <c r="X255" s="11">
        <v>704.02308441326852</v>
      </c>
      <c r="Y255" s="61">
        <f t="shared" si="47"/>
        <v>-278.41117127448274</v>
      </c>
      <c r="Z255" s="75" t="s">
        <v>836</v>
      </c>
      <c r="AA255" t="s">
        <v>876</v>
      </c>
      <c r="AB255" s="61">
        <v>21.06</v>
      </c>
    </row>
    <row r="256" spans="1:28" ht="30" x14ac:dyDescent="0.25">
      <c r="A256" s="13" t="s">
        <v>270</v>
      </c>
      <c r="C256" s="10" t="s">
        <v>628</v>
      </c>
      <c r="D256" s="114" t="s">
        <v>803</v>
      </c>
      <c r="E256" s="113" t="s">
        <v>685</v>
      </c>
      <c r="F256" s="114" t="s">
        <v>831</v>
      </c>
      <c r="G256" t="s">
        <v>687</v>
      </c>
      <c r="H256" t="s">
        <v>321</v>
      </c>
      <c r="I256" s="66" t="s">
        <v>153</v>
      </c>
      <c r="J256" s="65" t="s">
        <v>199</v>
      </c>
      <c r="K256" s="115">
        <v>1756.7798010152485</v>
      </c>
      <c r="L256" s="62"/>
      <c r="M256" s="63"/>
      <c r="N256" s="65"/>
      <c r="O256" s="11">
        <v>577.4140635256756</v>
      </c>
      <c r="P256" s="63"/>
      <c r="Q256" s="65"/>
      <c r="R256" s="11">
        <v>0</v>
      </c>
      <c r="S256" s="63"/>
      <c r="T256" s="65"/>
      <c r="U256" s="11">
        <v>6.5678694463134724</v>
      </c>
      <c r="V256" s="63"/>
      <c r="W256" s="65"/>
      <c r="X256" s="11">
        <v>1172.79786804326</v>
      </c>
      <c r="Y256" s="63"/>
      <c r="Z256" s="75" t="s">
        <v>837</v>
      </c>
      <c r="AA256" s="76"/>
      <c r="AB256" s="63"/>
    </row>
    <row r="257" spans="1:28" ht="30" x14ac:dyDescent="0.25">
      <c r="A257" s="13" t="s">
        <v>270</v>
      </c>
      <c r="C257" s="10" t="s">
        <v>629</v>
      </c>
      <c r="D257" s="114" t="s">
        <v>155</v>
      </c>
      <c r="E257" s="113" t="s">
        <v>685</v>
      </c>
      <c r="F257" s="114" t="s">
        <v>831</v>
      </c>
      <c r="G257" t="s">
        <v>686</v>
      </c>
      <c r="H257" t="s">
        <v>319</v>
      </c>
      <c r="I257" s="66" t="s">
        <v>156</v>
      </c>
      <c r="J257" s="11">
        <v>170.98043953758264</v>
      </c>
      <c r="K257" s="115">
        <v>90.778718120940511</v>
      </c>
      <c r="L257" s="11">
        <f t="shared" si="45"/>
        <v>80.20172141664213</v>
      </c>
      <c r="M257" s="59">
        <f t="shared" si="46"/>
        <v>0.88348594336607489</v>
      </c>
      <c r="N257" s="11">
        <v>89.770322645249053</v>
      </c>
      <c r="O257" s="11">
        <v>5.9894476111921797</v>
      </c>
      <c r="P257" s="61">
        <f t="shared" si="42"/>
        <v>83.780875034056876</v>
      </c>
      <c r="Q257" s="11">
        <v>0</v>
      </c>
      <c r="R257" s="117"/>
      <c r="S257" s="118"/>
      <c r="T257" s="11">
        <v>7.5156447526817614</v>
      </c>
      <c r="U257" s="11">
        <v>6.5678694463134724</v>
      </c>
      <c r="V257" s="61">
        <f t="shared" si="43"/>
        <v>0.94777530636828899</v>
      </c>
      <c r="W257" s="11">
        <v>73.694472139651822</v>
      </c>
      <c r="X257" s="11">
        <v>33.567439798641388</v>
      </c>
      <c r="Y257" s="61">
        <f t="shared" si="47"/>
        <v>40.127032341010434</v>
      </c>
      <c r="Z257" s="75" t="s">
        <v>868</v>
      </c>
      <c r="AA257" t="s">
        <v>875</v>
      </c>
      <c r="AB257" s="61" t="s">
        <v>877</v>
      </c>
    </row>
    <row r="258" spans="1:28" ht="30" x14ac:dyDescent="0.25">
      <c r="A258" s="13" t="s">
        <v>270</v>
      </c>
      <c r="C258" t="s">
        <v>630</v>
      </c>
      <c r="D258" s="114" t="s">
        <v>804</v>
      </c>
      <c r="E258" s="113" t="s">
        <v>685</v>
      </c>
      <c r="F258" s="114" t="s">
        <v>831</v>
      </c>
      <c r="G258" t="s">
        <v>687</v>
      </c>
      <c r="H258" t="s">
        <v>319</v>
      </c>
      <c r="I258" s="66" t="s">
        <v>156</v>
      </c>
      <c r="J258" s="65" t="s">
        <v>199</v>
      </c>
      <c r="K258" s="115">
        <v>182.48472627556021</v>
      </c>
      <c r="L258" s="62"/>
      <c r="M258" s="63"/>
      <c r="N258" s="65"/>
      <c r="O258" s="11">
        <v>36.299682492073821</v>
      </c>
      <c r="P258" s="63"/>
      <c r="Q258" s="65"/>
      <c r="R258" s="117"/>
      <c r="S258" s="63"/>
      <c r="T258" s="65"/>
      <c r="U258" s="11">
        <v>6.5678694463134724</v>
      </c>
      <c r="V258" s="63"/>
      <c r="W258" s="65"/>
      <c r="X258" s="11">
        <v>94.963213072379446</v>
      </c>
      <c r="Y258" s="63"/>
      <c r="Z258" s="75" t="s">
        <v>837</v>
      </c>
      <c r="AA258" s="76"/>
      <c r="AB258" s="63"/>
    </row>
    <row r="259" spans="1:28" ht="30" x14ac:dyDescent="0.25">
      <c r="A259" s="13" t="s">
        <v>270</v>
      </c>
      <c r="C259" t="s">
        <v>631</v>
      </c>
      <c r="D259" s="114" t="s">
        <v>157</v>
      </c>
      <c r="E259" s="113" t="s">
        <v>685</v>
      </c>
      <c r="F259" s="114" t="s">
        <v>832</v>
      </c>
      <c r="G259" t="s">
        <v>686</v>
      </c>
      <c r="H259" t="s">
        <v>320</v>
      </c>
      <c r="I259" s="66" t="s">
        <v>156</v>
      </c>
      <c r="J259" s="65" t="s">
        <v>199</v>
      </c>
      <c r="K259" s="115">
        <v>162.09697280803204</v>
      </c>
      <c r="L259" s="62"/>
      <c r="M259" s="63"/>
      <c r="N259" s="65"/>
      <c r="O259" s="11">
        <v>7.8734798033254867</v>
      </c>
      <c r="P259" s="63"/>
      <c r="Q259" s="65"/>
      <c r="R259" s="117"/>
      <c r="S259" s="63"/>
      <c r="T259" s="65"/>
      <c r="U259" s="11">
        <v>6.5678694463134724</v>
      </c>
      <c r="V259" s="63"/>
      <c r="W259" s="65"/>
      <c r="X259" s="11">
        <v>56.410160941485429</v>
      </c>
      <c r="Y259" s="63"/>
      <c r="Z259" s="75" t="s">
        <v>844</v>
      </c>
      <c r="AA259" s="76"/>
      <c r="AB259" s="63"/>
    </row>
    <row r="260" spans="1:28" ht="30" x14ac:dyDescent="0.25">
      <c r="A260" s="13" t="s">
        <v>270</v>
      </c>
      <c r="C260" t="s">
        <v>632</v>
      </c>
      <c r="D260" s="114" t="s">
        <v>805</v>
      </c>
      <c r="E260" s="113" t="s">
        <v>685</v>
      </c>
      <c r="F260" s="114" t="s">
        <v>832</v>
      </c>
      <c r="G260" t="s">
        <v>687</v>
      </c>
      <c r="H260" t="s">
        <v>320</v>
      </c>
      <c r="I260" s="66" t="s">
        <v>156</v>
      </c>
      <c r="J260" s="65" t="s">
        <v>199</v>
      </c>
      <c r="K260" s="115">
        <v>282.64989353143073</v>
      </c>
      <c r="L260" s="62"/>
      <c r="M260" s="63"/>
      <c r="N260" s="65"/>
      <c r="O260" s="11">
        <v>47.718059414093858</v>
      </c>
      <c r="P260" s="63"/>
      <c r="Q260" s="65"/>
      <c r="R260" s="117"/>
      <c r="S260" s="63"/>
      <c r="T260" s="65"/>
      <c r="U260" s="11">
        <v>6.5678694463134724</v>
      </c>
      <c r="V260" s="63"/>
      <c r="W260" s="65"/>
      <c r="X260" s="11">
        <v>137.11850205411582</v>
      </c>
      <c r="Y260" s="63"/>
      <c r="Z260" s="75" t="s">
        <v>837</v>
      </c>
      <c r="AA260" s="76"/>
      <c r="AB260" s="63"/>
    </row>
    <row r="261" spans="1:28" ht="30" x14ac:dyDescent="0.25">
      <c r="A261" s="13" t="s">
        <v>270</v>
      </c>
      <c r="C261" t="s">
        <v>633</v>
      </c>
      <c r="D261" s="114" t="s">
        <v>158</v>
      </c>
      <c r="E261" s="113" t="s">
        <v>685</v>
      </c>
      <c r="F261" s="114" t="s">
        <v>831</v>
      </c>
      <c r="G261" t="s">
        <v>686</v>
      </c>
      <c r="H261" t="s">
        <v>321</v>
      </c>
      <c r="I261" s="66" t="s">
        <v>156</v>
      </c>
      <c r="J261" s="11">
        <v>419.06521777695508</v>
      </c>
      <c r="K261" s="115">
        <v>441.62929759427442</v>
      </c>
      <c r="L261" s="11">
        <f t="shared" si="45"/>
        <v>-22.564079817319339</v>
      </c>
      <c r="M261" s="59">
        <f t="shared" si="46"/>
        <v>-5.1092805527700791E-2</v>
      </c>
      <c r="N261" s="11">
        <v>229.02035068551726</v>
      </c>
      <c r="O261" s="11">
        <v>142.73675650354701</v>
      </c>
      <c r="P261" s="61">
        <f t="shared" si="42"/>
        <v>86.283594181970244</v>
      </c>
      <c r="Q261" s="11">
        <v>0</v>
      </c>
      <c r="R261" s="11">
        <v>0</v>
      </c>
      <c r="S261" s="61">
        <f t="shared" si="44"/>
        <v>0</v>
      </c>
      <c r="T261" s="11">
        <v>7.5156447526817614</v>
      </c>
      <c r="U261" s="11">
        <v>6.5678694463134724</v>
      </c>
      <c r="V261" s="61">
        <f t="shared" si="43"/>
        <v>0.94777530636828899</v>
      </c>
      <c r="W261" s="11">
        <v>182.52922233875603</v>
      </c>
      <c r="X261" s="11">
        <v>292.32467164441391</v>
      </c>
      <c r="Y261" s="61">
        <f t="shared" si="47"/>
        <v>-109.79544930565788</v>
      </c>
      <c r="Z261" s="75" t="s">
        <v>836</v>
      </c>
      <c r="AA261" t="s">
        <v>875</v>
      </c>
      <c r="AB261" s="61" t="s">
        <v>877</v>
      </c>
    </row>
    <row r="262" spans="1:28" ht="30" x14ac:dyDescent="0.25">
      <c r="A262" s="13" t="s">
        <v>270</v>
      </c>
      <c r="C262" t="s">
        <v>634</v>
      </c>
      <c r="D262" s="114" t="s">
        <v>806</v>
      </c>
      <c r="E262" s="113" t="s">
        <v>685</v>
      </c>
      <c r="F262" s="114" t="s">
        <v>831</v>
      </c>
      <c r="G262" t="s">
        <v>687</v>
      </c>
      <c r="H262" t="s">
        <v>321</v>
      </c>
      <c r="I262" s="66" t="s">
        <v>156</v>
      </c>
      <c r="J262" s="65" t="s">
        <v>199</v>
      </c>
      <c r="K262" s="115">
        <v>1141.8316378853565</v>
      </c>
      <c r="L262" s="62"/>
      <c r="M262" s="63"/>
      <c r="N262" s="65"/>
      <c r="O262" s="11">
        <v>374.16431316463769</v>
      </c>
      <c r="P262" s="63"/>
      <c r="Q262" s="65"/>
      <c r="R262" s="11">
        <v>0</v>
      </c>
      <c r="S262" s="63"/>
      <c r="T262" s="65"/>
      <c r="U262" s="11">
        <v>6.5678694463134724</v>
      </c>
      <c r="V262" s="63"/>
      <c r="W262" s="65"/>
      <c r="X262" s="11">
        <v>761.09945527440516</v>
      </c>
      <c r="Y262" s="63"/>
      <c r="Z262" s="75" t="s">
        <v>837</v>
      </c>
      <c r="AA262" s="76"/>
      <c r="AB262" s="63"/>
    </row>
    <row r="263" spans="1:28" ht="30" x14ac:dyDescent="0.25">
      <c r="A263" s="13" t="s">
        <v>270</v>
      </c>
      <c r="C263" t="s">
        <v>635</v>
      </c>
      <c r="D263" s="114" t="s">
        <v>159</v>
      </c>
      <c r="E263" s="113" t="s">
        <v>685</v>
      </c>
      <c r="F263" s="114" t="s">
        <v>832</v>
      </c>
      <c r="G263" t="s">
        <v>686</v>
      </c>
      <c r="H263" t="s">
        <v>322</v>
      </c>
      <c r="I263" s="66" t="s">
        <v>156</v>
      </c>
      <c r="J263" s="65" t="s">
        <v>199</v>
      </c>
      <c r="K263" s="115">
        <v>577.47498639842377</v>
      </c>
      <c r="L263" s="62"/>
      <c r="M263" s="63"/>
      <c r="N263" s="65"/>
      <c r="O263" s="11">
        <v>187.63582929130416</v>
      </c>
      <c r="P263" s="63"/>
      <c r="Q263" s="65"/>
      <c r="R263" s="11">
        <v>0</v>
      </c>
      <c r="S263" s="63"/>
      <c r="T263" s="65"/>
      <c r="U263" s="11">
        <v>6.5678694463134724</v>
      </c>
      <c r="V263" s="63"/>
      <c r="W263" s="65"/>
      <c r="X263" s="11">
        <v>383.27128766080614</v>
      </c>
      <c r="Y263" s="63"/>
      <c r="Z263" s="75" t="s">
        <v>848</v>
      </c>
      <c r="AA263" s="76"/>
      <c r="AB263" s="63"/>
    </row>
    <row r="264" spans="1:28" ht="30" x14ac:dyDescent="0.25">
      <c r="A264" s="13" t="s">
        <v>270</v>
      </c>
      <c r="C264" t="s">
        <v>636</v>
      </c>
      <c r="D264" s="114" t="s">
        <v>807</v>
      </c>
      <c r="E264" s="113" t="s">
        <v>685</v>
      </c>
      <c r="F264" s="114" t="s">
        <v>832</v>
      </c>
      <c r="G264" t="s">
        <v>687</v>
      </c>
      <c r="H264" t="s">
        <v>322</v>
      </c>
      <c r="I264" s="66" t="s">
        <v>156</v>
      </c>
      <c r="J264" s="65" t="s">
        <v>199</v>
      </c>
      <c r="K264" s="115">
        <v>1497.9319871777866</v>
      </c>
      <c r="L264" s="62"/>
      <c r="M264" s="63"/>
      <c r="N264" s="65"/>
      <c r="O264" s="11">
        <v>491.86091173448648</v>
      </c>
      <c r="P264" s="63"/>
      <c r="Q264" s="65"/>
      <c r="R264" s="11">
        <v>0</v>
      </c>
      <c r="S264" s="63"/>
      <c r="T264" s="65"/>
      <c r="U264" s="11">
        <v>6.5678694463134724</v>
      </c>
      <c r="V264" s="63"/>
      <c r="W264" s="65"/>
      <c r="X264" s="11">
        <v>999.50320599698659</v>
      </c>
      <c r="Y264" s="63"/>
      <c r="Z264" s="75" t="s">
        <v>837</v>
      </c>
      <c r="AA264" s="76"/>
      <c r="AB264" s="63"/>
    </row>
    <row r="265" spans="1:28" ht="90" x14ac:dyDescent="0.25">
      <c r="A265" s="13" t="s">
        <v>270</v>
      </c>
      <c r="C265" t="s">
        <v>637</v>
      </c>
      <c r="D265" s="114" t="s">
        <v>160</v>
      </c>
      <c r="E265" s="113" t="s">
        <v>685</v>
      </c>
      <c r="F265" s="114" t="s">
        <v>831</v>
      </c>
      <c r="G265" t="s">
        <v>686</v>
      </c>
      <c r="H265" t="s">
        <v>325</v>
      </c>
      <c r="I265" s="66" t="s">
        <v>161</v>
      </c>
      <c r="J265" s="11">
        <v>164.68387156196405</v>
      </c>
      <c r="K265" s="115">
        <v>169.79425730162885</v>
      </c>
      <c r="L265" s="11">
        <f t="shared" si="45"/>
        <v>-5.1103857396647925</v>
      </c>
      <c r="M265" s="59">
        <f t="shared" si="46"/>
        <v>-3.0097518142716218E-2</v>
      </c>
      <c r="N265" s="11">
        <v>86.236057974176248</v>
      </c>
      <c r="O265" s="11">
        <v>52.891128218951877</v>
      </c>
      <c r="P265" s="61">
        <f t="shared" ref="P265:P313" si="48">N265-O265</f>
        <v>33.344929755224371</v>
      </c>
      <c r="Q265" s="11">
        <v>0</v>
      </c>
      <c r="R265" s="11">
        <v>0</v>
      </c>
      <c r="S265" s="61">
        <f t="shared" ref="S265:S313" si="49">Q265-R265</f>
        <v>0</v>
      </c>
      <c r="T265" s="11">
        <v>7.5156447526817614</v>
      </c>
      <c r="U265" s="11">
        <v>6.5678694463134724</v>
      </c>
      <c r="V265" s="61">
        <f t="shared" ref="V265:V313" si="50">T265-U265</f>
        <v>0.94777530636828899</v>
      </c>
      <c r="W265" s="11">
        <v>70.932168835106026</v>
      </c>
      <c r="X265" s="11">
        <v>110.33525963636347</v>
      </c>
      <c r="Y265" s="61">
        <f t="shared" si="47"/>
        <v>-39.403090801257449</v>
      </c>
      <c r="Z265" s="75" t="s">
        <v>836</v>
      </c>
      <c r="AA265" t="s">
        <v>875</v>
      </c>
      <c r="AB265" s="61" t="s">
        <v>877</v>
      </c>
    </row>
    <row r="266" spans="1:28" ht="90" x14ac:dyDescent="0.25">
      <c r="A266" s="13" t="s">
        <v>270</v>
      </c>
      <c r="C266" t="s">
        <v>638</v>
      </c>
      <c r="D266" s="114" t="s">
        <v>808</v>
      </c>
      <c r="E266" s="113" t="s">
        <v>685</v>
      </c>
      <c r="F266" s="114" t="s">
        <v>831</v>
      </c>
      <c r="G266" t="s">
        <v>687</v>
      </c>
      <c r="H266" t="s">
        <v>325</v>
      </c>
      <c r="I266" s="66" t="s">
        <v>161</v>
      </c>
      <c r="J266" s="65" t="s">
        <v>199</v>
      </c>
      <c r="K266" s="115">
        <v>519.89542744716982</v>
      </c>
      <c r="L266" s="62"/>
      <c r="M266" s="63"/>
      <c r="N266" s="65"/>
      <c r="O266" s="11">
        <v>168.60490654949726</v>
      </c>
      <c r="P266" s="63"/>
      <c r="Q266" s="65"/>
      <c r="R266" s="11">
        <v>0</v>
      </c>
      <c r="S266" s="63"/>
      <c r="T266" s="65"/>
      <c r="U266" s="11">
        <v>6.5678694463134724</v>
      </c>
      <c r="V266" s="63"/>
      <c r="W266" s="65"/>
      <c r="X266" s="11">
        <v>344.72265145135901</v>
      </c>
      <c r="Y266" s="63"/>
      <c r="Z266" s="75" t="s">
        <v>837</v>
      </c>
      <c r="AA266" s="76"/>
      <c r="AB266" s="63"/>
    </row>
    <row r="267" spans="1:28" ht="90" x14ac:dyDescent="0.25">
      <c r="A267" s="13" t="s">
        <v>270</v>
      </c>
      <c r="C267" t="s">
        <v>639</v>
      </c>
      <c r="D267" s="114" t="s">
        <v>162</v>
      </c>
      <c r="E267" s="113" t="s">
        <v>685</v>
      </c>
      <c r="F267" s="114" t="s">
        <v>832</v>
      </c>
      <c r="G267" t="s">
        <v>686</v>
      </c>
      <c r="H267" t="s">
        <v>326</v>
      </c>
      <c r="I267" s="66" t="s">
        <v>161</v>
      </c>
      <c r="J267" s="65" t="s">
        <v>199</v>
      </c>
      <c r="K267" s="115">
        <v>220.13189926950935</v>
      </c>
      <c r="L267" s="62"/>
      <c r="M267" s="63"/>
      <c r="N267" s="65"/>
      <c r="O267" s="11">
        <v>69.528486905677426</v>
      </c>
      <c r="P267" s="63"/>
      <c r="Q267" s="65"/>
      <c r="R267" s="11">
        <v>0</v>
      </c>
      <c r="S267" s="63"/>
      <c r="T267" s="65"/>
      <c r="U267" s="11">
        <v>6.5678694463134724</v>
      </c>
      <c r="V267" s="63"/>
      <c r="W267" s="65"/>
      <c r="X267" s="11">
        <v>144.03554291751846</v>
      </c>
      <c r="Y267" s="63"/>
      <c r="Z267" s="75" t="s">
        <v>850</v>
      </c>
      <c r="AA267" s="76"/>
      <c r="AB267" s="63"/>
    </row>
    <row r="268" spans="1:28" ht="90" x14ac:dyDescent="0.25">
      <c r="A268" s="13" t="s">
        <v>270</v>
      </c>
      <c r="C268" t="s">
        <v>640</v>
      </c>
      <c r="D268" s="114" t="s">
        <v>809</v>
      </c>
      <c r="E268" s="113" t="s">
        <v>685</v>
      </c>
      <c r="F268" s="114" t="s">
        <v>832</v>
      </c>
      <c r="G268" t="s">
        <v>687</v>
      </c>
      <c r="H268" t="s">
        <v>326</v>
      </c>
      <c r="I268" s="66" t="s">
        <v>161</v>
      </c>
      <c r="J268" s="65" t="s">
        <v>199</v>
      </c>
      <c r="K268" s="115">
        <v>680.36039965919088</v>
      </c>
      <c r="L268" s="62"/>
      <c r="M268" s="63"/>
      <c r="N268" s="65"/>
      <c r="O268" s="11">
        <v>221.64102812726864</v>
      </c>
      <c r="P268" s="63"/>
      <c r="Q268" s="65"/>
      <c r="R268" s="11">
        <v>0</v>
      </c>
      <c r="S268" s="63"/>
      <c r="T268" s="65"/>
      <c r="U268" s="11">
        <v>6.5678694463134724</v>
      </c>
      <c r="V268" s="63"/>
      <c r="W268" s="65"/>
      <c r="X268" s="11">
        <v>452.15150208560863</v>
      </c>
      <c r="Y268" s="63"/>
      <c r="Z268" s="75" t="s">
        <v>837</v>
      </c>
      <c r="AA268" s="76"/>
      <c r="AB268" s="63"/>
    </row>
    <row r="269" spans="1:28" ht="90" x14ac:dyDescent="0.25">
      <c r="A269" s="13" t="s">
        <v>270</v>
      </c>
      <c r="C269" t="s">
        <v>641</v>
      </c>
      <c r="D269" s="114" t="s">
        <v>163</v>
      </c>
      <c r="E269" s="113" t="s">
        <v>685</v>
      </c>
      <c r="F269" s="114" t="s">
        <v>831</v>
      </c>
      <c r="G269" t="s">
        <v>686</v>
      </c>
      <c r="H269" t="s">
        <v>325</v>
      </c>
      <c r="I269" s="66" t="s">
        <v>164</v>
      </c>
      <c r="J269" s="11">
        <v>92.902996639912118</v>
      </c>
      <c r="K269" s="115">
        <v>100.61258894951595</v>
      </c>
      <c r="L269" s="11">
        <f t="shared" ref="L269:L309" si="51">J269-K269</f>
        <v>-7.7095923096038348</v>
      </c>
      <c r="M269" s="59">
        <f t="shared" ref="M269:M309" si="52">J269/K269-1</f>
        <v>-7.6626517517328296E-2</v>
      </c>
      <c r="N269" s="11">
        <v>45.945440723946362</v>
      </c>
      <c r="O269" s="11">
        <v>30.025531303335129</v>
      </c>
      <c r="P269" s="61">
        <f t="shared" si="48"/>
        <v>15.919909420611233</v>
      </c>
      <c r="Q269" s="11">
        <v>0</v>
      </c>
      <c r="R269" s="11">
        <v>0</v>
      </c>
      <c r="S269" s="61">
        <f t="shared" si="49"/>
        <v>0</v>
      </c>
      <c r="T269" s="11">
        <v>7.5156447526817614</v>
      </c>
      <c r="U269" s="11">
        <v>6.5678694463134724</v>
      </c>
      <c r="V269" s="61">
        <f t="shared" si="50"/>
        <v>0.94777530636828899</v>
      </c>
      <c r="W269" s="11">
        <v>39.441911163283997</v>
      </c>
      <c r="X269" s="11">
        <v>64.019188199867344</v>
      </c>
      <c r="Y269" s="61">
        <f t="shared" si="47"/>
        <v>-24.577277036583347</v>
      </c>
      <c r="Z269" s="75" t="s">
        <v>836</v>
      </c>
      <c r="AA269" t="s">
        <v>875</v>
      </c>
      <c r="AB269" s="61" t="s">
        <v>877</v>
      </c>
    </row>
    <row r="270" spans="1:28" ht="90" x14ac:dyDescent="0.25">
      <c r="A270" s="13" t="s">
        <v>270</v>
      </c>
      <c r="C270" t="s">
        <v>642</v>
      </c>
      <c r="D270" s="114" t="s">
        <v>810</v>
      </c>
      <c r="E270" s="113" t="s">
        <v>685</v>
      </c>
      <c r="F270" s="114" t="s">
        <v>831</v>
      </c>
      <c r="G270" t="s">
        <v>687</v>
      </c>
      <c r="H270" t="s">
        <v>325</v>
      </c>
      <c r="I270" s="66" t="s">
        <v>164</v>
      </c>
      <c r="J270" s="65" t="s">
        <v>199</v>
      </c>
      <c r="K270" s="115">
        <v>100.61258894951595</v>
      </c>
      <c r="L270" s="62"/>
      <c r="M270" s="63"/>
      <c r="N270" s="65"/>
      <c r="O270" s="11">
        <v>30.025531303335129</v>
      </c>
      <c r="P270" s="63"/>
      <c r="Q270" s="65"/>
      <c r="R270" s="11">
        <v>0</v>
      </c>
      <c r="S270" s="63"/>
      <c r="T270" s="65"/>
      <c r="U270" s="11">
        <v>6.5678694463134724</v>
      </c>
      <c r="V270" s="63"/>
      <c r="W270" s="65"/>
      <c r="X270" s="11">
        <v>64.019188199867344</v>
      </c>
      <c r="Y270" s="63"/>
      <c r="Z270" s="75" t="s">
        <v>837</v>
      </c>
      <c r="AA270" s="76"/>
      <c r="AB270" s="63"/>
    </row>
    <row r="271" spans="1:28" ht="90" x14ac:dyDescent="0.25">
      <c r="A271" s="13" t="s">
        <v>270</v>
      </c>
      <c r="C271" t="s">
        <v>643</v>
      </c>
      <c r="D271" s="114" t="s">
        <v>165</v>
      </c>
      <c r="E271" s="113" t="s">
        <v>685</v>
      </c>
      <c r="F271" s="114" t="s">
        <v>832</v>
      </c>
      <c r="G271" t="s">
        <v>686</v>
      </c>
      <c r="H271" t="s">
        <v>326</v>
      </c>
      <c r="I271" s="66" t="s">
        <v>164</v>
      </c>
      <c r="J271" s="65" t="s">
        <v>199</v>
      </c>
      <c r="K271" s="115">
        <v>129.18854290508131</v>
      </c>
      <c r="L271" s="62"/>
      <c r="M271" s="63"/>
      <c r="N271" s="65"/>
      <c r="O271" s="11">
        <v>39.470320077458794</v>
      </c>
      <c r="P271" s="63"/>
      <c r="Q271" s="65"/>
      <c r="R271" s="11">
        <v>0</v>
      </c>
      <c r="S271" s="63"/>
      <c r="T271" s="65"/>
      <c r="U271" s="11">
        <v>6.5678694463134724</v>
      </c>
      <c r="V271" s="63"/>
      <c r="W271" s="65"/>
      <c r="X271" s="11">
        <v>83.150353381309017</v>
      </c>
      <c r="Y271" s="63"/>
      <c r="Z271" s="75" t="s">
        <v>851</v>
      </c>
      <c r="AA271" s="76"/>
      <c r="AB271" s="63"/>
    </row>
    <row r="272" spans="1:28" ht="90" x14ac:dyDescent="0.25">
      <c r="A272" s="13" t="s">
        <v>270</v>
      </c>
      <c r="C272" t="s">
        <v>644</v>
      </c>
      <c r="D272" s="114" t="s">
        <v>811</v>
      </c>
      <c r="E272" s="113" t="s">
        <v>685</v>
      </c>
      <c r="F272" s="114" t="s">
        <v>832</v>
      </c>
      <c r="G272" t="s">
        <v>687</v>
      </c>
      <c r="H272" t="s">
        <v>326</v>
      </c>
      <c r="I272" s="66" t="s">
        <v>164</v>
      </c>
      <c r="J272" s="65" t="s">
        <v>199</v>
      </c>
      <c r="K272" s="115">
        <v>129.18854290508131</v>
      </c>
      <c r="L272" s="62"/>
      <c r="M272" s="63"/>
      <c r="N272" s="65"/>
      <c r="O272" s="11">
        <v>39.470320077458794</v>
      </c>
      <c r="P272" s="63"/>
      <c r="Q272" s="65"/>
      <c r="R272" s="11">
        <v>0</v>
      </c>
      <c r="S272" s="63"/>
      <c r="T272" s="65"/>
      <c r="U272" s="11">
        <v>6.5678694463134724</v>
      </c>
      <c r="V272" s="63"/>
      <c r="W272" s="65"/>
      <c r="X272" s="11">
        <v>83.150353381309017</v>
      </c>
      <c r="Y272" s="63"/>
      <c r="Z272" s="75" t="s">
        <v>837</v>
      </c>
      <c r="AA272" s="76"/>
      <c r="AB272" s="63"/>
    </row>
    <row r="273" spans="1:28" ht="30" x14ac:dyDescent="0.25">
      <c r="A273" s="13" t="s">
        <v>270</v>
      </c>
      <c r="C273" t="s">
        <v>645</v>
      </c>
      <c r="D273" s="114" t="s">
        <v>166</v>
      </c>
      <c r="E273" s="113" t="s">
        <v>685</v>
      </c>
      <c r="F273" s="114" t="s">
        <v>831</v>
      </c>
      <c r="G273" t="s">
        <v>686</v>
      </c>
      <c r="H273" t="s">
        <v>319</v>
      </c>
      <c r="I273" s="66" t="s">
        <v>167</v>
      </c>
      <c r="J273" s="11">
        <v>138.62211294720919</v>
      </c>
      <c r="K273" s="115">
        <v>118.49207112153773</v>
      </c>
      <c r="L273" s="11">
        <f t="shared" si="51"/>
        <v>20.130041825671455</v>
      </c>
      <c r="M273" s="59">
        <f t="shared" si="52"/>
        <v>0.16988513775764802</v>
      </c>
      <c r="N273" s="11">
        <v>44.001595154856325</v>
      </c>
      <c r="O273" s="11">
        <v>16.228788304789038</v>
      </c>
      <c r="P273" s="61">
        <f t="shared" si="48"/>
        <v>27.772806850067287</v>
      </c>
      <c r="Q273" s="117"/>
      <c r="R273" s="117"/>
      <c r="S273" s="118"/>
      <c r="T273" s="11">
        <v>7.5156447526817614</v>
      </c>
      <c r="U273" s="11">
        <v>6.5678694463134724</v>
      </c>
      <c r="V273" s="61">
        <f t="shared" si="50"/>
        <v>0.94777530636828899</v>
      </c>
      <c r="W273" s="11">
        <v>53.646409165940511</v>
      </c>
      <c r="X273" s="11">
        <v>53.360860919329475</v>
      </c>
      <c r="Y273" s="61">
        <f t="shared" ref="Y273:Y313" si="53">W273-X273</f>
        <v>0.28554824661103595</v>
      </c>
      <c r="Z273" s="75" t="s">
        <v>862</v>
      </c>
      <c r="AA273" t="s">
        <v>875</v>
      </c>
      <c r="AB273" s="61" t="s">
        <v>877</v>
      </c>
    </row>
    <row r="274" spans="1:28" ht="30" x14ac:dyDescent="0.25">
      <c r="A274" s="13" t="s">
        <v>270</v>
      </c>
      <c r="C274" t="s">
        <v>646</v>
      </c>
      <c r="D274" s="114" t="s">
        <v>812</v>
      </c>
      <c r="E274" s="113" t="s">
        <v>685</v>
      </c>
      <c r="F274" s="114" t="s">
        <v>831</v>
      </c>
      <c r="G274" t="s">
        <v>687</v>
      </c>
      <c r="H274" t="s">
        <v>319</v>
      </c>
      <c r="I274" s="66" t="s">
        <v>167</v>
      </c>
      <c r="J274" s="65" t="s">
        <v>199</v>
      </c>
      <c r="K274" s="115">
        <v>223.61959887174436</v>
      </c>
      <c r="L274" s="62"/>
      <c r="M274" s="63"/>
      <c r="N274" s="65"/>
      <c r="O274" s="11">
        <v>50.975040188119415</v>
      </c>
      <c r="P274" s="63"/>
      <c r="Q274" s="65"/>
      <c r="R274" s="117"/>
      <c r="S274" s="63"/>
      <c r="T274" s="65"/>
      <c r="U274" s="11">
        <v>6.5678694463134724</v>
      </c>
      <c r="V274" s="63"/>
      <c r="W274" s="65"/>
      <c r="X274" s="11">
        <v>123.74213678620573</v>
      </c>
      <c r="Y274" s="63"/>
      <c r="Z274" s="75" t="s">
        <v>837</v>
      </c>
      <c r="AA274" s="76"/>
      <c r="AB274" s="63"/>
    </row>
    <row r="275" spans="1:28" ht="30" x14ac:dyDescent="0.25">
      <c r="A275" s="13" t="s">
        <v>270</v>
      </c>
      <c r="C275" t="s">
        <v>647</v>
      </c>
      <c r="D275" s="114" t="s">
        <v>168</v>
      </c>
      <c r="E275" s="113" t="s">
        <v>685</v>
      </c>
      <c r="F275" s="114" t="s">
        <v>832</v>
      </c>
      <c r="G275" t="s">
        <v>686</v>
      </c>
      <c r="H275" t="s">
        <v>320</v>
      </c>
      <c r="I275" s="66" t="s">
        <v>167</v>
      </c>
      <c r="J275" s="65" t="s">
        <v>199</v>
      </c>
      <c r="K275" s="115">
        <v>196.14701221583167</v>
      </c>
      <c r="L275" s="62"/>
      <c r="M275" s="63"/>
      <c r="N275" s="65"/>
      <c r="O275" s="11">
        <v>21.333693062350328</v>
      </c>
      <c r="P275" s="63"/>
      <c r="Q275" s="65"/>
      <c r="R275" s="117"/>
      <c r="S275" s="63"/>
      <c r="T275" s="65"/>
      <c r="U275" s="11">
        <v>6.5678694463134724</v>
      </c>
      <c r="V275" s="63"/>
      <c r="W275" s="65"/>
      <c r="X275" s="11">
        <v>81.739444110605845</v>
      </c>
      <c r="Y275" s="63"/>
      <c r="Z275" s="75" t="s">
        <v>849</v>
      </c>
      <c r="AA275" s="76"/>
      <c r="AB275" s="63"/>
    </row>
    <row r="276" spans="1:28" ht="30" x14ac:dyDescent="0.25">
      <c r="A276" s="13" t="s">
        <v>270</v>
      </c>
      <c r="C276" t="s">
        <v>648</v>
      </c>
      <c r="D276" s="114" t="s">
        <v>813</v>
      </c>
      <c r="E276" s="113" t="s">
        <v>685</v>
      </c>
      <c r="F276" s="114" t="s">
        <v>832</v>
      </c>
      <c r="G276" t="s">
        <v>687</v>
      </c>
      <c r="H276" t="s">
        <v>320</v>
      </c>
      <c r="I276" s="66" t="s">
        <v>167</v>
      </c>
      <c r="J276" s="65" t="s">
        <v>199</v>
      </c>
      <c r="K276" s="115">
        <v>334.343306807018</v>
      </c>
      <c r="L276" s="62"/>
      <c r="M276" s="63"/>
      <c r="N276" s="65"/>
      <c r="O276" s="11">
        <v>67.00967692661321</v>
      </c>
      <c r="P276" s="63"/>
      <c r="Q276" s="65"/>
      <c r="R276" s="117"/>
      <c r="S276" s="63"/>
      <c r="T276" s="65"/>
      <c r="U276" s="11">
        <v>6.5678694463134724</v>
      </c>
      <c r="V276" s="63"/>
      <c r="W276" s="65"/>
      <c r="X276" s="11">
        <v>174.25975483752933</v>
      </c>
      <c r="Y276" s="63"/>
      <c r="Z276" s="75" t="s">
        <v>837</v>
      </c>
      <c r="AA276" s="76"/>
      <c r="AB276" s="63"/>
    </row>
    <row r="277" spans="1:28" ht="30" x14ac:dyDescent="0.25">
      <c r="A277" s="13" t="s">
        <v>270</v>
      </c>
      <c r="C277" t="s">
        <v>649</v>
      </c>
      <c r="D277" s="114" t="s">
        <v>169</v>
      </c>
      <c r="E277" s="113" t="s">
        <v>685</v>
      </c>
      <c r="F277" s="114" t="s">
        <v>831</v>
      </c>
      <c r="G277" t="s">
        <v>686</v>
      </c>
      <c r="H277" t="s">
        <v>321</v>
      </c>
      <c r="I277" s="66" t="s">
        <v>167</v>
      </c>
      <c r="J277" s="11">
        <v>343.50640206953199</v>
      </c>
      <c r="K277" s="115">
        <v>357.77272989474363</v>
      </c>
      <c r="L277" s="11">
        <f t="shared" si="51"/>
        <v>-14.266327825211647</v>
      </c>
      <c r="M277" s="59">
        <f t="shared" si="52"/>
        <v>-3.9875391926625592E-2</v>
      </c>
      <c r="N277" s="11">
        <v>186.60917463264369</v>
      </c>
      <c r="O277" s="11">
        <v>115.02088145431458</v>
      </c>
      <c r="P277" s="61">
        <f t="shared" si="48"/>
        <v>71.58829317832911</v>
      </c>
      <c r="Q277" s="11">
        <v>0</v>
      </c>
      <c r="R277" s="11">
        <v>0</v>
      </c>
      <c r="S277" s="61">
        <f t="shared" si="49"/>
        <v>0</v>
      </c>
      <c r="T277" s="11">
        <v>7.5156447526817614</v>
      </c>
      <c r="U277" s="11">
        <v>6.5678694463134724</v>
      </c>
      <c r="V277" s="61">
        <f t="shared" si="50"/>
        <v>0.94777530636828899</v>
      </c>
      <c r="W277" s="11">
        <v>149.38158268420651</v>
      </c>
      <c r="X277" s="11">
        <v>236.18397899411559</v>
      </c>
      <c r="Y277" s="61">
        <f t="shared" si="53"/>
        <v>-86.802396309909085</v>
      </c>
      <c r="Z277" s="75" t="s">
        <v>836</v>
      </c>
      <c r="AA277" t="s">
        <v>875</v>
      </c>
      <c r="AB277" s="61" t="s">
        <v>877</v>
      </c>
    </row>
    <row r="278" spans="1:28" ht="30" x14ac:dyDescent="0.25">
      <c r="A278" s="13" t="s">
        <v>270</v>
      </c>
      <c r="C278" t="s">
        <v>650</v>
      </c>
      <c r="D278" s="114" t="s">
        <v>814</v>
      </c>
      <c r="E278" s="113" t="s">
        <v>685</v>
      </c>
      <c r="F278" s="114" t="s">
        <v>831</v>
      </c>
      <c r="G278" t="s">
        <v>687</v>
      </c>
      <c r="H278" t="s">
        <v>321</v>
      </c>
      <c r="I278" s="66" t="s">
        <v>167</v>
      </c>
      <c r="J278" s="65" t="s">
        <v>199</v>
      </c>
      <c r="K278" s="115">
        <v>1057.9750701858259</v>
      </c>
      <c r="L278" s="62"/>
      <c r="M278" s="63"/>
      <c r="N278" s="65"/>
      <c r="O278" s="11">
        <v>346.44843811540539</v>
      </c>
      <c r="P278" s="63"/>
      <c r="Q278" s="65"/>
      <c r="R278" s="11">
        <v>0</v>
      </c>
      <c r="S278" s="63"/>
      <c r="T278" s="65"/>
      <c r="U278" s="11">
        <v>6.5678694463134724</v>
      </c>
      <c r="V278" s="63"/>
      <c r="W278" s="65"/>
      <c r="X278" s="11">
        <v>704.95876262410695</v>
      </c>
      <c r="Y278" s="63"/>
      <c r="Z278" s="75" t="s">
        <v>837</v>
      </c>
      <c r="AA278" s="76"/>
      <c r="AB278" s="63"/>
    </row>
    <row r="279" spans="1:28" ht="30" x14ac:dyDescent="0.25">
      <c r="A279" s="13" t="s">
        <v>270</v>
      </c>
      <c r="C279" t="s">
        <v>651</v>
      </c>
      <c r="D279" s="114" t="s">
        <v>170</v>
      </c>
      <c r="E279" s="113" t="s">
        <v>685</v>
      </c>
      <c r="F279" s="114" t="s">
        <v>832</v>
      </c>
      <c r="G279" t="s">
        <v>686</v>
      </c>
      <c r="H279" t="s">
        <v>322</v>
      </c>
      <c r="I279" s="66" t="s">
        <v>167</v>
      </c>
      <c r="J279" s="65" t="s">
        <v>199</v>
      </c>
      <c r="K279" s="115">
        <v>467.24061504760186</v>
      </c>
      <c r="L279" s="62"/>
      <c r="M279" s="63"/>
      <c r="N279" s="65"/>
      <c r="O279" s="11">
        <v>151.20168768134215</v>
      </c>
      <c r="P279" s="63"/>
      <c r="Q279" s="65"/>
      <c r="R279" s="11">
        <v>0</v>
      </c>
      <c r="S279" s="63"/>
      <c r="T279" s="65"/>
      <c r="U279" s="11">
        <v>6.5678694463134724</v>
      </c>
      <c r="V279" s="63"/>
      <c r="W279" s="65"/>
      <c r="X279" s="11">
        <v>309.47105791994619</v>
      </c>
      <c r="Y279" s="63"/>
      <c r="Z279" s="75" t="s">
        <v>845</v>
      </c>
      <c r="AA279" s="76"/>
      <c r="AB279" s="63"/>
    </row>
    <row r="280" spans="1:28" ht="30" x14ac:dyDescent="0.25">
      <c r="A280" s="13" t="s">
        <v>270</v>
      </c>
      <c r="C280" t="s">
        <v>652</v>
      </c>
      <c r="D280" s="114" t="s">
        <v>815</v>
      </c>
      <c r="E280" s="113" t="s">
        <v>685</v>
      </c>
      <c r="F280" s="114" t="s">
        <v>832</v>
      </c>
      <c r="G280" t="s">
        <v>687</v>
      </c>
      <c r="H280" t="s">
        <v>322</v>
      </c>
      <c r="I280" s="66" t="s">
        <v>167</v>
      </c>
      <c r="J280" s="65" t="s">
        <v>199</v>
      </c>
      <c r="K280" s="115">
        <v>1387.6976158269649</v>
      </c>
      <c r="L280" s="62"/>
      <c r="M280" s="63"/>
      <c r="N280" s="65"/>
      <c r="O280" s="11">
        <v>455.42677012452452</v>
      </c>
      <c r="P280" s="63"/>
      <c r="Q280" s="65"/>
      <c r="R280" s="11">
        <v>0</v>
      </c>
      <c r="S280" s="63"/>
      <c r="T280" s="65"/>
      <c r="U280" s="11">
        <v>6.5678694463134724</v>
      </c>
      <c r="V280" s="63"/>
      <c r="W280" s="65"/>
      <c r="X280" s="11">
        <v>925.70297625612693</v>
      </c>
      <c r="Y280" s="63"/>
      <c r="Z280" s="75" t="s">
        <v>837</v>
      </c>
      <c r="AA280" s="76"/>
      <c r="AB280" s="63"/>
    </row>
    <row r="281" spans="1:28" ht="30" x14ac:dyDescent="0.25">
      <c r="A281" s="13" t="s">
        <v>270</v>
      </c>
      <c r="C281" t="s">
        <v>653</v>
      </c>
      <c r="D281" s="114" t="s">
        <v>171</v>
      </c>
      <c r="E281" s="113" t="s">
        <v>685</v>
      </c>
      <c r="F281" s="114" t="s">
        <v>831</v>
      </c>
      <c r="G281" t="s">
        <v>686</v>
      </c>
      <c r="H281" t="s">
        <v>319</v>
      </c>
      <c r="I281" s="66" t="s">
        <v>172</v>
      </c>
      <c r="J281" s="11">
        <v>167.83215554977335</v>
      </c>
      <c r="K281" s="115">
        <v>118.49207112153773</v>
      </c>
      <c r="L281" s="11">
        <f t="shared" si="51"/>
        <v>49.340084428235613</v>
      </c>
      <c r="M281" s="59">
        <f t="shared" si="52"/>
        <v>0.41639988196026478</v>
      </c>
      <c r="N281" s="11">
        <v>88.00319030971265</v>
      </c>
      <c r="O281" s="11">
        <v>16.228788304789038</v>
      </c>
      <c r="P281" s="61">
        <f t="shared" si="48"/>
        <v>71.774402004923616</v>
      </c>
      <c r="Q281" s="11">
        <v>0</v>
      </c>
      <c r="R281" s="117"/>
      <c r="S281" s="118"/>
      <c r="T281" s="11">
        <v>7.5156447526817614</v>
      </c>
      <c r="U281" s="11">
        <v>6.5678694463134724</v>
      </c>
      <c r="V281" s="61">
        <f t="shared" si="50"/>
        <v>0.94777530636828899</v>
      </c>
      <c r="W281" s="11">
        <v>72.313320487378917</v>
      </c>
      <c r="X281" s="11">
        <v>53.360860919329475</v>
      </c>
      <c r="Y281" s="61">
        <f t="shared" si="53"/>
        <v>18.952459568049441</v>
      </c>
      <c r="Z281" s="75" t="s">
        <v>869</v>
      </c>
      <c r="AA281" t="s">
        <v>875</v>
      </c>
      <c r="AB281" s="61" t="s">
        <v>877</v>
      </c>
    </row>
    <row r="282" spans="1:28" ht="30" x14ac:dyDescent="0.25">
      <c r="A282" s="13" t="s">
        <v>270</v>
      </c>
      <c r="C282" t="s">
        <v>654</v>
      </c>
      <c r="D282" s="114" t="s">
        <v>816</v>
      </c>
      <c r="E282" s="113" t="s">
        <v>685</v>
      </c>
      <c r="F282" s="114" t="s">
        <v>831</v>
      </c>
      <c r="G282" t="s">
        <v>687</v>
      </c>
      <c r="H282" t="s">
        <v>319</v>
      </c>
      <c r="I282" s="66" t="s">
        <v>172</v>
      </c>
      <c r="J282" s="65" t="s">
        <v>199</v>
      </c>
      <c r="K282" s="115">
        <v>223.61959887174436</v>
      </c>
      <c r="L282" s="62"/>
      <c r="M282" s="63"/>
      <c r="N282" s="65"/>
      <c r="O282" s="11">
        <v>50.975040188119415</v>
      </c>
      <c r="P282" s="63"/>
      <c r="Q282" s="65"/>
      <c r="R282" s="117"/>
      <c r="S282" s="63"/>
      <c r="T282" s="65"/>
      <c r="U282" s="11">
        <v>6.5678694463134724</v>
      </c>
      <c r="V282" s="63"/>
      <c r="W282" s="65"/>
      <c r="X282" s="11">
        <v>123.74213678620573</v>
      </c>
      <c r="Y282" s="63"/>
      <c r="Z282" s="75" t="s">
        <v>837</v>
      </c>
      <c r="AA282" s="76"/>
      <c r="AB282" s="63"/>
    </row>
    <row r="283" spans="1:28" ht="30" x14ac:dyDescent="0.25">
      <c r="A283" s="13" t="s">
        <v>270</v>
      </c>
      <c r="C283" t="s">
        <v>655</v>
      </c>
      <c r="D283" s="114" t="s">
        <v>173</v>
      </c>
      <c r="E283" s="113" t="s">
        <v>685</v>
      </c>
      <c r="F283" s="114" t="s">
        <v>832</v>
      </c>
      <c r="G283" t="s">
        <v>686</v>
      </c>
      <c r="H283" t="s">
        <v>320</v>
      </c>
      <c r="I283" s="66" t="s">
        <v>172</v>
      </c>
      <c r="J283" s="11">
        <v>189.34779013469981</v>
      </c>
      <c r="K283" s="115">
        <v>196.14701221583167</v>
      </c>
      <c r="L283" s="11">
        <f t="shared" si="51"/>
        <v>-6.7992220811318589</v>
      </c>
      <c r="M283" s="59">
        <f t="shared" si="52"/>
        <v>-3.4663908485387918E-2</v>
      </c>
      <c r="N283" s="11">
        <v>100.07991964602178</v>
      </c>
      <c r="O283" s="11">
        <v>21.333693062350328</v>
      </c>
      <c r="P283" s="61">
        <f t="shared" si="48"/>
        <v>78.746226583671444</v>
      </c>
      <c r="Q283" s="11">
        <v>0</v>
      </c>
      <c r="R283" s="117"/>
      <c r="S283" s="118"/>
      <c r="T283" s="11">
        <v>7.5156447526817614</v>
      </c>
      <c r="U283" s="11">
        <v>6.5678694463134724</v>
      </c>
      <c r="V283" s="61">
        <f t="shared" si="50"/>
        <v>0.94777530636828899</v>
      </c>
      <c r="W283" s="11">
        <v>81.752225735996262</v>
      </c>
      <c r="X283" s="11">
        <v>81.739444110605845</v>
      </c>
      <c r="Y283" s="61">
        <f t="shared" si="53"/>
        <v>1.2781625390417162E-2</v>
      </c>
      <c r="Z283" s="75" t="s">
        <v>836</v>
      </c>
      <c r="AA283" t="s">
        <v>875</v>
      </c>
      <c r="AB283" s="61" t="s">
        <v>877</v>
      </c>
    </row>
    <row r="284" spans="1:28" ht="30" x14ac:dyDescent="0.25">
      <c r="A284" s="13" t="s">
        <v>270</v>
      </c>
      <c r="C284" t="s">
        <v>656</v>
      </c>
      <c r="D284" s="114" t="s">
        <v>817</v>
      </c>
      <c r="E284" s="113" t="s">
        <v>685</v>
      </c>
      <c r="F284" s="114" t="s">
        <v>832</v>
      </c>
      <c r="G284" t="s">
        <v>687</v>
      </c>
      <c r="H284" t="s">
        <v>320</v>
      </c>
      <c r="I284" s="66" t="s">
        <v>172</v>
      </c>
      <c r="J284" s="65" t="s">
        <v>199</v>
      </c>
      <c r="K284" s="115">
        <v>334.343306807018</v>
      </c>
      <c r="L284" s="62"/>
      <c r="M284" s="63"/>
      <c r="N284" s="65"/>
      <c r="O284" s="11">
        <v>67.00967692661321</v>
      </c>
      <c r="P284" s="63"/>
      <c r="Q284" s="65"/>
      <c r="R284" s="117"/>
      <c r="S284" s="63"/>
      <c r="T284" s="65"/>
      <c r="U284" s="11">
        <v>6.5678694463134724</v>
      </c>
      <c r="V284" s="63"/>
      <c r="W284" s="65"/>
      <c r="X284" s="11">
        <v>174.25975483752933</v>
      </c>
      <c r="Y284" s="63"/>
      <c r="Z284" s="75" t="s">
        <v>837</v>
      </c>
      <c r="AA284" s="76"/>
      <c r="AB284" s="63"/>
    </row>
    <row r="285" spans="1:28" ht="30" x14ac:dyDescent="0.25">
      <c r="A285" s="13" t="s">
        <v>270</v>
      </c>
      <c r="C285" t="s">
        <v>657</v>
      </c>
      <c r="D285" s="114" t="s">
        <v>174</v>
      </c>
      <c r="E285" s="113" t="s">
        <v>685</v>
      </c>
      <c r="F285" s="114" t="s">
        <v>831</v>
      </c>
      <c r="G285" t="s">
        <v>686</v>
      </c>
      <c r="H285" t="s">
        <v>321</v>
      </c>
      <c r="I285" s="66" t="s">
        <v>172</v>
      </c>
      <c r="J285" s="11">
        <v>532.40344133808958</v>
      </c>
      <c r="K285" s="115">
        <v>567.41414914357051</v>
      </c>
      <c r="L285" s="11">
        <f t="shared" si="51"/>
        <v>-35.010707805480934</v>
      </c>
      <c r="M285" s="59">
        <f t="shared" si="52"/>
        <v>-6.1702211441721277E-2</v>
      </c>
      <c r="N285" s="11">
        <v>292.63711476482763</v>
      </c>
      <c r="O285" s="11">
        <v>184.31056907739566</v>
      </c>
      <c r="P285" s="61">
        <f t="shared" si="48"/>
        <v>108.32654568743197</v>
      </c>
      <c r="Q285" s="11">
        <v>0</v>
      </c>
      <c r="R285" s="11">
        <v>0</v>
      </c>
      <c r="S285" s="61">
        <f t="shared" si="49"/>
        <v>0</v>
      </c>
      <c r="T285" s="11">
        <v>7.5156447526817614</v>
      </c>
      <c r="U285" s="11">
        <v>6.5678694463134724</v>
      </c>
      <c r="V285" s="61">
        <f t="shared" si="50"/>
        <v>0.94777530636828899</v>
      </c>
      <c r="W285" s="11">
        <v>232.25068182058027</v>
      </c>
      <c r="X285" s="11">
        <v>376.5357106198615</v>
      </c>
      <c r="Y285" s="61">
        <f t="shared" si="53"/>
        <v>-144.28502879928124</v>
      </c>
      <c r="Z285" s="75" t="s">
        <v>836</v>
      </c>
      <c r="AA285" t="s">
        <v>875</v>
      </c>
      <c r="AB285" s="61" t="s">
        <v>877</v>
      </c>
    </row>
    <row r="286" spans="1:28" ht="30" x14ac:dyDescent="0.25">
      <c r="A286" s="13" t="s">
        <v>270</v>
      </c>
      <c r="C286" t="s">
        <v>658</v>
      </c>
      <c r="D286" s="114" t="s">
        <v>818</v>
      </c>
      <c r="E286" s="113" t="s">
        <v>685</v>
      </c>
      <c r="F286" s="114" t="s">
        <v>831</v>
      </c>
      <c r="G286" t="s">
        <v>687</v>
      </c>
      <c r="H286" t="s">
        <v>321</v>
      </c>
      <c r="I286" s="66" t="s">
        <v>172</v>
      </c>
      <c r="J286" s="65" t="s">
        <v>199</v>
      </c>
      <c r="K286" s="115">
        <v>1267.6164894346527</v>
      </c>
      <c r="L286" s="62"/>
      <c r="M286" s="63"/>
      <c r="N286" s="65"/>
      <c r="O286" s="11">
        <v>415.7381257384863</v>
      </c>
      <c r="P286" s="63"/>
      <c r="Q286" s="65"/>
      <c r="R286" s="11">
        <v>0</v>
      </c>
      <c r="S286" s="63"/>
      <c r="T286" s="65"/>
      <c r="U286" s="11">
        <v>6.5678694463134724</v>
      </c>
      <c r="V286" s="63"/>
      <c r="W286" s="65"/>
      <c r="X286" s="11">
        <v>845.3104942498527</v>
      </c>
      <c r="Y286" s="63"/>
      <c r="Z286" s="75" t="s">
        <v>837</v>
      </c>
      <c r="AA286" s="76"/>
      <c r="AB286" s="63"/>
    </row>
    <row r="287" spans="1:28" ht="30" x14ac:dyDescent="0.25">
      <c r="A287" s="13" t="s">
        <v>270</v>
      </c>
      <c r="C287" t="s">
        <v>659</v>
      </c>
      <c r="D287" s="114" t="s">
        <v>175</v>
      </c>
      <c r="E287" s="113" t="s">
        <v>685</v>
      </c>
      <c r="F287" s="114" t="s">
        <v>832</v>
      </c>
      <c r="G287" t="s">
        <v>686</v>
      </c>
      <c r="H287" t="s">
        <v>322</v>
      </c>
      <c r="I287" s="66" t="s">
        <v>172</v>
      </c>
      <c r="J287" s="65" t="s">
        <v>199</v>
      </c>
      <c r="K287" s="115">
        <v>742.82654342465662</v>
      </c>
      <c r="L287" s="62"/>
      <c r="M287" s="63"/>
      <c r="N287" s="65"/>
      <c r="O287" s="11">
        <v>242.28704170624704</v>
      </c>
      <c r="P287" s="63"/>
      <c r="Q287" s="65"/>
      <c r="R287" s="11">
        <v>0</v>
      </c>
      <c r="S287" s="63"/>
      <c r="T287" s="65"/>
      <c r="U287" s="11">
        <v>6.5678694463134724</v>
      </c>
      <c r="V287" s="63"/>
      <c r="W287" s="65"/>
      <c r="X287" s="11">
        <v>493.97163227209603</v>
      </c>
      <c r="Y287" s="63"/>
      <c r="Z287" s="75" t="s">
        <v>846</v>
      </c>
      <c r="AA287" s="76"/>
      <c r="AB287" s="63"/>
    </row>
    <row r="288" spans="1:28" ht="30" x14ac:dyDescent="0.25">
      <c r="A288" s="13" t="s">
        <v>270</v>
      </c>
      <c r="C288" t="s">
        <v>660</v>
      </c>
      <c r="D288" s="114" t="s">
        <v>819</v>
      </c>
      <c r="E288" s="113" t="s">
        <v>685</v>
      </c>
      <c r="F288" s="114" t="s">
        <v>832</v>
      </c>
      <c r="G288" t="s">
        <v>687</v>
      </c>
      <c r="H288" t="s">
        <v>322</v>
      </c>
      <c r="I288" s="66" t="s">
        <v>172</v>
      </c>
      <c r="J288" s="65" t="s">
        <v>199</v>
      </c>
      <c r="K288" s="115">
        <v>1663.2835442040196</v>
      </c>
      <c r="L288" s="62"/>
      <c r="M288" s="63"/>
      <c r="N288" s="65"/>
      <c r="O288" s="11">
        <v>546.5121241494295</v>
      </c>
      <c r="P288" s="63"/>
      <c r="Q288" s="65"/>
      <c r="R288" s="11">
        <v>0</v>
      </c>
      <c r="S288" s="63"/>
      <c r="T288" s="65"/>
      <c r="U288" s="11">
        <v>6.5678694463134724</v>
      </c>
      <c r="V288" s="63"/>
      <c r="W288" s="65"/>
      <c r="X288" s="11">
        <v>1110.2035506082768</v>
      </c>
      <c r="Y288" s="63"/>
      <c r="Z288" s="75" t="s">
        <v>837</v>
      </c>
      <c r="AA288" s="76"/>
      <c r="AB288" s="63"/>
    </row>
    <row r="289" spans="1:28" ht="30" x14ac:dyDescent="0.25">
      <c r="A289" s="13" t="s">
        <v>270</v>
      </c>
      <c r="C289" t="s">
        <v>661</v>
      </c>
      <c r="D289" s="114" t="s">
        <v>176</v>
      </c>
      <c r="E289" s="113" t="s">
        <v>685</v>
      </c>
      <c r="F289" s="114" t="s">
        <v>831</v>
      </c>
      <c r="G289" t="s">
        <v>686</v>
      </c>
      <c r="H289" t="s">
        <v>319</v>
      </c>
      <c r="I289" s="66" t="s">
        <v>177</v>
      </c>
      <c r="J289" s="11">
        <v>167.83215554977335</v>
      </c>
      <c r="K289" s="115">
        <v>162.80620999333459</v>
      </c>
      <c r="L289" s="11">
        <f t="shared" si="51"/>
        <v>5.0259455564387565</v>
      </c>
      <c r="M289" s="59">
        <f t="shared" si="52"/>
        <v>3.0870723890965346E-2</v>
      </c>
      <c r="N289" s="11">
        <v>88.00319030971265</v>
      </c>
      <c r="O289" s="11">
        <v>50.581471964849179</v>
      </c>
      <c r="P289" s="61">
        <f t="shared" si="48"/>
        <v>37.421718344863471</v>
      </c>
      <c r="Q289" s="11">
        <v>0</v>
      </c>
      <c r="R289" s="11">
        <v>0</v>
      </c>
      <c r="S289" s="61">
        <f t="shared" si="49"/>
        <v>0</v>
      </c>
      <c r="T289" s="11">
        <v>7.5156447526817614</v>
      </c>
      <c r="U289" s="11">
        <v>6.5678694463134724</v>
      </c>
      <c r="V289" s="61">
        <f t="shared" si="50"/>
        <v>0.94777530636828899</v>
      </c>
      <c r="W289" s="11">
        <v>72.313320487378917</v>
      </c>
      <c r="X289" s="11">
        <v>105.65686858217192</v>
      </c>
      <c r="Y289" s="61">
        <f t="shared" si="53"/>
        <v>-33.343548094793007</v>
      </c>
      <c r="Z289" s="75" t="s">
        <v>836</v>
      </c>
      <c r="AA289" t="s">
        <v>875</v>
      </c>
      <c r="AB289" s="61" t="s">
        <v>877</v>
      </c>
    </row>
    <row r="290" spans="1:28" ht="30" x14ac:dyDescent="0.25">
      <c r="A290" s="13" t="s">
        <v>270</v>
      </c>
      <c r="C290" t="s">
        <v>662</v>
      </c>
      <c r="D290" s="114" t="s">
        <v>820</v>
      </c>
      <c r="E290" s="113" t="s">
        <v>685</v>
      </c>
      <c r="F290" s="114" t="s">
        <v>831</v>
      </c>
      <c r="G290" t="s">
        <v>687</v>
      </c>
      <c r="H290" t="s">
        <v>319</v>
      </c>
      <c r="I290" s="66" t="s">
        <v>177</v>
      </c>
      <c r="J290" s="65" t="s">
        <v>199</v>
      </c>
      <c r="K290" s="115">
        <v>512.90738013887551</v>
      </c>
      <c r="L290" s="62"/>
      <c r="M290" s="63"/>
      <c r="N290" s="65"/>
      <c r="O290" s="11">
        <v>166.29525029539457</v>
      </c>
      <c r="P290" s="63"/>
      <c r="Q290" s="65"/>
      <c r="R290" s="11">
        <v>0</v>
      </c>
      <c r="S290" s="63"/>
      <c r="T290" s="65"/>
      <c r="U290" s="11">
        <v>6.5678694463134724</v>
      </c>
      <c r="V290" s="63"/>
      <c r="W290" s="65"/>
      <c r="X290" s="11">
        <v>340.04426039716753</v>
      </c>
      <c r="Y290" s="63"/>
      <c r="Z290" s="75" t="s">
        <v>837</v>
      </c>
      <c r="AA290" s="76"/>
      <c r="AB290" s="63"/>
    </row>
    <row r="291" spans="1:28" ht="30" x14ac:dyDescent="0.25">
      <c r="A291" s="13" t="s">
        <v>270</v>
      </c>
      <c r="C291" t="s">
        <v>663</v>
      </c>
      <c r="D291" s="114" t="s">
        <v>178</v>
      </c>
      <c r="E291" s="113" t="s">
        <v>685</v>
      </c>
      <c r="F291" s="114" t="s">
        <v>831</v>
      </c>
      <c r="G291" t="s">
        <v>686</v>
      </c>
      <c r="H291" t="s">
        <v>321</v>
      </c>
      <c r="I291" s="66" t="s">
        <v>177</v>
      </c>
      <c r="J291" s="11">
        <v>332.45878911266152</v>
      </c>
      <c r="K291" s="115">
        <v>518.49781798551101</v>
      </c>
      <c r="L291" s="11">
        <f t="shared" si="51"/>
        <v>-186.03902887284949</v>
      </c>
      <c r="M291" s="59">
        <f t="shared" si="52"/>
        <v>-0.35880388001564978</v>
      </c>
      <c r="N291" s="11">
        <v>186.60917463264369</v>
      </c>
      <c r="O291" s="11">
        <v>168.14297529867676</v>
      </c>
      <c r="P291" s="61">
        <f t="shared" si="48"/>
        <v>18.466199333966927</v>
      </c>
      <c r="Q291" s="11">
        <v>0</v>
      </c>
      <c r="R291" s="11">
        <v>0</v>
      </c>
      <c r="S291" s="61">
        <f t="shared" si="49"/>
        <v>0</v>
      </c>
      <c r="T291" s="11">
        <v>7.5156447526817614</v>
      </c>
      <c r="U291" s="11">
        <v>6.5678694463134724</v>
      </c>
      <c r="V291" s="61">
        <f t="shared" si="50"/>
        <v>0.94777530636828899</v>
      </c>
      <c r="W291" s="11">
        <v>145.84961448001781</v>
      </c>
      <c r="X291" s="11">
        <v>343.78697324052075</v>
      </c>
      <c r="Y291" s="61">
        <f t="shared" si="53"/>
        <v>-197.93735876050295</v>
      </c>
      <c r="Z291" s="75" t="s">
        <v>836</v>
      </c>
      <c r="AA291" t="s">
        <v>875</v>
      </c>
      <c r="AB291" s="61" t="s">
        <v>877</v>
      </c>
    </row>
    <row r="292" spans="1:28" ht="30" x14ac:dyDescent="0.25">
      <c r="A292" s="13" t="s">
        <v>270</v>
      </c>
      <c r="C292" t="s">
        <v>664</v>
      </c>
      <c r="D292" s="114" t="s">
        <v>821</v>
      </c>
      <c r="E292" s="113" t="s">
        <v>685</v>
      </c>
      <c r="F292" s="114" t="s">
        <v>831</v>
      </c>
      <c r="G292" t="s">
        <v>687</v>
      </c>
      <c r="H292" t="s">
        <v>321</v>
      </c>
      <c r="I292" s="66" t="s">
        <v>177</v>
      </c>
      <c r="J292" s="65" t="s">
        <v>199</v>
      </c>
      <c r="K292" s="115">
        <v>1218.7001582765934</v>
      </c>
      <c r="L292" s="62"/>
      <c r="M292" s="63"/>
      <c r="N292" s="65"/>
      <c r="O292" s="11">
        <v>399.57053195976755</v>
      </c>
      <c r="P292" s="63"/>
      <c r="Q292" s="65"/>
      <c r="R292" s="11">
        <v>0</v>
      </c>
      <c r="S292" s="63"/>
      <c r="T292" s="65"/>
      <c r="U292" s="11">
        <v>6.5678694463134724</v>
      </c>
      <c r="V292" s="63"/>
      <c r="W292" s="65"/>
      <c r="X292" s="11">
        <v>812.56175687051211</v>
      </c>
      <c r="Y292" s="63"/>
      <c r="Z292" s="75" t="s">
        <v>837</v>
      </c>
      <c r="AA292" s="76"/>
      <c r="AB292" s="63"/>
    </row>
    <row r="293" spans="1:28" ht="45" x14ac:dyDescent="0.25">
      <c r="A293" s="13" t="s">
        <v>270</v>
      </c>
      <c r="C293" t="s">
        <v>665</v>
      </c>
      <c r="D293" s="114" t="s">
        <v>179</v>
      </c>
      <c r="E293" s="113" t="s">
        <v>685</v>
      </c>
      <c r="F293" s="114" t="s">
        <v>831</v>
      </c>
      <c r="G293" t="s">
        <v>686</v>
      </c>
      <c r="H293" t="s">
        <v>319</v>
      </c>
      <c r="I293" s="66" t="s">
        <v>180</v>
      </c>
      <c r="J293" s="11">
        <v>218.20469935472204</v>
      </c>
      <c r="K293" s="115">
        <v>165.0327877837052</v>
      </c>
      <c r="L293" s="11">
        <f t="shared" si="51"/>
        <v>53.171911571016835</v>
      </c>
      <c r="M293" s="59">
        <f t="shared" si="52"/>
        <v>0.3221899859117987</v>
      </c>
      <c r="N293" s="11">
        <v>116.27730767829503</v>
      </c>
      <c r="O293" s="11">
        <v>24.985910325013904</v>
      </c>
      <c r="P293" s="61">
        <f t="shared" si="48"/>
        <v>91.291397353281127</v>
      </c>
      <c r="Q293" s="11">
        <v>0</v>
      </c>
      <c r="R293" s="117"/>
      <c r="S293" s="118"/>
      <c r="T293" s="11">
        <v>7.5156447526817614</v>
      </c>
      <c r="U293" s="11">
        <v>6.5678694463134724</v>
      </c>
      <c r="V293" s="61">
        <f t="shared" si="50"/>
        <v>0.94777530636828899</v>
      </c>
      <c r="W293" s="11">
        <v>94.411746923745255</v>
      </c>
      <c r="X293" s="11">
        <v>76.911416523936666</v>
      </c>
      <c r="Y293" s="61">
        <f t="shared" si="53"/>
        <v>17.50033039980859</v>
      </c>
      <c r="Z293" s="75" t="s">
        <v>870</v>
      </c>
      <c r="AA293" t="s">
        <v>875</v>
      </c>
      <c r="AB293" s="61" t="s">
        <v>877</v>
      </c>
    </row>
    <row r="294" spans="1:28" ht="45" x14ac:dyDescent="0.25">
      <c r="A294" s="13" t="s">
        <v>270</v>
      </c>
      <c r="C294" t="s">
        <v>666</v>
      </c>
      <c r="D294" s="114" t="s">
        <v>822</v>
      </c>
      <c r="E294" s="113" t="s">
        <v>685</v>
      </c>
      <c r="F294" s="114" t="s">
        <v>831</v>
      </c>
      <c r="G294" t="s">
        <v>687</v>
      </c>
      <c r="H294" t="s">
        <v>319</v>
      </c>
      <c r="I294" s="66" t="s">
        <v>180</v>
      </c>
      <c r="J294" s="65" t="s">
        <v>199</v>
      </c>
      <c r="K294" s="115">
        <v>285.65068209254019</v>
      </c>
      <c r="L294" s="62"/>
      <c r="M294" s="63"/>
      <c r="N294" s="65"/>
      <c r="O294" s="11">
        <v>64.851964697090224</v>
      </c>
      <c r="P294" s="63"/>
      <c r="Q294" s="65"/>
      <c r="R294" s="117"/>
      <c r="S294" s="63"/>
      <c r="T294" s="65"/>
      <c r="U294" s="11">
        <v>6.5678694463134724</v>
      </c>
      <c r="V294" s="63"/>
      <c r="W294" s="65"/>
      <c r="X294" s="11">
        <v>157.66325646069529</v>
      </c>
      <c r="Y294" s="63"/>
      <c r="Z294" s="75" t="s">
        <v>837</v>
      </c>
      <c r="AA294" s="76"/>
      <c r="AB294" s="63"/>
    </row>
    <row r="295" spans="1:28" ht="45" x14ac:dyDescent="0.25">
      <c r="A295" s="13" t="s">
        <v>270</v>
      </c>
      <c r="C295" t="s">
        <v>667</v>
      </c>
      <c r="D295" s="114" t="s">
        <v>181</v>
      </c>
      <c r="E295" s="113" t="s">
        <v>685</v>
      </c>
      <c r="F295" s="114" t="s">
        <v>832</v>
      </c>
      <c r="G295" t="s">
        <v>686</v>
      </c>
      <c r="H295" t="s">
        <v>320</v>
      </c>
      <c r="I295" s="66" t="s">
        <v>180</v>
      </c>
      <c r="J295" s="65" t="s">
        <v>199</v>
      </c>
      <c r="K295" s="115">
        <v>223.27292649988084</v>
      </c>
      <c r="L295" s="62"/>
      <c r="M295" s="63"/>
      <c r="N295" s="65"/>
      <c r="O295" s="11">
        <v>32.845443032857759</v>
      </c>
      <c r="P295" s="63"/>
      <c r="Q295" s="65"/>
      <c r="R295" s="117"/>
      <c r="S295" s="63"/>
      <c r="T295" s="65"/>
      <c r="U295" s="11">
        <v>6.5678694463134724</v>
      </c>
      <c r="V295" s="63"/>
      <c r="W295" s="65"/>
      <c r="X295" s="11">
        <v>102.82362439448214</v>
      </c>
      <c r="Y295" s="63"/>
      <c r="Z295" s="75" t="s">
        <v>852</v>
      </c>
      <c r="AA295" s="76"/>
      <c r="AB295" s="63"/>
    </row>
    <row r="296" spans="1:28" ht="45" x14ac:dyDescent="0.25">
      <c r="A296" s="13" t="s">
        <v>270</v>
      </c>
      <c r="C296" t="s">
        <v>668</v>
      </c>
      <c r="D296" s="114" t="s">
        <v>823</v>
      </c>
      <c r="E296" s="113" t="s">
        <v>685</v>
      </c>
      <c r="F296" s="114" t="s">
        <v>832</v>
      </c>
      <c r="G296" t="s">
        <v>687</v>
      </c>
      <c r="H296" t="s">
        <v>320</v>
      </c>
      <c r="I296" s="66" t="s">
        <v>180</v>
      </c>
      <c r="J296" s="65" t="s">
        <v>199</v>
      </c>
      <c r="K296" s="115">
        <v>381.83221550436878</v>
      </c>
      <c r="L296" s="62"/>
      <c r="M296" s="63"/>
      <c r="N296" s="65"/>
      <c r="O296" s="11">
        <v>85.25170723496521</v>
      </c>
      <c r="P296" s="63"/>
      <c r="Q296" s="65"/>
      <c r="R296" s="117"/>
      <c r="S296" s="63"/>
      <c r="T296" s="65"/>
      <c r="U296" s="11">
        <v>6.5678694463134724</v>
      </c>
      <c r="V296" s="63"/>
      <c r="W296" s="65"/>
      <c r="X296" s="11">
        <v>208.97664919686264</v>
      </c>
      <c r="Y296" s="63"/>
      <c r="Z296" s="75" t="s">
        <v>837</v>
      </c>
      <c r="AA296" s="76"/>
      <c r="AB296" s="63"/>
    </row>
    <row r="297" spans="1:28" ht="45" x14ac:dyDescent="0.25">
      <c r="A297" s="13" t="s">
        <v>270</v>
      </c>
      <c r="C297" t="s">
        <v>669</v>
      </c>
      <c r="D297" s="114" t="s">
        <v>182</v>
      </c>
      <c r="E297" s="113" t="s">
        <v>685</v>
      </c>
      <c r="F297" s="114" t="s">
        <v>831</v>
      </c>
      <c r="G297" t="s">
        <v>686</v>
      </c>
      <c r="H297" t="s">
        <v>321</v>
      </c>
      <c r="I297" s="66" t="s">
        <v>180</v>
      </c>
      <c r="J297" s="11">
        <v>1010.9426074851024</v>
      </c>
      <c r="K297" s="115">
        <v>1098.5057445739319</v>
      </c>
      <c r="L297" s="11">
        <f t="shared" si="51"/>
        <v>-87.563137088829535</v>
      </c>
      <c r="M297" s="59">
        <f t="shared" si="52"/>
        <v>-7.9711132619330938E-2</v>
      </c>
      <c r="N297" s="11">
        <v>561.24122976636022</v>
      </c>
      <c r="O297" s="11">
        <v>359.84444438920104</v>
      </c>
      <c r="P297" s="61">
        <f t="shared" si="48"/>
        <v>201.39678537715918</v>
      </c>
      <c r="Q297" s="11">
        <v>0</v>
      </c>
      <c r="R297" s="11">
        <v>0</v>
      </c>
      <c r="S297" s="61">
        <f t="shared" si="49"/>
        <v>0</v>
      </c>
      <c r="T297" s="11">
        <v>7.5156447526817614</v>
      </c>
      <c r="U297" s="11">
        <v>6.5678694463134724</v>
      </c>
      <c r="V297" s="61">
        <f t="shared" si="50"/>
        <v>0.94777530636828899</v>
      </c>
      <c r="W297" s="11">
        <v>442.18573296606047</v>
      </c>
      <c r="X297" s="11">
        <v>732.09343073841762</v>
      </c>
      <c r="Y297" s="61">
        <f t="shared" si="53"/>
        <v>-289.90769777235715</v>
      </c>
      <c r="Z297" s="75" t="s">
        <v>836</v>
      </c>
      <c r="AA297" t="s">
        <v>875</v>
      </c>
      <c r="AB297" s="61" t="s">
        <v>877</v>
      </c>
    </row>
    <row r="298" spans="1:28" ht="45" x14ac:dyDescent="0.25">
      <c r="A298" s="13" t="s">
        <v>270</v>
      </c>
      <c r="C298" t="s">
        <v>670</v>
      </c>
      <c r="D298" s="114" t="s">
        <v>824</v>
      </c>
      <c r="E298" s="113" t="s">
        <v>685</v>
      </c>
      <c r="F298" s="114" t="s">
        <v>831</v>
      </c>
      <c r="G298" t="s">
        <v>687</v>
      </c>
      <c r="H298" t="s">
        <v>321</v>
      </c>
      <c r="I298" s="66" t="s">
        <v>180</v>
      </c>
      <c r="J298" s="65" t="s">
        <v>199</v>
      </c>
      <c r="K298" s="115">
        <v>1798.7080848650144</v>
      </c>
      <c r="L298" s="62"/>
      <c r="M298" s="63"/>
      <c r="N298" s="65"/>
      <c r="O298" s="11">
        <v>591.27200105029181</v>
      </c>
      <c r="P298" s="63"/>
      <c r="Q298" s="65"/>
      <c r="R298" s="11">
        <v>0</v>
      </c>
      <c r="S298" s="63"/>
      <c r="T298" s="65"/>
      <c r="U298" s="11">
        <v>6.5678694463134724</v>
      </c>
      <c r="V298" s="63"/>
      <c r="W298" s="65"/>
      <c r="X298" s="11">
        <v>1200.8682143684089</v>
      </c>
      <c r="Y298" s="63"/>
      <c r="Z298" s="75" t="s">
        <v>837</v>
      </c>
      <c r="AA298" s="76"/>
      <c r="AB298" s="63"/>
    </row>
    <row r="299" spans="1:28" ht="45" x14ac:dyDescent="0.25">
      <c r="A299" s="13" t="s">
        <v>270</v>
      </c>
      <c r="C299" t="s">
        <v>671</v>
      </c>
      <c r="D299" s="114" t="s">
        <v>183</v>
      </c>
      <c r="E299" s="113" t="s">
        <v>685</v>
      </c>
      <c r="F299" s="114" t="s">
        <v>832</v>
      </c>
      <c r="G299" t="s">
        <v>686</v>
      </c>
      <c r="H299" t="s">
        <v>322</v>
      </c>
      <c r="I299" s="66" t="s">
        <v>180</v>
      </c>
      <c r="J299" s="65" t="s">
        <v>199</v>
      </c>
      <c r="K299" s="115">
        <v>1440.9775619798615</v>
      </c>
      <c r="L299" s="62"/>
      <c r="M299" s="63"/>
      <c r="N299" s="65"/>
      <c r="O299" s="11">
        <v>473.03660523600615</v>
      </c>
      <c r="P299" s="63"/>
      <c r="Q299" s="65"/>
      <c r="R299" s="11">
        <v>0</v>
      </c>
      <c r="S299" s="63"/>
      <c r="T299" s="65"/>
      <c r="U299" s="11">
        <v>6.5678694463134724</v>
      </c>
      <c r="V299" s="63"/>
      <c r="W299" s="65"/>
      <c r="X299" s="11">
        <v>961.37308729754204</v>
      </c>
      <c r="Y299" s="63"/>
      <c r="Z299" s="75" t="s">
        <v>853</v>
      </c>
      <c r="AA299" s="76"/>
      <c r="AB299" s="63"/>
    </row>
    <row r="300" spans="1:28" ht="45" x14ac:dyDescent="0.25">
      <c r="A300" s="13" t="s">
        <v>270</v>
      </c>
      <c r="C300" t="s">
        <v>672</v>
      </c>
      <c r="D300" s="114" t="s">
        <v>825</v>
      </c>
      <c r="E300" s="113" t="s">
        <v>685</v>
      </c>
      <c r="F300" s="114" t="s">
        <v>832</v>
      </c>
      <c r="G300" t="s">
        <v>687</v>
      </c>
      <c r="H300" t="s">
        <v>322</v>
      </c>
      <c r="I300" s="66" t="s">
        <v>180</v>
      </c>
      <c r="J300" s="65" t="s">
        <v>199</v>
      </c>
      <c r="K300" s="115">
        <v>2361.4345627592252</v>
      </c>
      <c r="L300" s="62"/>
      <c r="M300" s="63"/>
      <c r="N300" s="65"/>
      <c r="O300" s="11">
        <v>777.26168767918853</v>
      </c>
      <c r="P300" s="63"/>
      <c r="Q300" s="65"/>
      <c r="R300" s="11">
        <v>0</v>
      </c>
      <c r="S300" s="63"/>
      <c r="T300" s="65"/>
      <c r="U300" s="11">
        <v>6.5678694463134724</v>
      </c>
      <c r="V300" s="63"/>
      <c r="W300" s="65"/>
      <c r="X300" s="11">
        <v>1577.6050056337228</v>
      </c>
      <c r="Y300" s="63"/>
      <c r="Z300" s="75" t="s">
        <v>837</v>
      </c>
      <c r="AA300" s="76"/>
      <c r="AB300" s="63"/>
    </row>
    <row r="301" spans="1:28" ht="60" x14ac:dyDescent="0.25">
      <c r="A301" s="13" t="s">
        <v>270</v>
      </c>
      <c r="C301" t="s">
        <v>673</v>
      </c>
      <c r="D301" s="114" t="s">
        <v>184</v>
      </c>
      <c r="E301" s="113" t="s">
        <v>685</v>
      </c>
      <c r="F301" s="114" t="s">
        <v>831</v>
      </c>
      <c r="G301" t="s">
        <v>686</v>
      </c>
      <c r="H301" t="s">
        <v>325</v>
      </c>
      <c r="I301" s="66" t="s">
        <v>185</v>
      </c>
      <c r="J301" s="11">
        <v>68.834084837570813</v>
      </c>
      <c r="K301" s="115">
        <v>42.328049343637531</v>
      </c>
      <c r="L301" s="11">
        <f t="shared" si="51"/>
        <v>26.506035493933283</v>
      </c>
      <c r="M301" s="59">
        <f t="shared" si="52"/>
        <v>0.62620498475480746</v>
      </c>
      <c r="N301" s="11">
        <v>0</v>
      </c>
      <c r="O301" s="11">
        <v>0</v>
      </c>
      <c r="P301" s="61">
        <f t="shared" si="48"/>
        <v>0</v>
      </c>
      <c r="R301" s="117"/>
      <c r="S301" s="118"/>
      <c r="T301" s="11">
        <v>0</v>
      </c>
      <c r="U301" s="11">
        <v>0</v>
      </c>
      <c r="V301" s="61">
        <f t="shared" si="50"/>
        <v>0</v>
      </c>
      <c r="W301" s="11">
        <v>22.006545663742916</v>
      </c>
      <c r="X301" s="11">
        <v>12.273363543805317</v>
      </c>
      <c r="Y301" s="61">
        <f t="shared" si="53"/>
        <v>9.7331821199375987</v>
      </c>
      <c r="Z301" s="75" t="s">
        <v>871</v>
      </c>
      <c r="AA301" t="s">
        <v>876</v>
      </c>
      <c r="AB301" s="61">
        <v>40.98</v>
      </c>
    </row>
    <row r="302" spans="1:28" ht="60" x14ac:dyDescent="0.25">
      <c r="A302" s="13" t="s">
        <v>270</v>
      </c>
      <c r="C302" t="s">
        <v>674</v>
      </c>
      <c r="D302" s="114" t="s">
        <v>826</v>
      </c>
      <c r="E302" s="113" t="s">
        <v>685</v>
      </c>
      <c r="F302" s="114" t="s">
        <v>831</v>
      </c>
      <c r="G302" t="s">
        <v>687</v>
      </c>
      <c r="H302" t="s">
        <v>325</v>
      </c>
      <c r="I302" s="66" t="s">
        <v>185</v>
      </c>
      <c r="J302" s="65" t="s">
        <v>199</v>
      </c>
      <c r="K302" s="115">
        <v>42.328049343637531</v>
      </c>
      <c r="L302" s="62"/>
      <c r="M302" s="63"/>
      <c r="N302" s="65"/>
      <c r="O302" s="11">
        <v>0</v>
      </c>
      <c r="P302" s="63"/>
      <c r="Q302" s="65"/>
      <c r="R302" s="117"/>
      <c r="S302" s="63"/>
      <c r="T302" s="65"/>
      <c r="U302" s="11">
        <v>0</v>
      </c>
      <c r="V302" s="63"/>
      <c r="W302" s="65"/>
      <c r="X302" s="11">
        <v>12.273363543805317</v>
      </c>
      <c r="Y302" s="63"/>
      <c r="Z302" s="75" t="s">
        <v>837</v>
      </c>
      <c r="AA302" s="76"/>
      <c r="AB302" s="63"/>
    </row>
    <row r="303" spans="1:28" ht="30" x14ac:dyDescent="0.25">
      <c r="A303" s="13" t="s">
        <v>270</v>
      </c>
      <c r="C303" t="s">
        <v>675</v>
      </c>
      <c r="D303" s="114" t="s">
        <v>186</v>
      </c>
      <c r="E303" s="113" t="s">
        <v>685</v>
      </c>
      <c r="F303" s="114" t="s">
        <v>831</v>
      </c>
      <c r="G303" t="s">
        <v>686</v>
      </c>
      <c r="H303" t="s">
        <v>325</v>
      </c>
      <c r="I303" s="66" t="s">
        <v>187</v>
      </c>
      <c r="J303" s="11">
        <v>68.834084837570813</v>
      </c>
      <c r="K303" s="115">
        <v>42.328049343637531</v>
      </c>
      <c r="L303" s="11">
        <f t="shared" si="51"/>
        <v>26.506035493933283</v>
      </c>
      <c r="M303" s="59">
        <f t="shared" si="52"/>
        <v>0.62620498475480746</v>
      </c>
      <c r="N303" s="11">
        <v>0</v>
      </c>
      <c r="O303" s="11">
        <v>0</v>
      </c>
      <c r="P303" s="61">
        <f t="shared" si="48"/>
        <v>0</v>
      </c>
      <c r="Q303" s="117"/>
      <c r="R303" s="117"/>
      <c r="S303" s="118"/>
      <c r="T303" s="11">
        <v>0</v>
      </c>
      <c r="U303" s="11">
        <v>0</v>
      </c>
      <c r="V303" s="61">
        <f t="shared" si="50"/>
        <v>0</v>
      </c>
      <c r="W303" s="11">
        <v>22.006545663742916</v>
      </c>
      <c r="X303" s="11">
        <v>12.273363543805317</v>
      </c>
      <c r="Y303" s="61">
        <f t="shared" si="53"/>
        <v>9.7331821199375987</v>
      </c>
      <c r="Z303" s="75" t="s">
        <v>865</v>
      </c>
      <c r="AA303" t="s">
        <v>876</v>
      </c>
      <c r="AB303" s="61">
        <v>0</v>
      </c>
    </row>
    <row r="304" spans="1:28" ht="30" x14ac:dyDescent="0.25">
      <c r="A304" s="13" t="s">
        <v>270</v>
      </c>
      <c r="C304" t="s">
        <v>676</v>
      </c>
      <c r="D304" s="114" t="s">
        <v>827</v>
      </c>
      <c r="E304" s="113" t="s">
        <v>685</v>
      </c>
      <c r="F304" s="114" t="s">
        <v>831</v>
      </c>
      <c r="G304" t="s">
        <v>687</v>
      </c>
      <c r="H304" t="s">
        <v>325</v>
      </c>
      <c r="I304" s="66" t="s">
        <v>187</v>
      </c>
      <c r="J304" s="65" t="s">
        <v>199</v>
      </c>
      <c r="K304" s="115">
        <v>42.328049343637531</v>
      </c>
      <c r="L304" s="62"/>
      <c r="M304" s="63"/>
      <c r="N304" s="65"/>
      <c r="O304" s="11">
        <v>0</v>
      </c>
      <c r="P304" s="63"/>
      <c r="Q304" s="65"/>
      <c r="R304" s="117"/>
      <c r="S304" s="63"/>
      <c r="T304" s="65"/>
      <c r="U304" s="11">
        <v>0</v>
      </c>
      <c r="V304" s="63"/>
      <c r="W304" s="65"/>
      <c r="X304" s="11">
        <v>12.273363543805317</v>
      </c>
      <c r="Y304" s="63"/>
      <c r="Z304" s="75" t="s">
        <v>837</v>
      </c>
      <c r="AA304" s="76"/>
      <c r="AB304" s="63"/>
    </row>
    <row r="305" spans="1:28" ht="30" x14ac:dyDescent="0.25">
      <c r="A305" s="13" t="s">
        <v>270</v>
      </c>
      <c r="C305" t="s">
        <v>677</v>
      </c>
      <c r="D305" s="114" t="s">
        <v>866</v>
      </c>
      <c r="E305" s="113" t="s">
        <v>685</v>
      </c>
      <c r="F305" s="114" t="s">
        <v>831</v>
      </c>
      <c r="G305" t="s">
        <v>686</v>
      </c>
      <c r="H305" t="s">
        <v>325</v>
      </c>
      <c r="I305" s="66" t="s">
        <v>316</v>
      </c>
      <c r="J305" s="11">
        <v>67.685231987672481</v>
      </c>
      <c r="K305" s="115">
        <v>42.328049343637531</v>
      </c>
      <c r="L305" s="11">
        <f t="shared" si="51"/>
        <v>25.35718264403495</v>
      </c>
      <c r="M305" s="59">
        <f t="shared" si="52"/>
        <v>0.59906334067450873</v>
      </c>
      <c r="N305" s="11">
        <v>0</v>
      </c>
      <c r="O305" s="11">
        <v>0</v>
      </c>
      <c r="P305" s="61">
        <f t="shared" si="48"/>
        <v>0</v>
      </c>
      <c r="Q305" s="117"/>
      <c r="R305" s="117"/>
      <c r="S305" s="118"/>
      <c r="T305" s="11">
        <v>0</v>
      </c>
      <c r="U305" s="11">
        <v>0</v>
      </c>
      <c r="V305" s="61">
        <f t="shared" si="50"/>
        <v>0</v>
      </c>
      <c r="W305" s="11">
        <v>21.639252588490038</v>
      </c>
      <c r="X305" s="11">
        <v>12.273363543805317</v>
      </c>
      <c r="Y305" s="61">
        <f t="shared" si="53"/>
        <v>9.3658890446847209</v>
      </c>
      <c r="Z305" s="75" t="s">
        <v>867</v>
      </c>
      <c r="AA305" t="s">
        <v>876</v>
      </c>
      <c r="AB305" s="61">
        <v>40.98</v>
      </c>
    </row>
    <row r="306" spans="1:28" ht="30" x14ac:dyDescent="0.25">
      <c r="A306" s="13" t="s">
        <v>270</v>
      </c>
      <c r="C306" t="s">
        <v>678</v>
      </c>
      <c r="D306" s="114" t="s">
        <v>828</v>
      </c>
      <c r="E306" s="113" t="s">
        <v>685</v>
      </c>
      <c r="F306" s="114" t="s">
        <v>831</v>
      </c>
      <c r="G306" t="s">
        <v>687</v>
      </c>
      <c r="H306" t="s">
        <v>325</v>
      </c>
      <c r="I306" s="66" t="s">
        <v>316</v>
      </c>
      <c r="J306" s="65" t="s">
        <v>199</v>
      </c>
      <c r="K306" s="115">
        <v>42.328049343637531</v>
      </c>
      <c r="L306" s="62"/>
      <c r="M306" s="63"/>
      <c r="N306" s="65"/>
      <c r="O306" s="11">
        <v>0</v>
      </c>
      <c r="P306" s="63"/>
      <c r="Q306" s="65"/>
      <c r="R306" s="117"/>
      <c r="S306" s="63"/>
      <c r="T306" s="65"/>
      <c r="U306" s="11">
        <v>0</v>
      </c>
      <c r="V306" s="63"/>
      <c r="W306" s="65"/>
      <c r="X306" s="11">
        <v>12.273363543805317</v>
      </c>
      <c r="Y306" s="63"/>
      <c r="Z306" s="75" t="s">
        <v>837</v>
      </c>
      <c r="AA306" s="76"/>
      <c r="AB306" s="63"/>
    </row>
    <row r="307" spans="1:28" ht="30" x14ac:dyDescent="0.25">
      <c r="A307" s="13" t="s">
        <v>270</v>
      </c>
      <c r="C307" t="s">
        <v>679</v>
      </c>
      <c r="D307" s="114" t="s">
        <v>188</v>
      </c>
      <c r="E307" s="113" t="s">
        <v>685</v>
      </c>
      <c r="F307" s="114" t="s">
        <v>831</v>
      </c>
      <c r="G307" t="s">
        <v>686</v>
      </c>
      <c r="H307" t="s">
        <v>325</v>
      </c>
      <c r="I307" s="66" t="s">
        <v>189</v>
      </c>
      <c r="J307" s="11">
        <v>177.27700751320123</v>
      </c>
      <c r="K307" s="115">
        <v>174.00237797652639</v>
      </c>
      <c r="L307" s="11">
        <f t="shared" si="51"/>
        <v>3.274629536674837</v>
      </c>
      <c r="M307" s="59">
        <f t="shared" si="52"/>
        <v>1.8819452784240687E-2</v>
      </c>
      <c r="N307" s="11">
        <v>93.304587316321843</v>
      </c>
      <c r="O307" s="11">
        <v>57.510440727157288</v>
      </c>
      <c r="P307" s="61">
        <f t="shared" si="48"/>
        <v>35.794146589164555</v>
      </c>
      <c r="Q307" s="11">
        <v>0</v>
      </c>
      <c r="R307" s="11">
        <v>0</v>
      </c>
      <c r="S307" s="61">
        <f t="shared" si="49"/>
        <v>0</v>
      </c>
      <c r="T307" s="11">
        <v>7.5156447526817614</v>
      </c>
      <c r="U307" s="11">
        <v>0</v>
      </c>
      <c r="V307" s="61">
        <f t="shared" si="50"/>
        <v>7.5156447526817614</v>
      </c>
      <c r="W307" s="11">
        <v>76.456775444197618</v>
      </c>
      <c r="X307" s="11">
        <v>116.49193724936906</v>
      </c>
      <c r="Y307" s="61">
        <f t="shared" si="53"/>
        <v>-40.035161805171441</v>
      </c>
      <c r="Z307" s="75" t="s">
        <v>836</v>
      </c>
      <c r="AA307" t="s">
        <v>875</v>
      </c>
      <c r="AB307" s="61" t="s">
        <v>877</v>
      </c>
    </row>
    <row r="308" spans="1:28" ht="30" x14ac:dyDescent="0.25">
      <c r="A308" s="13" t="s">
        <v>270</v>
      </c>
      <c r="C308" t="s">
        <v>680</v>
      </c>
      <c r="D308" s="114" t="s">
        <v>829</v>
      </c>
      <c r="E308" s="113" t="s">
        <v>685</v>
      </c>
      <c r="F308" s="114" t="s">
        <v>831</v>
      </c>
      <c r="G308" t="s">
        <v>687</v>
      </c>
      <c r="H308" t="s">
        <v>325</v>
      </c>
      <c r="I308" s="66" t="s">
        <v>189</v>
      </c>
      <c r="J308" s="65" t="s">
        <v>199</v>
      </c>
      <c r="K308" s="115">
        <v>524.10354812206731</v>
      </c>
      <c r="L308" s="62"/>
      <c r="M308" s="63"/>
      <c r="N308" s="65"/>
      <c r="O308" s="11">
        <v>173.2242190577027</v>
      </c>
      <c r="P308" s="63"/>
      <c r="Q308" s="65"/>
      <c r="R308" s="11">
        <v>0</v>
      </c>
      <c r="S308" s="63"/>
      <c r="T308" s="65"/>
      <c r="U308" s="11">
        <v>0</v>
      </c>
      <c r="V308" s="63"/>
      <c r="W308" s="65"/>
      <c r="X308" s="11">
        <v>350.8793290643647</v>
      </c>
      <c r="Y308" s="63"/>
      <c r="Z308" s="75" t="s">
        <v>837</v>
      </c>
      <c r="AA308" s="76"/>
      <c r="AB308" s="63"/>
    </row>
    <row r="309" spans="1:28" ht="30" x14ac:dyDescent="0.25">
      <c r="A309" s="13" t="s">
        <v>270</v>
      </c>
      <c r="C309" t="s">
        <v>681</v>
      </c>
      <c r="D309" s="114" t="s">
        <v>190</v>
      </c>
      <c r="E309" s="113" t="s">
        <v>685</v>
      </c>
      <c r="F309" s="114" t="s">
        <v>831</v>
      </c>
      <c r="G309" t="s">
        <v>686</v>
      </c>
      <c r="H309" t="s">
        <v>325</v>
      </c>
      <c r="I309" s="66" t="s">
        <v>317</v>
      </c>
      <c r="J309" s="11">
        <v>130.0527476960618</v>
      </c>
      <c r="K309" s="115">
        <v>131.35999710601055</v>
      </c>
      <c r="L309" s="11">
        <f t="shared" si="51"/>
        <v>-1.3072494099487528</v>
      </c>
      <c r="M309" s="59">
        <f t="shared" si="52"/>
        <v>-9.9516552888910814E-3</v>
      </c>
      <c r="N309" s="11">
        <v>66.797602283275864</v>
      </c>
      <c r="O309" s="11">
        <v>40.188018821387026</v>
      </c>
      <c r="P309" s="61">
        <f t="shared" si="48"/>
        <v>26.609583461888839</v>
      </c>
      <c r="Q309" s="11">
        <v>0</v>
      </c>
      <c r="R309" s="11">
        <v>0</v>
      </c>
      <c r="S309" s="61">
        <f t="shared" si="49"/>
        <v>0</v>
      </c>
      <c r="T309" s="11">
        <v>7.5156447526817614</v>
      </c>
      <c r="U309" s="11">
        <v>6.5678694463134724</v>
      </c>
      <c r="V309" s="61">
        <f t="shared" si="50"/>
        <v>0.94777530636828899</v>
      </c>
      <c r="W309" s="11">
        <v>55.73950066010417</v>
      </c>
      <c r="X309" s="11">
        <v>84.604108838310054</v>
      </c>
      <c r="Y309" s="61">
        <f t="shared" si="53"/>
        <v>-28.864608178205884</v>
      </c>
      <c r="Z309" s="75" t="s">
        <v>836</v>
      </c>
      <c r="AA309" t="s">
        <v>875</v>
      </c>
      <c r="AB309" s="61" t="s">
        <v>877</v>
      </c>
    </row>
    <row r="310" spans="1:28" ht="30" x14ac:dyDescent="0.25">
      <c r="A310" s="13" t="s">
        <v>270</v>
      </c>
      <c r="C310" t="s">
        <v>682</v>
      </c>
      <c r="D310" s="114" t="s">
        <v>830</v>
      </c>
      <c r="E310" s="113" t="s">
        <v>685</v>
      </c>
      <c r="F310" s="114" t="s">
        <v>831</v>
      </c>
      <c r="G310" t="s">
        <v>687</v>
      </c>
      <c r="H310" t="s">
        <v>325</v>
      </c>
      <c r="I310" s="66" t="s">
        <v>317</v>
      </c>
      <c r="J310" s="116" t="s">
        <v>199</v>
      </c>
      <c r="K310" s="115">
        <v>481.4611672515515</v>
      </c>
      <c r="L310" s="62"/>
      <c r="M310" s="63"/>
      <c r="N310" s="65"/>
      <c r="O310" s="11">
        <v>155.90179715193244</v>
      </c>
      <c r="P310" s="63"/>
      <c r="Q310" s="65"/>
      <c r="R310" s="11">
        <v>0</v>
      </c>
      <c r="S310" s="63"/>
      <c r="T310" s="65"/>
      <c r="U310" s="11">
        <v>6.5678694463134724</v>
      </c>
      <c r="V310" s="63"/>
      <c r="W310" s="65"/>
      <c r="X310" s="11">
        <v>318.99150065330559</v>
      </c>
      <c r="Y310" s="63"/>
      <c r="Z310" s="75" t="s">
        <v>837</v>
      </c>
      <c r="AA310" s="76"/>
      <c r="AB310" s="63"/>
    </row>
    <row r="311" spans="1:28" x14ac:dyDescent="0.25">
      <c r="A311" s="13" t="s">
        <v>270</v>
      </c>
      <c r="D311" t="s">
        <v>261</v>
      </c>
      <c r="E311" t="s">
        <v>198</v>
      </c>
      <c r="F311" s="114" t="s">
        <v>831</v>
      </c>
      <c r="G311" t="s">
        <v>686</v>
      </c>
      <c r="I311" t="s">
        <v>27</v>
      </c>
      <c r="J311" s="11">
        <v>80.299086124670353</v>
      </c>
      <c r="K311" s="116" t="s">
        <v>834</v>
      </c>
      <c r="L311" s="62"/>
      <c r="M311" s="63"/>
      <c r="N311" s="11">
        <v>0</v>
      </c>
      <c r="O311" s="11">
        <v>0</v>
      </c>
      <c r="P311" s="61">
        <f t="shared" si="48"/>
        <v>0</v>
      </c>
      <c r="Q311" s="11">
        <v>0</v>
      </c>
      <c r="R311" s="11">
        <v>0</v>
      </c>
      <c r="S311" s="61">
        <f t="shared" si="49"/>
        <v>0</v>
      </c>
      <c r="T311" s="11">
        <v>0</v>
      </c>
      <c r="U311" s="11">
        <v>0</v>
      </c>
      <c r="V311" s="61">
        <f t="shared" si="50"/>
        <v>0</v>
      </c>
      <c r="W311" s="11">
        <v>36.454683555475121</v>
      </c>
      <c r="X311" s="11">
        <v>0</v>
      </c>
      <c r="Y311" s="61">
        <f t="shared" si="53"/>
        <v>36.454683555475121</v>
      </c>
      <c r="Z311" s="75" t="s">
        <v>872</v>
      </c>
      <c r="AA311" t="s">
        <v>875</v>
      </c>
      <c r="AB311" s="61" t="s">
        <v>877</v>
      </c>
    </row>
    <row r="312" spans="1:28" x14ac:dyDescent="0.25">
      <c r="A312" s="13" t="s">
        <v>270</v>
      </c>
      <c r="D312" t="s">
        <v>262</v>
      </c>
      <c r="E312" t="s">
        <v>198</v>
      </c>
      <c r="F312" s="114" t="s">
        <v>831</v>
      </c>
      <c r="G312" t="s">
        <v>686</v>
      </c>
      <c r="I312" t="s">
        <v>28</v>
      </c>
      <c r="J312" s="11">
        <v>100.37385765583795</v>
      </c>
      <c r="K312" s="116" t="s">
        <v>834</v>
      </c>
      <c r="L312" s="62"/>
      <c r="M312" s="63"/>
      <c r="N312" s="11">
        <v>0</v>
      </c>
      <c r="O312" s="11">
        <v>0</v>
      </c>
      <c r="P312" s="61">
        <f t="shared" si="48"/>
        <v>0</v>
      </c>
      <c r="Q312" s="11">
        <v>0</v>
      </c>
      <c r="R312" s="11">
        <v>0</v>
      </c>
      <c r="S312" s="61">
        <f t="shared" si="49"/>
        <v>0</v>
      </c>
      <c r="T312" s="11">
        <v>0</v>
      </c>
      <c r="U312" s="11">
        <v>0</v>
      </c>
      <c r="V312" s="61">
        <f t="shared" si="50"/>
        <v>0</v>
      </c>
      <c r="W312" s="11">
        <v>45.568354444343903</v>
      </c>
      <c r="X312" s="11">
        <v>0</v>
      </c>
      <c r="Y312" s="61">
        <f t="shared" si="53"/>
        <v>45.568354444343903</v>
      </c>
      <c r="Z312" s="75" t="s">
        <v>873</v>
      </c>
      <c r="AA312" t="s">
        <v>875</v>
      </c>
      <c r="AB312" s="61" t="s">
        <v>877</v>
      </c>
    </row>
    <row r="313" spans="1:28" x14ac:dyDescent="0.25">
      <c r="A313" s="13" t="s">
        <v>270</v>
      </c>
      <c r="D313" t="s">
        <v>263</v>
      </c>
      <c r="E313" t="s">
        <v>17</v>
      </c>
      <c r="F313" s="114" t="s">
        <v>831</v>
      </c>
      <c r="G313" t="s">
        <v>686</v>
      </c>
      <c r="I313" t="s">
        <v>29</v>
      </c>
      <c r="J313" s="11">
        <v>105.54857405973601</v>
      </c>
      <c r="K313" s="116" t="s">
        <v>834</v>
      </c>
      <c r="L313" s="62"/>
      <c r="M313" s="63"/>
      <c r="N313" s="11">
        <v>59.244432494955745</v>
      </c>
      <c r="O313" s="11">
        <v>0</v>
      </c>
      <c r="P313" s="61">
        <f t="shared" si="48"/>
        <v>59.244432494955745</v>
      </c>
      <c r="Q313" s="11">
        <v>0</v>
      </c>
      <c r="R313" s="11">
        <v>0</v>
      </c>
      <c r="S313" s="61">
        <f t="shared" si="49"/>
        <v>0</v>
      </c>
      <c r="T313" s="11">
        <v>0</v>
      </c>
      <c r="U313" s="11">
        <v>0</v>
      </c>
      <c r="V313" s="61">
        <f t="shared" si="50"/>
        <v>0</v>
      </c>
      <c r="W313" s="11">
        <v>46.304141564780267</v>
      </c>
      <c r="X313" s="11">
        <v>0</v>
      </c>
      <c r="Y313" s="61">
        <f t="shared" si="53"/>
        <v>46.304141564780267</v>
      </c>
      <c r="Z313" s="75" t="s">
        <v>874</v>
      </c>
      <c r="AA313" t="s">
        <v>875</v>
      </c>
      <c r="AB313" s="61" t="s">
        <v>877</v>
      </c>
    </row>
  </sheetData>
  <autoFilter ref="A4:Z313" xr:uid="{13108457-749F-4E34-8098-56440E972D17}"/>
  <mergeCells count="4">
    <mergeCell ref="W3:Y3"/>
    <mergeCell ref="T3:V3"/>
    <mergeCell ref="Q3:S3"/>
    <mergeCell ref="N3:P3"/>
  </mergeCells>
  <phoneticPr fontId="5" type="noConversion"/>
  <conditionalFormatting sqref="M5 M9 M13 M21 M23:M27 M37 M64:M65 M109 M125 M129:M130 M132 M15 M29 M39 M42 M44 M46 M48 M50 M54 M56 M67:M68 M70 M72 M74 M76 M78 M80 M82 M84 M86 M88 M91 M93 M95 M97 M99 M101 M103 M105 M111 M137 M139 M141 M143 M145 M147 M149 M151 M153 M155 M157 M159 M161 M163 M165 M167 M169 M171 M173 M175 M177 M179 M181 M183 M185 M187 M189 M191 M193 M195 M197 M199 M201 M203 M205 M207 M209 M211 M213 M215 M219 M221 M223 M225 M227 M229 M231 M233 M235 M237 M239 M241 M243 M245 M247 M249 M253 M255 M257 M261 M265 M269 M273 M277 M281 M283 M285 M289 M291 M293 M297 M301 M303 M307 M309 M217 M31">
    <cfRule type="cellIs" dxfId="13" priority="88" operator="greaterThan">
      <formula>0.1</formula>
    </cfRule>
  </conditionalFormatting>
  <conditionalFormatting sqref="M17">
    <cfRule type="cellIs" dxfId="12" priority="9" operator="greaterThan">
      <formula>0.1</formula>
    </cfRule>
  </conditionalFormatting>
  <conditionalFormatting sqref="M59">
    <cfRule type="cellIs" dxfId="11" priority="8" operator="greaterThan">
      <formula>0.1</formula>
    </cfRule>
  </conditionalFormatting>
  <conditionalFormatting sqref="M107">
    <cfRule type="cellIs" dxfId="10" priority="7" operator="greaterThan">
      <formula>0.1</formula>
    </cfRule>
  </conditionalFormatting>
  <conditionalFormatting sqref="M113">
    <cfRule type="cellIs" dxfId="9" priority="6" operator="greaterThan">
      <formula>0.1</formula>
    </cfRule>
  </conditionalFormatting>
  <conditionalFormatting sqref="M119">
    <cfRule type="cellIs" dxfId="8" priority="5" operator="greaterThan">
      <formula>0.1</formula>
    </cfRule>
  </conditionalFormatting>
  <conditionalFormatting sqref="M121">
    <cfRule type="cellIs" dxfId="7" priority="4" operator="greaterThan">
      <formula>0.1</formula>
    </cfRule>
  </conditionalFormatting>
  <conditionalFormatting sqref="M123">
    <cfRule type="cellIs" dxfId="6" priority="3" operator="greaterThan">
      <formula>0.1</formula>
    </cfRule>
  </conditionalFormatting>
  <conditionalFormatting sqref="M131">
    <cfRule type="cellIs" dxfId="5" priority="2" operator="greaterThan">
      <formula>0.1</formula>
    </cfRule>
  </conditionalFormatting>
  <conditionalFormatting sqref="M305">
    <cfRule type="cellIs" dxfId="4" priority="1" operator="greaterThan">
      <formula>0.1</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47DCE-8904-43C5-9DA7-E3202C0A432B}">
  <sheetPr codeName="Sheet2"/>
  <dimension ref="A5:J295"/>
  <sheetViews>
    <sheetView zoomScale="85" zoomScaleNormal="85" workbookViewId="0">
      <selection activeCell="O3" sqref="O3"/>
    </sheetView>
  </sheetViews>
  <sheetFormatPr defaultRowHeight="15" x14ac:dyDescent="0.25"/>
  <cols>
    <col min="1" max="1" width="33.28515625" customWidth="1"/>
    <col min="2" max="2" width="38.85546875" bestFit="1" customWidth="1"/>
    <col min="3" max="3" width="65" customWidth="1"/>
    <col min="4" max="4" width="38.140625" bestFit="1" customWidth="1"/>
    <col min="5" max="5" width="27.42578125" bestFit="1" customWidth="1"/>
    <col min="6" max="7" width="28.85546875" bestFit="1" customWidth="1"/>
    <col min="8" max="8" width="40.28515625" bestFit="1" customWidth="1"/>
    <col min="9" max="9" width="17.42578125" customWidth="1"/>
  </cols>
  <sheetData>
    <row r="5" spans="1:10" x14ac:dyDescent="0.25">
      <c r="A5" s="8" t="str">
        <f>Table3[[#Headers],[Service]]</f>
        <v>Service</v>
      </c>
      <c r="B5" t="str" cm="1">
        <f t="array" ref="B5">_xlfn.XLOOKUP(1,Table3[[#All],[Is Visible]],Table3[[#All],[Service]])</f>
        <v>Connection application and management services</v>
      </c>
    </row>
    <row r="6" spans="1:10" x14ac:dyDescent="0.25">
      <c r="A6" t="str">
        <f>Table3[[#Headers],[Last Yr Price (FY23/24)]]</f>
        <v>Last Yr Price (FY23/24)</v>
      </c>
      <c r="B6" s="9" cm="1">
        <f t="array" ref="B6">_xlfn.XLOOKUP(1,Table3[[#All],[Is Visible]],Table3[[#All],[Last Yr Price (FY23/24)]])</f>
        <v>139.0621414350552</v>
      </c>
    </row>
    <row r="7" spans="1:10" x14ac:dyDescent="0.25">
      <c r="A7" t="str">
        <f>Table3[[#Headers],[Labour ($2022-23)]]</f>
        <v>Labour ($2022-23)</v>
      </c>
      <c r="B7" s="9" cm="1">
        <f t="array" ref="B7">_xlfn.XLOOKUP(1,Table3[[#All],[Is Visible]],Table3[[#All],[Labour ($2022-23)]])</f>
        <v>-30.835506664452193</v>
      </c>
    </row>
    <row r="8" spans="1:10" x14ac:dyDescent="0.25">
      <c r="A8" t="str">
        <f>Table3[[#Headers],[Cost Driver 2 ($2022-23)]]</f>
        <v>Cost Driver 2 ($2022-23)</v>
      </c>
      <c r="B8" s="9" cm="1">
        <f t="array" ref="B8">_xlfn.XLOOKUP(1,Table3[[#All],[Is Visible]],Table3[[#All],[Cost Driver 2 ($2022-23)]])</f>
        <v>0</v>
      </c>
    </row>
    <row r="9" spans="1:10" x14ac:dyDescent="0.25">
      <c r="A9" t="str">
        <f>Table3[[#Headers],[Cost Driver 3 ($2022-23)]]</f>
        <v>Cost Driver 3 ($2022-23)</v>
      </c>
      <c r="B9" s="9" cm="1">
        <f t="array" ref="B9">_xlfn.XLOOKUP(1,Table3[[#All],[Is Visible]],Table3[[#All],[Cost Driver 3 ($2022-23)]])</f>
        <v>0</v>
      </c>
    </row>
    <row r="10" spans="1:10" x14ac:dyDescent="0.25">
      <c r="A10" t="str">
        <f>Table3[[#Headers],[Other ($2022-23)]]</f>
        <v>Other ($2022-23)</v>
      </c>
      <c r="B10" s="9" cm="1">
        <f t="array" ref="B10">_xlfn.XLOOKUP(1,Table3[[#All],[Is Visible]],Table3[[#All],[Other ($2022-23)]])</f>
        <v>-42.131124411665489</v>
      </c>
    </row>
    <row r="11" spans="1:10" x14ac:dyDescent="0.25">
      <c r="A11" t="str">
        <f>Table3[[#Headers],[Proposed Price (FY24/25)]]</f>
        <v>Proposed Price (FY24/25)</v>
      </c>
      <c r="B11" s="9" cm="1">
        <f t="array" ref="B11">_xlfn.XLOOKUP(1,Table3[[#All],[Is Visible]],Table3[[#All],[Proposed Price (FY24/25)]])</f>
        <v>149.39437129833351</v>
      </c>
    </row>
    <row r="16" spans="1:10" x14ac:dyDescent="0.25">
      <c r="A16" s="6" t="s">
        <v>2</v>
      </c>
      <c r="B16" s="6" t="s">
        <v>3</v>
      </c>
      <c r="C16" s="6" t="s">
        <v>5</v>
      </c>
      <c r="D16" s="6" t="s">
        <v>19</v>
      </c>
      <c r="E16" s="6" t="s">
        <v>20</v>
      </c>
      <c r="F16" s="6" t="s">
        <v>21</v>
      </c>
      <c r="G16" s="6" t="s">
        <v>22</v>
      </c>
      <c r="H16" s="6" t="s">
        <v>23</v>
      </c>
      <c r="I16" s="6" t="s">
        <v>24</v>
      </c>
      <c r="J16" s="6" t="s">
        <v>25</v>
      </c>
    </row>
    <row r="17" spans="1:10" x14ac:dyDescent="0.25">
      <c r="A17" t="str">
        <f>'List of Fee-based Services'!A5</f>
        <v>Ergon Energy</v>
      </c>
      <c r="B17">
        <f>'List of Fee-based Services'!B5</f>
        <v>0</v>
      </c>
      <c r="C17" t="str">
        <f>'List of Fee-based Services'!E5</f>
        <v>Connection application and management services</v>
      </c>
      <c r="D17">
        <f>'List of Fee-based Services'!K5</f>
        <v>139.0621414350552</v>
      </c>
      <c r="E17" s="1">
        <f>'List of Fee-based Services'!P5</f>
        <v>-30.835506664452193</v>
      </c>
      <c r="F17" s="1">
        <f>'List of Fee-based Services'!S5</f>
        <v>0</v>
      </c>
      <c r="G17" s="1">
        <f>'List of Fee-based Services'!V5</f>
        <v>0</v>
      </c>
      <c r="H17" s="1">
        <f>'List of Fee-based Services'!Y5</f>
        <v>-42.131124411665489</v>
      </c>
      <c r="I17" s="1">
        <f>'List of Fee-based Services'!J5</f>
        <v>149.39437129833351</v>
      </c>
      <c r="J17">
        <f>SUBTOTAL(3,Table3[[#This Row],[Service]])</f>
        <v>1</v>
      </c>
    </row>
    <row r="18" spans="1:10" x14ac:dyDescent="0.25">
      <c r="A18" t="str">
        <f>'List of Fee-based Services'!A6</f>
        <v>Ergon Energy</v>
      </c>
      <c r="B18">
        <f>'List of Fee-based Services'!B6</f>
        <v>0</v>
      </c>
      <c r="C18" t="str">
        <f>'List of Fee-based Services'!E6</f>
        <v>Connection application and management services</v>
      </c>
      <c r="D18">
        <f>'List of Fee-based Services'!K6</f>
        <v>489.16331158059614</v>
      </c>
      <c r="E18" s="1">
        <f>'List of Fee-based Services'!P6</f>
        <v>0</v>
      </c>
      <c r="F18" s="1">
        <f>'List of Fee-based Services'!S6</f>
        <v>0</v>
      </c>
      <c r="G18" s="1">
        <f>'List of Fee-based Services'!V6</f>
        <v>0</v>
      </c>
      <c r="H18" s="1">
        <f>'List of Fee-based Services'!Y6</f>
        <v>0</v>
      </c>
      <c r="I18" s="1" t="str">
        <f>'List of Fee-based Services'!J6</f>
        <v>Discontinued</v>
      </c>
      <c r="J18">
        <f>SUBTOTAL(3,Table3[[#This Row],[Service]])</f>
        <v>1</v>
      </c>
    </row>
    <row r="19" spans="1:10" x14ac:dyDescent="0.25">
      <c r="A19" t="str">
        <f>'List of Fee-based Services'!A7</f>
        <v>Ergon Energy</v>
      </c>
      <c r="B19">
        <f>'List of Fee-based Services'!B7</f>
        <v>0</v>
      </c>
      <c r="C19" t="str">
        <f>'List of Fee-based Services'!E7</f>
        <v>Connection application and management services</v>
      </c>
      <c r="D19">
        <f>'List of Fee-based Services'!K7</f>
        <v>182.80533249011299</v>
      </c>
      <c r="E19" s="1">
        <f>'List of Fee-based Services'!P7</f>
        <v>0</v>
      </c>
      <c r="F19" s="1">
        <f>'List of Fee-based Services'!S7</f>
        <v>0</v>
      </c>
      <c r="G19" s="1">
        <f>'List of Fee-based Services'!V7</f>
        <v>0</v>
      </c>
      <c r="H19" s="1">
        <f>'List of Fee-based Services'!Y7</f>
        <v>0</v>
      </c>
      <c r="I19" s="1" t="str">
        <f>'List of Fee-based Services'!J7</f>
        <v>Discontinued</v>
      </c>
      <c r="J19">
        <f>SUBTOTAL(3,Table3[[#This Row],[Service]])</f>
        <v>1</v>
      </c>
    </row>
    <row r="20" spans="1:10" x14ac:dyDescent="0.25">
      <c r="A20" t="str">
        <f>'List of Fee-based Services'!A8</f>
        <v>Ergon Energy</v>
      </c>
      <c r="B20">
        <f>'List of Fee-based Services'!B8</f>
        <v>0</v>
      </c>
      <c r="C20" t="str">
        <f>'List of Fee-based Services'!E8</f>
        <v>Connection application and management services</v>
      </c>
      <c r="D20">
        <f>'List of Fee-based Services'!K8</f>
        <v>643.03383287979443</v>
      </c>
      <c r="E20" s="1">
        <f>'List of Fee-based Services'!P8</f>
        <v>0</v>
      </c>
      <c r="F20" s="1">
        <f>'List of Fee-based Services'!S8</f>
        <v>0</v>
      </c>
      <c r="G20" s="1">
        <f>'List of Fee-based Services'!V8</f>
        <v>0</v>
      </c>
      <c r="H20" s="1">
        <f>'List of Fee-based Services'!Y8</f>
        <v>0</v>
      </c>
      <c r="I20" s="1" t="str">
        <f>'List of Fee-based Services'!J8</f>
        <v>Discontinued</v>
      </c>
      <c r="J20">
        <f>SUBTOTAL(3,Table3[[#This Row],[Service]])</f>
        <v>1</v>
      </c>
    </row>
    <row r="21" spans="1:10" x14ac:dyDescent="0.25">
      <c r="A21" t="str">
        <f>'List of Fee-based Services'!A9</f>
        <v>Ergon Energy</v>
      </c>
      <c r="B21">
        <f>'List of Fee-based Services'!B9</f>
        <v>0</v>
      </c>
      <c r="C21" t="str">
        <f>'List of Fee-based Services'!E9</f>
        <v>Connection application and management services</v>
      </c>
      <c r="D21">
        <f>'List of Fee-based Services'!K9</f>
        <v>419.28283849765387</v>
      </c>
      <c r="E21" s="1">
        <f>'List of Fee-based Services'!P9</f>
        <v>-94.047640390644872</v>
      </c>
      <c r="F21" s="1">
        <f>'List of Fee-based Services'!S9</f>
        <v>0</v>
      </c>
      <c r="G21" s="1">
        <f>'List of Fee-based Services'!V9</f>
        <v>0</v>
      </c>
      <c r="H21" s="1">
        <f>'List of Fee-based Services'!Y9</f>
        <v>-199.0794381174731</v>
      </c>
      <c r="I21" s="1">
        <f>'List of Fee-based Services'!J9</f>
        <v>225.78151470011699</v>
      </c>
      <c r="J21">
        <f>SUBTOTAL(3,Table3[[#This Row],[Service]])</f>
        <v>1</v>
      </c>
    </row>
    <row r="22" spans="1:10" x14ac:dyDescent="0.25">
      <c r="A22" t="str">
        <f>'List of Fee-based Services'!A10</f>
        <v>Ergon Energy</v>
      </c>
      <c r="B22">
        <f>'List of Fee-based Services'!B10</f>
        <v>0</v>
      </c>
      <c r="C22" t="str">
        <f>'List of Fee-based Services'!E10</f>
        <v>Connection application and management services</v>
      </c>
      <c r="D22">
        <f>'List of Fee-based Services'!K10</f>
        <v>1119.4851787887358</v>
      </c>
      <c r="E22" s="1">
        <f>'List of Fee-based Services'!P10</f>
        <v>0</v>
      </c>
      <c r="F22" s="1">
        <f>'List of Fee-based Services'!S10</f>
        <v>0</v>
      </c>
      <c r="G22" s="1">
        <f>'List of Fee-based Services'!V10</f>
        <v>0</v>
      </c>
      <c r="H22" s="1">
        <f>'List of Fee-based Services'!Y10</f>
        <v>0</v>
      </c>
      <c r="I22" s="1" t="str">
        <f>'List of Fee-based Services'!J10</f>
        <v>Discontinued</v>
      </c>
      <c r="J22">
        <f>SUBTOTAL(3,Table3[[#This Row],[Service]])</f>
        <v>1</v>
      </c>
    </row>
    <row r="23" spans="1:10" x14ac:dyDescent="0.25">
      <c r="A23" t="str">
        <f>'List of Fee-based Services'!A11</f>
        <v>Ergon Energy</v>
      </c>
      <c r="B23">
        <f>'List of Fee-based Services'!B11</f>
        <v>0</v>
      </c>
      <c r="C23" t="str">
        <f>'List of Fee-based Services'!E11</f>
        <v>Connection application and management services</v>
      </c>
      <c r="D23">
        <f>'List of Fee-based Services'!K11</f>
        <v>551.17185675410951</v>
      </c>
      <c r="E23" s="1">
        <f>'List of Fee-based Services'!P11</f>
        <v>0</v>
      </c>
      <c r="F23" s="1">
        <f>'List of Fee-based Services'!S11</f>
        <v>0</v>
      </c>
      <c r="G23" s="1">
        <f>'List of Fee-based Services'!V11</f>
        <v>0</v>
      </c>
      <c r="H23" s="1">
        <f>'List of Fee-based Services'!Y11</f>
        <v>0</v>
      </c>
      <c r="I23" s="1" t="str">
        <f>'List of Fee-based Services'!J11</f>
        <v>Discontinued</v>
      </c>
      <c r="J23">
        <f>SUBTOTAL(3,Table3[[#This Row],[Service]])</f>
        <v>1</v>
      </c>
    </row>
    <row r="24" spans="1:10" x14ac:dyDescent="0.25">
      <c r="A24" t="str">
        <f>'List of Fee-based Services'!A12</f>
        <v>Ergon Energy</v>
      </c>
      <c r="B24">
        <f>'List of Fee-based Services'!B12</f>
        <v>0</v>
      </c>
      <c r="C24" t="str">
        <f>'List of Fee-based Services'!E12</f>
        <v>Connection application and management services</v>
      </c>
      <c r="D24">
        <f>'List of Fee-based Services'!K12</f>
        <v>1471.6288575334727</v>
      </c>
      <c r="E24" s="1">
        <f>'List of Fee-based Services'!P12</f>
        <v>0</v>
      </c>
      <c r="F24" s="1">
        <f>'List of Fee-based Services'!S12</f>
        <v>0</v>
      </c>
      <c r="G24" s="1">
        <f>'List of Fee-based Services'!V12</f>
        <v>0</v>
      </c>
      <c r="H24" s="1">
        <f>'List of Fee-based Services'!Y12</f>
        <v>0</v>
      </c>
      <c r="I24" s="1" t="str">
        <f>'List of Fee-based Services'!J12</f>
        <v>Discontinued</v>
      </c>
      <c r="J24">
        <f>SUBTOTAL(3,Table3[[#This Row],[Service]])</f>
        <v>1</v>
      </c>
    </row>
    <row r="25" spans="1:10" x14ac:dyDescent="0.25">
      <c r="A25" t="str">
        <f>'List of Fee-based Services'!A13</f>
        <v>Ergon Energy</v>
      </c>
      <c r="B25">
        <f>'List of Fee-based Services'!B13</f>
        <v>0</v>
      </c>
      <c r="C25" t="str">
        <f>'List of Fee-based Services'!E13</f>
        <v>Connection application and management services</v>
      </c>
      <c r="D25">
        <f>'List of Fee-based Services'!K13</f>
        <v>278.12428287011039</v>
      </c>
      <c r="E25" s="1">
        <f>'List of Fee-based Services'!P13</f>
        <v>59.342209008628188</v>
      </c>
      <c r="F25" s="1">
        <f>'List of Fee-based Services'!S13</f>
        <v>0</v>
      </c>
      <c r="G25" s="1">
        <f>'List of Fee-based Services'!V13</f>
        <v>0</v>
      </c>
      <c r="H25" s="1">
        <f>'List of Fee-based Services'!Y13</f>
        <v>-67.973382522262938</v>
      </c>
      <c r="I25" s="1">
        <f>'List of Fee-based Services'!J13</f>
        <v>269.49310935647566</v>
      </c>
      <c r="J25">
        <f>SUBTOTAL(3,Table3[[#This Row],[Service]])</f>
        <v>1</v>
      </c>
    </row>
    <row r="26" spans="1:10" x14ac:dyDescent="0.25">
      <c r="A26" t="str">
        <f>'List of Fee-based Services'!A14</f>
        <v>Ergon Energy</v>
      </c>
      <c r="B26">
        <f>'List of Fee-based Services'!B14</f>
        <v>0</v>
      </c>
      <c r="C26" t="str">
        <f>'List of Fee-based Services'!E14</f>
        <v>Connection application and management services</v>
      </c>
      <c r="D26">
        <f>'List of Fee-based Services'!K14</f>
        <v>978.3266231611924</v>
      </c>
      <c r="E26" s="1">
        <f>'List of Fee-based Services'!P14</f>
        <v>0</v>
      </c>
      <c r="F26" s="1">
        <f>'List of Fee-based Services'!S14</f>
        <v>0</v>
      </c>
      <c r="G26" s="1">
        <f>'List of Fee-based Services'!V14</f>
        <v>0</v>
      </c>
      <c r="H26" s="1">
        <f>'List of Fee-based Services'!Y14</f>
        <v>0</v>
      </c>
      <c r="I26" s="1" t="str">
        <f>'List of Fee-based Services'!J14</f>
        <v>Discontinued</v>
      </c>
      <c r="J26">
        <f>SUBTOTAL(3,Table3[[#This Row],[Service]])</f>
        <v>1</v>
      </c>
    </row>
    <row r="27" spans="1:10" x14ac:dyDescent="0.25">
      <c r="A27" t="str">
        <f>'List of Fee-based Services'!A15</f>
        <v>Ergon Energy</v>
      </c>
      <c r="B27">
        <f>'List of Fee-based Services'!B15</f>
        <v>0</v>
      </c>
      <c r="C27" t="str">
        <f>'List of Fee-based Services'!E15</f>
        <v>Connection application and management services</v>
      </c>
      <c r="D27">
        <f>'List of Fee-based Services'!K15</f>
        <v>419.28283849765387</v>
      </c>
      <c r="E27" s="1">
        <f>'List of Fee-based Services'!P15</f>
        <v>-94.047640390644872</v>
      </c>
      <c r="F27" s="1">
        <f>'List of Fee-based Services'!S15</f>
        <v>0</v>
      </c>
      <c r="G27" s="1">
        <f>'List of Fee-based Services'!V15</f>
        <v>0</v>
      </c>
      <c r="H27" s="1">
        <f>'List of Fee-based Services'!Y15</f>
        <v>-199.27808676662394</v>
      </c>
      <c r="I27" s="1">
        <f>'List of Fee-based Services'!J15</f>
        <v>225.1601632996086</v>
      </c>
      <c r="J27">
        <f>SUBTOTAL(3,Table3[[#This Row],[Service]])</f>
        <v>1</v>
      </c>
    </row>
    <row r="28" spans="1:10" x14ac:dyDescent="0.25">
      <c r="A28" t="str">
        <f>'List of Fee-based Services'!A16</f>
        <v>Ergon Energy</v>
      </c>
      <c r="B28">
        <f>'List of Fee-based Services'!B16</f>
        <v>0</v>
      </c>
      <c r="C28" t="str">
        <f>'List of Fee-based Services'!E16</f>
        <v>Connection application and management services</v>
      </c>
      <c r="D28">
        <f>'List of Fee-based Services'!K16</f>
        <v>1119.4851787887358</v>
      </c>
      <c r="E28" s="1">
        <f>'List of Fee-based Services'!P16</f>
        <v>0</v>
      </c>
      <c r="F28" s="1">
        <f>'List of Fee-based Services'!S16</f>
        <v>0</v>
      </c>
      <c r="G28" s="1">
        <f>'List of Fee-based Services'!V16</f>
        <v>0</v>
      </c>
      <c r="H28" s="1">
        <f>'List of Fee-based Services'!Y17</f>
        <v>-749.47824688148285</v>
      </c>
      <c r="I28" s="1" t="str">
        <f>'List of Fee-based Services'!J16</f>
        <v>Discontinued</v>
      </c>
      <c r="J28">
        <f>SUBTOTAL(3,Table3[[#This Row],[Service]])</f>
        <v>1</v>
      </c>
    </row>
    <row r="29" spans="1:10" x14ac:dyDescent="0.25">
      <c r="A29" t="str">
        <f>'List of Fee-based Services'!A17</f>
        <v>Ergon Energy</v>
      </c>
      <c r="B29">
        <f>'List of Fee-based Services'!B17</f>
        <v>0</v>
      </c>
      <c r="C29" t="str">
        <f>'List of Fee-based Services'!E17</f>
        <v>Connection application and management services</v>
      </c>
      <c r="D29">
        <f>'List of Fee-based Services'!K17</f>
        <v>121.59202316431963</v>
      </c>
      <c r="E29" s="1">
        <f>'List of Fee-based Services'!P17</f>
        <v>26.609583461888839</v>
      </c>
      <c r="F29" s="1">
        <f>'List of Fee-based Services'!S17</f>
        <v>0</v>
      </c>
      <c r="G29" s="1">
        <f>'List of Fee-based Services'!V17</f>
        <v>0</v>
      </c>
      <c r="H29" s="1" t="e">
        <f>'List of Fee-based Services'!#REF!</f>
        <v>#REF!</v>
      </c>
      <c r="I29" s="1">
        <f>'List of Fee-based Services'!J17</f>
        <v>119.00513473919133</v>
      </c>
      <c r="J29">
        <f>SUBTOTAL(3,Table3[[#This Row],[Service]])</f>
        <v>1</v>
      </c>
    </row>
    <row r="30" spans="1:10" x14ac:dyDescent="0.25">
      <c r="A30" t="str">
        <f>'List of Fee-based Services'!A18</f>
        <v>Ergon Energy</v>
      </c>
      <c r="B30">
        <f>'List of Fee-based Services'!B18</f>
        <v>0</v>
      </c>
      <c r="C30" t="str">
        <f>'List of Fee-based Services'!E18</f>
        <v>Connection application and management services</v>
      </c>
      <c r="D30">
        <f>'List of Fee-based Services'!K18</f>
        <v>471.69319330986065</v>
      </c>
      <c r="E30" s="1">
        <f>'List of Fee-based Services'!P18</f>
        <v>0</v>
      </c>
      <c r="F30" s="1">
        <f>'List of Fee-based Services'!S18</f>
        <v>0</v>
      </c>
      <c r="G30" s="1">
        <f>'List of Fee-based Services'!V18</f>
        <v>0</v>
      </c>
      <c r="H30" s="1">
        <f>'List of Fee-based Services'!Y18</f>
        <v>0</v>
      </c>
      <c r="I30" s="1" t="str">
        <f>'List of Fee-based Services'!J18</f>
        <v>Discontinued</v>
      </c>
      <c r="J30">
        <f>SUBTOTAL(3,Table3[[#This Row],[Service]])</f>
        <v>1</v>
      </c>
    </row>
    <row r="31" spans="1:10" x14ac:dyDescent="0.25">
      <c r="A31" t="str">
        <f>'List of Fee-based Services'!A19</f>
        <v>Ergon Energy</v>
      </c>
      <c r="B31">
        <f>'List of Fee-based Services'!B19</f>
        <v>0</v>
      </c>
      <c r="C31" t="str">
        <f>'List of Fee-based Services'!E19</f>
        <v>Connection application and management services</v>
      </c>
      <c r="D31">
        <f>'List of Fee-based Services'!K19</f>
        <v>159.83983845869173</v>
      </c>
      <c r="E31" s="1">
        <f>'List of Fee-based Services'!P19</f>
        <v>0</v>
      </c>
      <c r="F31" s="1">
        <f>'List of Fee-based Services'!S19</f>
        <v>0</v>
      </c>
      <c r="G31" s="1">
        <f>'List of Fee-based Services'!V19</f>
        <v>0</v>
      </c>
      <c r="H31" s="1">
        <f>'List of Fee-based Services'!Y19</f>
        <v>0</v>
      </c>
      <c r="I31" s="1" t="str">
        <f>'List of Fee-based Services'!J19</f>
        <v>Discontinued</v>
      </c>
      <c r="J31">
        <f>SUBTOTAL(3,Table3[[#This Row],[Service]])</f>
        <v>1</v>
      </c>
    </row>
    <row r="32" spans="1:10" x14ac:dyDescent="0.25">
      <c r="A32" t="str">
        <f>'List of Fee-based Services'!A20</f>
        <v>Ergon Energy</v>
      </c>
      <c r="B32">
        <f>'List of Fee-based Services'!B20</f>
        <v>0</v>
      </c>
      <c r="C32" t="str">
        <f>'List of Fee-based Services'!E20</f>
        <v>Connection application and management services</v>
      </c>
      <c r="D32">
        <f>'List of Fee-based Services'!K20</f>
        <v>620.06833884837317</v>
      </c>
      <c r="E32" s="1">
        <f>'List of Fee-based Services'!P20</f>
        <v>0</v>
      </c>
      <c r="F32" s="1">
        <f>'List of Fee-based Services'!S20</f>
        <v>0</v>
      </c>
      <c r="G32" s="1">
        <f>'List of Fee-based Services'!V20</f>
        <v>0</v>
      </c>
      <c r="H32" s="1">
        <f>'List of Fee-based Services'!Y20</f>
        <v>0</v>
      </c>
      <c r="I32" s="1" t="str">
        <f>'List of Fee-based Services'!J20</f>
        <v>Discontinued</v>
      </c>
      <c r="J32">
        <f>SUBTOTAL(3,Table3[[#This Row],[Service]])</f>
        <v>1</v>
      </c>
    </row>
    <row r="33" spans="1:10" x14ac:dyDescent="0.25">
      <c r="A33" t="str">
        <f>'List of Fee-based Services'!A21</f>
        <v>Ergon Energy</v>
      </c>
      <c r="B33">
        <f>'List of Fee-based Services'!B21</f>
        <v>0</v>
      </c>
      <c r="C33" t="str">
        <f>'List of Fee-based Services'!E21</f>
        <v>Connection application and management services</v>
      </c>
      <c r="D33">
        <f>'List of Fee-based Services'!K21</f>
        <v>243.18404632863925</v>
      </c>
      <c r="E33" s="1">
        <f>'List of Fee-based Services'!P21</f>
        <v>-53.6569967294637</v>
      </c>
      <c r="F33" s="1">
        <f>'List of Fee-based Services'!S21</f>
        <v>0</v>
      </c>
      <c r="G33" s="1">
        <f>'List of Fee-based Services'!V21</f>
        <v>0</v>
      </c>
      <c r="H33" s="1">
        <f>'List of Fee-based Services'!Y21</f>
        <v>-95.304640855908261</v>
      </c>
      <c r="I33" s="1">
        <f>'List of Fee-based Services'!J21</f>
        <v>193.42546070249085</v>
      </c>
      <c r="J33">
        <f>SUBTOTAL(3,Table3[[#This Row],[Service]])</f>
        <v>1</v>
      </c>
    </row>
    <row r="34" spans="1:10" x14ac:dyDescent="0.25">
      <c r="A34" t="str">
        <f>'List of Fee-based Services'!A22</f>
        <v>Ergon Energy</v>
      </c>
      <c r="B34">
        <f>'List of Fee-based Services'!B22</f>
        <v>0</v>
      </c>
      <c r="C34" t="str">
        <f>'List of Fee-based Services'!E22</f>
        <v>Connection application and management services</v>
      </c>
      <c r="D34">
        <f>'List of Fee-based Services'!K22</f>
        <v>943.38638661972129</v>
      </c>
      <c r="E34" s="1">
        <f>'List of Fee-based Services'!P22</f>
        <v>0</v>
      </c>
      <c r="F34" s="1">
        <f>'List of Fee-based Services'!S22</f>
        <v>0</v>
      </c>
      <c r="G34" s="1">
        <f>'List of Fee-based Services'!V22</f>
        <v>0</v>
      </c>
      <c r="H34" s="1">
        <f>'List of Fee-based Services'!Y22</f>
        <v>0</v>
      </c>
      <c r="I34" s="1" t="str">
        <f>'List of Fee-based Services'!J22</f>
        <v>Discontinued</v>
      </c>
      <c r="J34">
        <f>SUBTOTAL(3,Table3[[#This Row],[Service]])</f>
        <v>1</v>
      </c>
    </row>
    <row r="35" spans="1:10" x14ac:dyDescent="0.25">
      <c r="A35" t="str">
        <f>'List of Fee-based Services'!A23</f>
        <v>Ergon Energy</v>
      </c>
      <c r="B35">
        <f>'List of Fee-based Services'!B23</f>
        <v>0</v>
      </c>
      <c r="C35" t="str">
        <f>'List of Fee-based Services'!E23</f>
        <v>Connection application and management services</v>
      </c>
      <c r="D35">
        <f>'List of Fee-based Services'!K23</f>
        <v>113.53544720675421</v>
      </c>
      <c r="E35" s="1">
        <f>'List of Fee-based Services'!P23</f>
        <v>21.719234949114238</v>
      </c>
      <c r="F35" s="1">
        <f>'List of Fee-based Services'!S23</f>
        <v>0</v>
      </c>
      <c r="G35" s="1">
        <f>'List of Fee-based Services'!V23</f>
        <v>0</v>
      </c>
      <c r="H35" s="1">
        <f>'List of Fee-based Services'!Y23</f>
        <v>-29.706108096132439</v>
      </c>
      <c r="I35" s="1">
        <f>'List of Fee-based Services'!J23</f>
        <v>105.54857405973601</v>
      </c>
      <c r="J35">
        <f>SUBTOTAL(3,Table3[[#This Row],[Service]])</f>
        <v>1</v>
      </c>
    </row>
    <row r="36" spans="1:10" x14ac:dyDescent="0.25">
      <c r="A36" t="str">
        <f>'List of Fee-based Services'!A24</f>
        <v>Ergon Energy</v>
      </c>
      <c r="B36">
        <f>'List of Fee-based Services'!B24</f>
        <v>0</v>
      </c>
      <c r="C36" t="str">
        <f>'List of Fee-based Services'!E24</f>
        <v>Connection application and management services</v>
      </c>
      <c r="D36">
        <f>'List of Fee-based Services'!K24</f>
        <v>142.93966488148558</v>
      </c>
      <c r="E36" s="1">
        <f>'List of Fee-based Services'!P24</f>
        <v>23.301854082141581</v>
      </c>
      <c r="F36" s="1">
        <f>'List of Fee-based Services'!S24</f>
        <v>0</v>
      </c>
      <c r="G36" s="1">
        <f>'List of Fee-based Services'!V24</f>
        <v>0</v>
      </c>
      <c r="H36" s="1">
        <f>'List of Fee-based Services'!Y24</f>
        <v>-40.559044505503429</v>
      </c>
      <c r="I36" s="1">
        <f>'List of Fee-based Services'!J24</f>
        <v>125.68247445812369</v>
      </c>
      <c r="J36">
        <f>SUBTOTAL(3,Table3[[#This Row],[Service]])</f>
        <v>1</v>
      </c>
    </row>
    <row r="37" spans="1:10" x14ac:dyDescent="0.25">
      <c r="A37" t="str">
        <f>'List of Fee-based Services'!A25</f>
        <v>Ergon Energy</v>
      </c>
      <c r="B37">
        <f>'List of Fee-based Services'!B25</f>
        <v>0</v>
      </c>
      <c r="C37" t="str">
        <f>'List of Fee-based Services'!E25</f>
        <v>Connection application and management services</v>
      </c>
      <c r="D37">
        <f>'List of Fee-based Services'!K25</f>
        <v>113.53544720675421</v>
      </c>
      <c r="E37" s="1">
        <f>'List of Fee-based Services'!P25</f>
        <v>21.719234949114238</v>
      </c>
      <c r="F37" s="1">
        <f>'List of Fee-based Services'!S25</f>
        <v>0</v>
      </c>
      <c r="G37" s="1">
        <f>'List of Fee-based Services'!V25</f>
        <v>0</v>
      </c>
      <c r="H37" s="1">
        <f>'List of Fee-based Services'!Y25</f>
        <v>-29.706108096132439</v>
      </c>
      <c r="I37" s="1">
        <f>'List of Fee-based Services'!J25</f>
        <v>105.54857405973601</v>
      </c>
      <c r="J37">
        <f>SUBTOTAL(3,Table3[[#This Row],[Service]])</f>
        <v>1</v>
      </c>
    </row>
    <row r="38" spans="1:10" x14ac:dyDescent="0.25">
      <c r="A38" t="str">
        <f>'List of Fee-based Services'!A26</f>
        <v>Ergon Energy</v>
      </c>
      <c r="B38">
        <f>'List of Fee-based Services'!B26</f>
        <v>0</v>
      </c>
      <c r="C38" t="str">
        <f>'List of Fee-based Services'!E26</f>
        <v>Connection application and management services</v>
      </c>
      <c r="D38">
        <f>'List of Fee-based Services'!K26</f>
        <v>142.93966488148558</v>
      </c>
      <c r="E38" s="1">
        <f>'List of Fee-based Services'!P26</f>
        <v>23.301854082141581</v>
      </c>
      <c r="F38" s="1">
        <f>'List of Fee-based Services'!S26</f>
        <v>0</v>
      </c>
      <c r="G38" s="1">
        <f>'List of Fee-based Services'!V26</f>
        <v>0</v>
      </c>
      <c r="H38" s="1">
        <f>'List of Fee-based Services'!Y26</f>
        <v>-40.559044505503429</v>
      </c>
      <c r="I38" s="1">
        <f>'List of Fee-based Services'!J26</f>
        <v>125.68247445812369</v>
      </c>
      <c r="J38">
        <f>SUBTOTAL(3,Table3[[#This Row],[Service]])</f>
        <v>1</v>
      </c>
    </row>
    <row r="39" spans="1:10" x14ac:dyDescent="0.25">
      <c r="A39" t="str">
        <f>'List of Fee-based Services'!A27</f>
        <v>Ergon Energy</v>
      </c>
      <c r="B39">
        <f>'List of Fee-based Services'!B27</f>
        <v>0</v>
      </c>
      <c r="C39" t="str">
        <f>'List of Fee-based Services'!E27</f>
        <v>Connection application and management services</v>
      </c>
      <c r="D39">
        <f>'List of Fee-based Services'!K27</f>
        <v>243.18404632863925</v>
      </c>
      <c r="E39" s="1">
        <f>'List of Fee-based Services'!P27</f>
        <v>-53.6569967294637</v>
      </c>
      <c r="F39" s="1">
        <f>'List of Fee-based Services'!S27</f>
        <v>0</v>
      </c>
      <c r="G39" s="1">
        <f>'List of Fee-based Services'!V27</f>
        <v>0</v>
      </c>
      <c r="H39" s="1">
        <f>'List of Fee-based Services'!Y27</f>
        <v>-87.834623945131398</v>
      </c>
      <c r="I39" s="1">
        <f>'List of Fee-based Services'!J27</f>
        <v>216.79086232577538</v>
      </c>
      <c r="J39">
        <f>SUBTOTAL(3,Table3[[#This Row],[Service]])</f>
        <v>1</v>
      </c>
    </row>
    <row r="40" spans="1:10" x14ac:dyDescent="0.25">
      <c r="A40" t="str">
        <f>'List of Fee-based Services'!A28</f>
        <v>Ergon Energy</v>
      </c>
      <c r="B40">
        <f>'List of Fee-based Services'!B28</f>
        <v>0</v>
      </c>
      <c r="C40" t="str">
        <f>'List of Fee-based Services'!E28</f>
        <v>Connection application and management services</v>
      </c>
      <c r="D40">
        <f>'List of Fee-based Services'!K28</f>
        <v>943.38638661972129</v>
      </c>
      <c r="E40" s="1">
        <f>'List of Fee-based Services'!P28</f>
        <v>0</v>
      </c>
      <c r="F40" s="1">
        <f>'List of Fee-based Services'!S28</f>
        <v>0</v>
      </c>
      <c r="G40" s="1">
        <f>'List of Fee-based Services'!V28</f>
        <v>0</v>
      </c>
      <c r="H40" s="1">
        <f>'List of Fee-based Services'!Y28</f>
        <v>0</v>
      </c>
      <c r="I40" s="1" t="str">
        <f>'List of Fee-based Services'!J28</f>
        <v>Discontinued</v>
      </c>
      <c r="J40">
        <f>SUBTOTAL(3,Table3[[#This Row],[Service]])</f>
        <v>1</v>
      </c>
    </row>
    <row r="41" spans="1:10" x14ac:dyDescent="0.25">
      <c r="A41" t="str">
        <f>'List of Fee-based Services'!A29</f>
        <v>Ergon Energy</v>
      </c>
      <c r="B41">
        <f>'List of Fee-based Services'!B29</f>
        <v>0</v>
      </c>
      <c r="C41" t="str">
        <f>'List of Fee-based Services'!E29</f>
        <v>Connection application and management services</v>
      </c>
      <c r="D41">
        <f>'List of Fee-based Services'!K29</f>
        <v>313.06451941158156</v>
      </c>
      <c r="E41" s="1">
        <f>'List of Fee-based Services'!P29</f>
        <v>-69.685029928345102</v>
      </c>
      <c r="F41" s="1">
        <f>'List of Fee-based Services'!S29</f>
        <v>0</v>
      </c>
      <c r="G41" s="1">
        <f>'List of Fee-based Services'!V29</f>
        <v>0</v>
      </c>
      <c r="H41" s="1">
        <f>'List of Fee-based Services'!Y29</f>
        <v>-129.09392787795508</v>
      </c>
      <c r="I41" s="1">
        <f>'List of Fee-based Services'!J29</f>
        <v>229.38399827701258</v>
      </c>
      <c r="J41">
        <f>SUBTOTAL(3,Table3[[#This Row],[Service]])</f>
        <v>1</v>
      </c>
    </row>
    <row r="42" spans="1:10" x14ac:dyDescent="0.25">
      <c r="A42" t="str">
        <f>'List of Fee-based Services'!A30</f>
        <v>Ergon Energy</v>
      </c>
      <c r="B42">
        <f>'List of Fee-based Services'!B30</f>
        <v>0</v>
      </c>
      <c r="C42" t="str">
        <f>'List of Fee-based Services'!E30</f>
        <v>Connection application and management services</v>
      </c>
      <c r="D42">
        <f>'List of Fee-based Services'!K30</f>
        <v>1013.2668597026636</v>
      </c>
      <c r="E42" s="1">
        <f>'List of Fee-based Services'!P30</f>
        <v>0</v>
      </c>
      <c r="F42" s="1">
        <f>'List of Fee-based Services'!S30</f>
        <v>0</v>
      </c>
      <c r="G42" s="1">
        <f>'List of Fee-based Services'!V30</f>
        <v>0</v>
      </c>
      <c r="H42" s="1">
        <f>'List of Fee-based Services'!Y30</f>
        <v>0</v>
      </c>
      <c r="I42" s="1" t="str">
        <f>'List of Fee-based Services'!J30</f>
        <v>Discontinued</v>
      </c>
      <c r="J42">
        <f>SUBTOTAL(3,Table3[[#This Row],[Service]])</f>
        <v>1</v>
      </c>
    </row>
    <row r="43" spans="1:10" x14ac:dyDescent="0.25">
      <c r="A43" t="str">
        <f>'List of Fee-based Services'!A31</f>
        <v>Ergon Energy</v>
      </c>
      <c r="B43">
        <f>'List of Fee-based Services'!B31</f>
        <v>0</v>
      </c>
      <c r="C43" t="str">
        <f>'List of Fee-based Services'!E31</f>
        <v>Connection application and management services</v>
      </c>
      <c r="D43">
        <f>'List of Fee-based Services'!K31</f>
        <v>319.67967691738346</v>
      </c>
      <c r="E43" s="1">
        <f>'List of Fee-based Services'!P31</f>
        <v>46.269542046757834</v>
      </c>
      <c r="F43" s="1">
        <f>'List of Fee-based Services'!S31</f>
        <v>0</v>
      </c>
      <c r="G43" s="1">
        <f>'List of Fee-based Services'!V31</f>
        <v>0</v>
      </c>
      <c r="H43" s="1">
        <f>'List of Fee-based Services'!Y31</f>
        <v>-95.276660838761828</v>
      </c>
      <c r="I43" s="1">
        <f>'List of Fee-based Services'!J31</f>
        <v>270.67255812537951</v>
      </c>
      <c r="J43">
        <f>SUBTOTAL(3,Table3[[#This Row],[Service]])</f>
        <v>1</v>
      </c>
    </row>
    <row r="44" spans="1:10" x14ac:dyDescent="0.25">
      <c r="A44" t="str">
        <f>'List of Fee-based Services'!A32</f>
        <v>Ergon Energy</v>
      </c>
      <c r="B44">
        <f>'List of Fee-based Services'!B32</f>
        <v>0</v>
      </c>
      <c r="C44" t="str">
        <f>'List of Fee-based Services'!E32</f>
        <v>Connection application and management services</v>
      </c>
      <c r="D44">
        <f>'List of Fee-based Services'!K32</f>
        <v>1240.1366776967463</v>
      </c>
      <c r="E44" s="1">
        <f>'List of Fee-based Services'!P32</f>
        <v>0</v>
      </c>
      <c r="F44" s="1">
        <f>'List of Fee-based Services'!S32</f>
        <v>0</v>
      </c>
      <c r="G44" s="1">
        <f>'List of Fee-based Services'!V32</f>
        <v>0</v>
      </c>
      <c r="H44" s="1">
        <f>'List of Fee-based Services'!Y32</f>
        <v>0</v>
      </c>
      <c r="I44" s="1" t="str">
        <f>'List of Fee-based Services'!J32</f>
        <v>Discontinued</v>
      </c>
      <c r="J44">
        <f>SUBTOTAL(3,Table3[[#This Row],[Service]])</f>
        <v>1</v>
      </c>
    </row>
    <row r="45" spans="1:10" x14ac:dyDescent="0.25">
      <c r="A45" t="str">
        <f>'List of Fee-based Services'!A33</f>
        <v>Ergon Energy</v>
      </c>
      <c r="B45">
        <f>'List of Fee-based Services'!B33</f>
        <v>0</v>
      </c>
      <c r="C45" t="str">
        <f>'List of Fee-based Services'!E33</f>
        <v>Connection application and management services</v>
      </c>
      <c r="D45">
        <f>'List of Fee-based Services'!K33</f>
        <v>319.67967691738346</v>
      </c>
      <c r="E45" s="1">
        <f>'List of Fee-based Services'!P33</f>
        <v>0</v>
      </c>
      <c r="F45" s="1">
        <f>'List of Fee-based Services'!S33</f>
        <v>0</v>
      </c>
      <c r="G45" s="1">
        <f>'List of Fee-based Services'!V33</f>
        <v>0</v>
      </c>
      <c r="H45" s="1">
        <f>'List of Fee-based Services'!Y33</f>
        <v>0</v>
      </c>
      <c r="I45" s="1" t="str">
        <f>'List of Fee-based Services'!J33</f>
        <v>Discontinued</v>
      </c>
      <c r="J45">
        <f>SUBTOTAL(3,Table3[[#This Row],[Service]])</f>
        <v>1</v>
      </c>
    </row>
    <row r="46" spans="1:10" x14ac:dyDescent="0.25">
      <c r="A46" t="str">
        <f>'List of Fee-based Services'!A34</f>
        <v>Ergon Energy</v>
      </c>
      <c r="B46">
        <f>'List of Fee-based Services'!B34</f>
        <v>0</v>
      </c>
      <c r="C46" t="str">
        <f>'List of Fee-based Services'!E34</f>
        <v>Connection application and management services</v>
      </c>
      <c r="D46">
        <f>'List of Fee-based Services'!K34</f>
        <v>411.54165304306844</v>
      </c>
      <c r="E46" s="1">
        <f>'List of Fee-based Services'!P34</f>
        <v>0</v>
      </c>
      <c r="F46" s="1">
        <f>'List of Fee-based Services'!S34</f>
        <v>0</v>
      </c>
      <c r="G46" s="1">
        <f>'List of Fee-based Services'!V34</f>
        <v>0</v>
      </c>
      <c r="H46" s="1">
        <f>'List of Fee-based Services'!Y34</f>
        <v>0</v>
      </c>
      <c r="I46" s="1" t="str">
        <f>'List of Fee-based Services'!J34</f>
        <v>Discontinued</v>
      </c>
      <c r="J46">
        <f>SUBTOTAL(3,Table3[[#This Row],[Service]])</f>
        <v>1</v>
      </c>
    </row>
    <row r="47" spans="1:10" x14ac:dyDescent="0.25">
      <c r="A47" t="str">
        <f>'List of Fee-based Services'!A35</f>
        <v>Ergon Energy</v>
      </c>
      <c r="B47">
        <f>'List of Fee-based Services'!B35</f>
        <v>0</v>
      </c>
      <c r="C47" t="str">
        <f>'List of Fee-based Services'!E35</f>
        <v>Connection application and management services</v>
      </c>
      <c r="D47">
        <f>'List of Fee-based Services'!K35</f>
        <v>1331.9986538224314</v>
      </c>
      <c r="E47" s="1">
        <f>'List of Fee-based Services'!P35</f>
        <v>0</v>
      </c>
      <c r="F47" s="1">
        <f>'List of Fee-based Services'!S35</f>
        <v>0</v>
      </c>
      <c r="G47" s="1">
        <f>'List of Fee-based Services'!V35</f>
        <v>0</v>
      </c>
      <c r="H47" s="1">
        <f>'List of Fee-based Services'!Y35</f>
        <v>0</v>
      </c>
      <c r="I47" s="1" t="str">
        <f>'List of Fee-based Services'!J35</f>
        <v>Discontinued</v>
      </c>
      <c r="J47">
        <f>SUBTOTAL(3,Table3[[#This Row],[Service]])</f>
        <v>1</v>
      </c>
    </row>
    <row r="48" spans="1:10" x14ac:dyDescent="0.25">
      <c r="A48" t="str">
        <f>'List of Fee-based Services'!A36</f>
        <v>Ergon Energy</v>
      </c>
      <c r="B48">
        <f>'List of Fee-based Services'!B36</f>
        <v>0</v>
      </c>
      <c r="C48" t="str">
        <f>'List of Fee-based Services'!E36</f>
        <v>Connection application and management services</v>
      </c>
      <c r="D48">
        <f>'List of Fee-based Services'!K36</f>
        <v>411.54165304306844</v>
      </c>
      <c r="E48" s="1">
        <f>'List of Fee-based Services'!P36</f>
        <v>0</v>
      </c>
      <c r="F48" s="1">
        <f>'List of Fee-based Services'!S36</f>
        <v>0</v>
      </c>
      <c r="G48" s="1">
        <f>'List of Fee-based Services'!V36</f>
        <v>0</v>
      </c>
      <c r="H48" s="1">
        <f>'List of Fee-based Services'!Y36</f>
        <v>0</v>
      </c>
      <c r="I48" s="1" t="str">
        <f>'List of Fee-based Services'!J36</f>
        <v>Discontinued</v>
      </c>
      <c r="J48">
        <f>SUBTOTAL(3,Table3[[#This Row],[Service]])</f>
        <v>1</v>
      </c>
    </row>
    <row r="49" spans="1:10" x14ac:dyDescent="0.25">
      <c r="A49" t="str">
        <f>'List of Fee-based Services'!A37</f>
        <v>Ergon Energy</v>
      </c>
      <c r="B49">
        <f>'List of Fee-based Services'!B37</f>
        <v>0</v>
      </c>
      <c r="C49" t="str">
        <f>'List of Fee-based Services'!E37</f>
        <v>Connection application and management services</v>
      </c>
      <c r="D49">
        <f>'List of Fee-based Services'!K37</f>
        <v>121.59202316431963</v>
      </c>
      <c r="E49" s="1">
        <f>'List of Fee-based Services'!P37</f>
        <v>-26.82849836473185</v>
      </c>
      <c r="F49" s="1">
        <f>'List of Fee-based Services'!S37</f>
        <v>0</v>
      </c>
      <c r="G49" s="1">
        <f>'List of Fee-based Services'!V37</f>
        <v>0</v>
      </c>
      <c r="H49" s="1">
        <f>'List of Fee-based Services'!Y37</f>
        <v>-41.71562277781041</v>
      </c>
      <c r="I49" s="1">
        <f>'List of Fee-based Services'!J37</f>
        <v>115.28207585185575</v>
      </c>
      <c r="J49">
        <f>SUBTOTAL(3,Table3[[#This Row],[Service]])</f>
        <v>1</v>
      </c>
    </row>
    <row r="50" spans="1:10" x14ac:dyDescent="0.25">
      <c r="A50" t="str">
        <f>'List of Fee-based Services'!A38</f>
        <v>Ergon Energy</v>
      </c>
      <c r="B50">
        <f>'List of Fee-based Services'!B38</f>
        <v>0</v>
      </c>
      <c r="C50" t="str">
        <f>'List of Fee-based Services'!E38</f>
        <v>Connection application and management services</v>
      </c>
      <c r="D50">
        <f>'List of Fee-based Services'!K38</f>
        <v>471.69319330986065</v>
      </c>
      <c r="E50" s="1">
        <f>'List of Fee-based Services'!P38</f>
        <v>0</v>
      </c>
      <c r="F50" s="1">
        <f>'List of Fee-based Services'!S38</f>
        <v>0</v>
      </c>
      <c r="G50" s="1">
        <f>'List of Fee-based Services'!V38</f>
        <v>0</v>
      </c>
      <c r="H50" s="1">
        <f>'List of Fee-based Services'!Y38</f>
        <v>0</v>
      </c>
      <c r="I50" s="1" t="str">
        <f>'List of Fee-based Services'!J38</f>
        <v>Discontinued</v>
      </c>
      <c r="J50">
        <f>SUBTOTAL(3,Table3[[#This Row],[Service]])</f>
        <v>1</v>
      </c>
    </row>
    <row r="51" spans="1:10" x14ac:dyDescent="0.25">
      <c r="A51" t="str">
        <f>'List of Fee-based Services'!A39</f>
        <v>Ergon Energy</v>
      </c>
      <c r="B51">
        <f>'List of Fee-based Services'!B39</f>
        <v>0</v>
      </c>
      <c r="C51" t="str">
        <f>'List of Fee-based Services'!E39</f>
        <v>Connection application and management services</v>
      </c>
      <c r="D51">
        <f>'List of Fee-based Services'!K39</f>
        <v>159.83983845869173</v>
      </c>
      <c r="E51" s="1">
        <f>'List of Fee-based Services'!P39</f>
        <v>23.134771023378917</v>
      </c>
      <c r="F51" s="1">
        <f>'List of Fee-based Services'!S39</f>
        <v>0</v>
      </c>
      <c r="G51" s="1">
        <f>'List of Fee-based Services'!V39</f>
        <v>0</v>
      </c>
      <c r="H51" s="1">
        <f>'List of Fee-based Services'!Y39</f>
        <v>-47.638330419380914</v>
      </c>
      <c r="I51" s="1">
        <f>'List of Fee-based Services'!J39</f>
        <v>135.33627906268975</v>
      </c>
      <c r="J51">
        <f>SUBTOTAL(3,Table3[[#This Row],[Service]])</f>
        <v>1</v>
      </c>
    </row>
    <row r="52" spans="1:10" x14ac:dyDescent="0.25">
      <c r="A52" t="str">
        <f>'List of Fee-based Services'!A40</f>
        <v>Ergon Energy</v>
      </c>
      <c r="B52">
        <f>'List of Fee-based Services'!B40</f>
        <v>0</v>
      </c>
      <c r="C52" t="str">
        <f>'List of Fee-based Services'!E40</f>
        <v>Connection application and management services</v>
      </c>
      <c r="D52">
        <f>'List of Fee-based Services'!K40</f>
        <v>620.06833884837317</v>
      </c>
      <c r="E52" s="1">
        <f>'List of Fee-based Services'!P40</f>
        <v>0</v>
      </c>
      <c r="F52" s="1">
        <f>'List of Fee-based Services'!S40</f>
        <v>0</v>
      </c>
      <c r="G52" s="1">
        <f>'List of Fee-based Services'!V40</f>
        <v>0</v>
      </c>
      <c r="H52" s="1">
        <f>'List of Fee-based Services'!Y40</f>
        <v>0</v>
      </c>
      <c r="I52" s="1" t="str">
        <f>'List of Fee-based Services'!J40</f>
        <v>Discontinued</v>
      </c>
      <c r="J52">
        <f>SUBTOTAL(3,Table3[[#This Row],[Service]])</f>
        <v>1</v>
      </c>
    </row>
    <row r="53" spans="1:10" x14ac:dyDescent="0.25">
      <c r="A53" t="str">
        <f>'List of Fee-based Services'!A41</f>
        <v>Ergon Energy</v>
      </c>
      <c r="B53">
        <f>'List of Fee-based Services'!B41</f>
        <v>0</v>
      </c>
      <c r="C53" t="str">
        <f>'List of Fee-based Services'!E41</f>
        <v>Connection application and management services</v>
      </c>
      <c r="D53">
        <f>'List of Fee-based Services'!K41</f>
        <v>159.83983845869173</v>
      </c>
      <c r="E53" s="1">
        <f>'List of Fee-based Services'!P41</f>
        <v>0</v>
      </c>
      <c r="F53" s="1">
        <f>'List of Fee-based Services'!S41</f>
        <v>0</v>
      </c>
      <c r="G53" s="1">
        <f>'List of Fee-based Services'!V41</f>
        <v>0</v>
      </c>
      <c r="H53" s="1">
        <f>'List of Fee-based Services'!Y41</f>
        <v>0</v>
      </c>
      <c r="I53" s="1" t="str">
        <f>'List of Fee-based Services'!J41</f>
        <v>Discontinued</v>
      </c>
      <c r="J53">
        <f>SUBTOTAL(3,Table3[[#This Row],[Service]])</f>
        <v>1</v>
      </c>
    </row>
    <row r="54" spans="1:10" x14ac:dyDescent="0.25">
      <c r="A54" t="str">
        <f>'List of Fee-based Services'!A42</f>
        <v>Ergon Energy</v>
      </c>
      <c r="B54">
        <f>'List of Fee-based Services'!B42</f>
        <v>0</v>
      </c>
      <c r="C54" t="str">
        <f>'List of Fee-based Services'!E42</f>
        <v>Connection application and management services</v>
      </c>
      <c r="D54">
        <f>'List of Fee-based Services'!K42</f>
        <v>243.18404632863925</v>
      </c>
      <c r="E54" s="1">
        <f>'List of Fee-based Services'!P42</f>
        <v>53.219166923777678</v>
      </c>
      <c r="F54" s="1">
        <f>'List of Fee-based Services'!S42</f>
        <v>0</v>
      </c>
      <c r="G54" s="1">
        <f>'List of Fee-based Services'!V42</f>
        <v>0</v>
      </c>
      <c r="H54" s="1">
        <f>'List of Fee-based Services'!Y42</f>
        <v>-58.392943774034279</v>
      </c>
      <c r="I54" s="1">
        <f>'List of Fee-based Services'!J42</f>
        <v>238.01026947838267</v>
      </c>
      <c r="J54">
        <f>SUBTOTAL(3,Table3[[#This Row],[Service]])</f>
        <v>1</v>
      </c>
    </row>
    <row r="55" spans="1:10" x14ac:dyDescent="0.25">
      <c r="A55" t="str">
        <f>'List of Fee-based Services'!A43</f>
        <v>Ergon Energy</v>
      </c>
      <c r="B55">
        <f>'List of Fee-based Services'!B43</f>
        <v>0</v>
      </c>
      <c r="C55" t="str">
        <f>'List of Fee-based Services'!E43</f>
        <v>Connection application and management services</v>
      </c>
      <c r="D55">
        <f>'List of Fee-based Services'!K43</f>
        <v>943.38638661972129</v>
      </c>
      <c r="E55" s="1">
        <f>'List of Fee-based Services'!P43</f>
        <v>0</v>
      </c>
      <c r="F55" s="1">
        <f>'List of Fee-based Services'!S43</f>
        <v>0</v>
      </c>
      <c r="G55" s="1">
        <f>'List of Fee-based Services'!V43</f>
        <v>0</v>
      </c>
      <c r="H55" s="1">
        <f>'List of Fee-based Services'!Y43</f>
        <v>0</v>
      </c>
      <c r="I55" s="1" t="str">
        <f>'List of Fee-based Services'!J43</f>
        <v>Discontinued</v>
      </c>
      <c r="J55">
        <f>SUBTOTAL(3,Table3[[#This Row],[Service]])</f>
        <v>1</v>
      </c>
    </row>
    <row r="56" spans="1:10" x14ac:dyDescent="0.25">
      <c r="A56" t="str">
        <f>'List of Fee-based Services'!A44</f>
        <v>Ergon Energy</v>
      </c>
      <c r="B56">
        <f>'List of Fee-based Services'!B44</f>
        <v>0</v>
      </c>
      <c r="C56" t="str">
        <f>'List of Fee-based Services'!E44</f>
        <v>Connection application and management services</v>
      </c>
      <c r="D56">
        <f>'List of Fee-based Services'!K44</f>
        <v>174.00237797652639</v>
      </c>
      <c r="E56" s="1">
        <f>'List of Fee-based Services'!P44</f>
        <v>35.794146589164555</v>
      </c>
      <c r="F56" s="1">
        <f>'List of Fee-based Services'!S44</f>
        <v>0</v>
      </c>
      <c r="G56" s="1">
        <f>'List of Fee-based Services'!V44</f>
        <v>0</v>
      </c>
      <c r="H56" s="1">
        <f>'List of Fee-based Services'!Y44</f>
        <v>-43.567130009360156</v>
      </c>
      <c r="I56" s="1">
        <f>'List of Fee-based Services'!J44</f>
        <v>166.22939455633076</v>
      </c>
      <c r="J56">
        <f>SUBTOTAL(3,Table3[[#This Row],[Service]])</f>
        <v>1</v>
      </c>
    </row>
    <row r="57" spans="1:10" x14ac:dyDescent="0.25">
      <c r="A57" t="str">
        <f>'List of Fee-based Services'!A45</f>
        <v>Ergon Energy</v>
      </c>
      <c r="B57">
        <f>'List of Fee-based Services'!B45</f>
        <v>0</v>
      </c>
      <c r="C57" t="str">
        <f>'List of Fee-based Services'!E45</f>
        <v>Connection application and management services</v>
      </c>
      <c r="D57">
        <f>'List of Fee-based Services'!K45</f>
        <v>524.10354812206731</v>
      </c>
      <c r="E57" s="1">
        <f>'List of Fee-based Services'!P45</f>
        <v>0</v>
      </c>
      <c r="F57" s="1">
        <f>'List of Fee-based Services'!S45</f>
        <v>0</v>
      </c>
      <c r="G57" s="1">
        <f>'List of Fee-based Services'!V45</f>
        <v>0</v>
      </c>
      <c r="H57" s="1">
        <f>'List of Fee-based Services'!Y45</f>
        <v>0</v>
      </c>
      <c r="I57" s="1" t="str">
        <f>'List of Fee-based Services'!J45</f>
        <v>Discontinued</v>
      </c>
      <c r="J57">
        <f>SUBTOTAL(3,Table3[[#This Row],[Service]])</f>
        <v>1</v>
      </c>
    </row>
    <row r="58" spans="1:10" x14ac:dyDescent="0.25">
      <c r="A58" t="str">
        <f>'List of Fee-based Services'!A46</f>
        <v>Ergon Energy</v>
      </c>
      <c r="B58">
        <f>'List of Fee-based Services'!B46</f>
        <v>0</v>
      </c>
      <c r="C58" t="str">
        <f>'List of Fee-based Services'!E46</f>
        <v>Connection application and management services</v>
      </c>
      <c r="D58">
        <f>'List of Fee-based Services'!K46</f>
        <v>226.41273278873308</v>
      </c>
      <c r="E58" s="1">
        <f>'List of Fee-based Services'!P46</f>
        <v>44.978709716440278</v>
      </c>
      <c r="F58" s="1">
        <f>'List of Fee-based Services'!S46</f>
        <v>0</v>
      </c>
      <c r="G58" s="1">
        <f>'List of Fee-based Services'!V46</f>
        <v>0</v>
      </c>
      <c r="H58" s="1">
        <f>'List of Fee-based Services'!Y46</f>
        <v>-24.946075632756219</v>
      </c>
      <c r="I58" s="1">
        <f>'List of Fee-based Services'!J46</f>
        <v>316.64814803863419</v>
      </c>
      <c r="J58">
        <f>SUBTOTAL(3,Table3[[#This Row],[Service]])</f>
        <v>1</v>
      </c>
    </row>
    <row r="59" spans="1:10" x14ac:dyDescent="0.25">
      <c r="A59" t="str">
        <f>'List of Fee-based Services'!A47</f>
        <v>Ergon Energy</v>
      </c>
      <c r="B59">
        <f>'List of Fee-based Services'!B47</f>
        <v>0</v>
      </c>
      <c r="C59" t="str">
        <f>'List of Fee-based Services'!E47</f>
        <v>Connection application and management services</v>
      </c>
      <c r="D59">
        <f>'List of Fee-based Services'!K47</f>
        <v>576.51390293427403</v>
      </c>
      <c r="E59" s="1">
        <f>'List of Fee-based Services'!P47</f>
        <v>0</v>
      </c>
      <c r="F59" s="1">
        <f>'List of Fee-based Services'!S47</f>
        <v>0</v>
      </c>
      <c r="G59" s="1">
        <f>'List of Fee-based Services'!V47</f>
        <v>0</v>
      </c>
      <c r="H59" s="1">
        <f>'List of Fee-based Services'!Y47</f>
        <v>0</v>
      </c>
      <c r="I59" s="1" t="str">
        <f>'List of Fee-based Services'!J47</f>
        <v>Discontinued</v>
      </c>
      <c r="J59">
        <f>SUBTOTAL(3,Table3[[#This Row],[Service]])</f>
        <v>1</v>
      </c>
    </row>
    <row r="60" spans="1:10" x14ac:dyDescent="0.25">
      <c r="A60" t="str">
        <f>'List of Fee-based Services'!A48</f>
        <v>Ergon Energy</v>
      </c>
      <c r="B60">
        <f>'List of Fee-based Services'!B48</f>
        <v>0</v>
      </c>
      <c r="C60" t="str">
        <f>'List of Fee-based Services'!E48</f>
        <v>Connection application and management services</v>
      </c>
      <c r="D60">
        <f>'List of Fee-based Services'!K48</f>
        <v>228.73632055295548</v>
      </c>
      <c r="E60" s="1">
        <f>'List of Fee-based Services'!P48</f>
        <v>30.507986627400214</v>
      </c>
      <c r="F60" s="1">
        <f>'List of Fee-based Services'!S48</f>
        <v>0</v>
      </c>
      <c r="G60" s="1">
        <f>'List of Fee-based Services'!V48</f>
        <v>0</v>
      </c>
      <c r="H60" s="1">
        <f>'List of Fee-based Services'!Y48</f>
        <v>-70.203155473741418</v>
      </c>
      <c r="I60" s="1">
        <f>'List of Fee-based Services'!J48</f>
        <v>189.04115170661424</v>
      </c>
      <c r="J60">
        <f>SUBTOTAL(3,Table3[[#This Row],[Service]])</f>
        <v>1</v>
      </c>
    </row>
    <row r="61" spans="1:10" x14ac:dyDescent="0.25">
      <c r="A61" t="str">
        <f>'List of Fee-based Services'!A49</f>
        <v>Ergon Energy</v>
      </c>
      <c r="B61">
        <f>'List of Fee-based Services'!B49</f>
        <v>0</v>
      </c>
      <c r="C61" t="str">
        <f>'List of Fee-based Services'!E49</f>
        <v>Connection application and management services</v>
      </c>
      <c r="D61">
        <f>'List of Fee-based Services'!K49</f>
        <v>688.96482094263695</v>
      </c>
      <c r="E61" s="1">
        <f>'List of Fee-based Services'!P49</f>
        <v>0</v>
      </c>
      <c r="F61" s="1">
        <f>'List of Fee-based Services'!S49</f>
        <v>0</v>
      </c>
      <c r="G61" s="1">
        <f>'List of Fee-based Services'!V49</f>
        <v>0</v>
      </c>
      <c r="H61" s="1">
        <f>'List of Fee-based Services'!Y49</f>
        <v>0</v>
      </c>
      <c r="I61" s="1" t="str">
        <f>'List of Fee-based Services'!J49</f>
        <v>Discontinued</v>
      </c>
      <c r="J61">
        <f>SUBTOTAL(3,Table3[[#This Row],[Service]])</f>
        <v>1</v>
      </c>
    </row>
    <row r="62" spans="1:10" x14ac:dyDescent="0.25">
      <c r="A62" t="str">
        <f>'List of Fee-based Services'!A50</f>
        <v>Ergon Energy</v>
      </c>
      <c r="B62">
        <f>'List of Fee-based Services'!B50</f>
        <v>0</v>
      </c>
      <c r="C62" t="str">
        <f>'List of Fee-based Services'!E50</f>
        <v>Connection application and management services</v>
      </c>
      <c r="D62">
        <f>'List of Fee-based Services'!K50</f>
        <v>297.63280264721908</v>
      </c>
      <c r="E62" s="1">
        <f>'List of Fee-based Services'!P50</f>
        <v>174.13458680974031</v>
      </c>
      <c r="F62" s="1">
        <f>'List of Fee-based Services'!S50</f>
        <v>0</v>
      </c>
      <c r="G62" s="1">
        <f>'List of Fee-based Services'!V50</f>
        <v>0</v>
      </c>
      <c r="H62" s="1">
        <f>'List of Fee-based Services'!Y50</f>
        <v>13.724659244118044</v>
      </c>
      <c r="I62" s="1">
        <f>'List of Fee-based Services'!J50</f>
        <v>485.49204870107747</v>
      </c>
      <c r="J62">
        <f>SUBTOTAL(3,Table3[[#This Row],[Service]])</f>
        <v>1</v>
      </c>
    </row>
    <row r="63" spans="1:10" x14ac:dyDescent="0.25">
      <c r="A63" t="str">
        <f>'List of Fee-based Services'!A51</f>
        <v>Ergon Energy</v>
      </c>
      <c r="B63">
        <f>'List of Fee-based Services'!B51</f>
        <v>0</v>
      </c>
      <c r="C63" t="str">
        <f>'List of Fee-based Services'!E51</f>
        <v>Connection application and management services</v>
      </c>
      <c r="D63">
        <f>'List of Fee-based Services'!K51</f>
        <v>757.86130303690061</v>
      </c>
      <c r="E63" s="1">
        <f>'List of Fee-based Services'!P51</f>
        <v>0</v>
      </c>
      <c r="F63" s="1">
        <f>'List of Fee-based Services'!S51</f>
        <v>0</v>
      </c>
      <c r="G63" s="1">
        <f>'List of Fee-based Services'!V51</f>
        <v>0</v>
      </c>
      <c r="H63" s="1">
        <f>'List of Fee-based Services'!Y51</f>
        <v>0</v>
      </c>
      <c r="I63" s="1" t="str">
        <f>'List of Fee-based Services'!J51</f>
        <v>Discontinued</v>
      </c>
      <c r="J63">
        <f>SUBTOTAL(3,Table3[[#This Row],[Service]])</f>
        <v>1</v>
      </c>
    </row>
    <row r="64" spans="1:10" x14ac:dyDescent="0.25">
      <c r="A64" t="str">
        <f>'List of Fee-based Services'!A52</f>
        <v>Ergon Energy</v>
      </c>
      <c r="B64">
        <f>'List of Fee-based Services'!B52</f>
        <v>0</v>
      </c>
      <c r="C64" t="str">
        <f>'List of Fee-based Services'!E52</f>
        <v>Connection application and management services</v>
      </c>
      <c r="D64">
        <f>'List of Fee-based Services'!K52</f>
        <v>228.73632055295548</v>
      </c>
      <c r="E64" s="1">
        <f>'List of Fee-based Services'!P52</f>
        <v>0</v>
      </c>
      <c r="F64" s="1">
        <f>'List of Fee-based Services'!S52</f>
        <v>0</v>
      </c>
      <c r="G64" s="1">
        <f>'List of Fee-based Services'!V52</f>
        <v>0</v>
      </c>
      <c r="H64" s="1">
        <f>'List of Fee-based Services'!Y52</f>
        <v>0</v>
      </c>
      <c r="I64" s="1" t="str">
        <f>'List of Fee-based Services'!J52</f>
        <v>Discontinued</v>
      </c>
      <c r="J64">
        <f>SUBTOTAL(3,Table3[[#This Row],[Service]])</f>
        <v>1</v>
      </c>
    </row>
    <row r="65" spans="1:10" x14ac:dyDescent="0.25">
      <c r="A65" t="str">
        <f>'List of Fee-based Services'!A53</f>
        <v>Ergon Energy</v>
      </c>
      <c r="B65">
        <f>'List of Fee-based Services'!B53</f>
        <v>0</v>
      </c>
      <c r="C65" t="str">
        <f>'List of Fee-based Services'!E53</f>
        <v>Connection application and management services</v>
      </c>
      <c r="D65">
        <f>'List of Fee-based Services'!K53</f>
        <v>297.63280264721908</v>
      </c>
      <c r="E65" s="1">
        <f>'List of Fee-based Services'!P53</f>
        <v>0</v>
      </c>
      <c r="F65" s="1">
        <f>'List of Fee-based Services'!S53</f>
        <v>0</v>
      </c>
      <c r="G65" s="1">
        <f>'List of Fee-based Services'!V53</f>
        <v>0</v>
      </c>
      <c r="H65" s="1">
        <f>'List of Fee-based Services'!Y53</f>
        <v>0</v>
      </c>
      <c r="I65" s="1" t="str">
        <f>'List of Fee-based Services'!J53</f>
        <v>Discontinued</v>
      </c>
      <c r="J65">
        <f>SUBTOTAL(3,Table3[[#This Row],[Service]])</f>
        <v>1</v>
      </c>
    </row>
    <row r="66" spans="1:10" x14ac:dyDescent="0.25">
      <c r="A66" t="str">
        <f>'List of Fee-based Services'!A54</f>
        <v>Ergon Energy</v>
      </c>
      <c r="B66">
        <f>'List of Fee-based Services'!B54</f>
        <v>0</v>
      </c>
      <c r="C66" t="str">
        <f>'List of Fee-based Services'!E54</f>
        <v>Connection application and management services</v>
      </c>
      <c r="D66">
        <f>'List of Fee-based Services'!K54</f>
        <v>174.00237797652639</v>
      </c>
      <c r="E66" s="1">
        <f>'List of Fee-based Services'!P54</f>
        <v>129.0987339054864</v>
      </c>
      <c r="F66" s="1">
        <f>'List of Fee-based Services'!S54</f>
        <v>0</v>
      </c>
      <c r="G66" s="1">
        <f>'List of Fee-based Services'!V54</f>
        <v>0</v>
      </c>
      <c r="H66" s="1">
        <f>'List of Fee-based Services'!Y54</f>
        <v>29.357677230648747</v>
      </c>
      <c r="I66" s="1">
        <f>'List of Fee-based Services'!J54</f>
        <v>332.45878911266152</v>
      </c>
      <c r="J66">
        <f>SUBTOTAL(3,Table3[[#This Row],[Service]])</f>
        <v>1</v>
      </c>
    </row>
    <row r="67" spans="1:10" x14ac:dyDescent="0.25">
      <c r="A67" t="str">
        <f>'List of Fee-based Services'!A55</f>
        <v>Ergon Energy</v>
      </c>
      <c r="B67">
        <f>'List of Fee-based Services'!B55</f>
        <v>0</v>
      </c>
      <c r="C67" t="str">
        <f>'List of Fee-based Services'!E55</f>
        <v>Connection application and management services</v>
      </c>
      <c r="D67">
        <f>'List of Fee-based Services'!K55</f>
        <v>524.10354812206731</v>
      </c>
      <c r="E67" s="1">
        <f>'List of Fee-based Services'!P55</f>
        <v>0</v>
      </c>
      <c r="F67" s="1">
        <f>'List of Fee-based Services'!S55</f>
        <v>0</v>
      </c>
      <c r="G67" s="1">
        <f>'List of Fee-based Services'!V55</f>
        <v>0</v>
      </c>
      <c r="H67" s="1">
        <f>'List of Fee-based Services'!Y55</f>
        <v>0</v>
      </c>
      <c r="I67" s="1" t="str">
        <f>'List of Fee-based Services'!J55</f>
        <v>Discontinued</v>
      </c>
      <c r="J67">
        <f>SUBTOTAL(3,Table3[[#This Row],[Service]])</f>
        <v>1</v>
      </c>
    </row>
    <row r="68" spans="1:10" x14ac:dyDescent="0.25">
      <c r="A68" t="str">
        <f>'List of Fee-based Services'!A56</f>
        <v>Ergon Energy</v>
      </c>
      <c r="B68">
        <f>'List of Fee-based Services'!B56</f>
        <v>0</v>
      </c>
      <c r="C68" t="str">
        <f>'List of Fee-based Services'!E56</f>
        <v>Connection application and management services</v>
      </c>
      <c r="D68">
        <f>'List of Fee-based Services'!K56</f>
        <v>228.73632055295548</v>
      </c>
      <c r="E68" s="1">
        <f>'List of Fee-based Services'!P56</f>
        <v>136.6168170954715</v>
      </c>
      <c r="F68" s="1">
        <f>'List of Fee-based Services'!S56</f>
        <v>0</v>
      </c>
      <c r="G68" s="1">
        <f>'List of Fee-based Services'!V56</f>
        <v>0</v>
      </c>
      <c r="H68" s="1">
        <f>'List of Fee-based Services'!Y56</f>
        <v>12.729165764801536</v>
      </c>
      <c r="I68" s="1">
        <f>'List of Fee-based Services'!J56</f>
        <v>378.08230341322849</v>
      </c>
      <c r="J68">
        <f>SUBTOTAL(3,Table3[[#This Row],[Service]])</f>
        <v>1</v>
      </c>
    </row>
    <row r="69" spans="1:10" x14ac:dyDescent="0.25">
      <c r="A69" t="str">
        <f>'List of Fee-based Services'!A57</f>
        <v>Ergon Energy</v>
      </c>
      <c r="B69">
        <f>'List of Fee-based Services'!B57</f>
        <v>0</v>
      </c>
      <c r="C69" t="str">
        <f>'List of Fee-based Services'!E57</f>
        <v>Connection application and management services</v>
      </c>
      <c r="D69">
        <f>'List of Fee-based Services'!K57</f>
        <v>688.96482094263695</v>
      </c>
      <c r="E69" s="1">
        <f>'List of Fee-based Services'!P57</f>
        <v>0</v>
      </c>
      <c r="F69" s="1">
        <f>'List of Fee-based Services'!S57</f>
        <v>0</v>
      </c>
      <c r="G69" s="1">
        <f>'List of Fee-based Services'!V57</f>
        <v>0</v>
      </c>
      <c r="H69" s="1">
        <f>'List of Fee-based Services'!Y57</f>
        <v>0</v>
      </c>
      <c r="I69" s="1" t="str">
        <f>'List of Fee-based Services'!J57</f>
        <v>Discontinued</v>
      </c>
      <c r="J69">
        <f>SUBTOTAL(3,Table3[[#This Row],[Service]])</f>
        <v>1</v>
      </c>
    </row>
    <row r="70" spans="1:10" x14ac:dyDescent="0.25">
      <c r="A70" t="str">
        <f>'List of Fee-based Services'!A58</f>
        <v>Ergon Energy</v>
      </c>
      <c r="B70">
        <f>'List of Fee-based Services'!B58</f>
        <v>0</v>
      </c>
      <c r="C70" t="str">
        <f>'List of Fee-based Services'!E58</f>
        <v>Connection application and management services</v>
      </c>
      <c r="D70">
        <f>'List of Fee-based Services'!K58</f>
        <v>228.73632055295548</v>
      </c>
      <c r="E70" s="1">
        <f>'List of Fee-based Services'!P58</f>
        <v>0</v>
      </c>
      <c r="F70" s="1">
        <f>'List of Fee-based Services'!S58</f>
        <v>0</v>
      </c>
      <c r="G70" s="1">
        <f>'List of Fee-based Services'!V58</f>
        <v>0</v>
      </c>
      <c r="H70" s="1">
        <f>'List of Fee-based Services'!Y58</f>
        <v>0</v>
      </c>
      <c r="I70" s="1" t="str">
        <f>'List of Fee-based Services'!J58</f>
        <v>Discontinued</v>
      </c>
      <c r="J70">
        <f>SUBTOTAL(3,Table3[[#This Row],[Service]])</f>
        <v>1</v>
      </c>
    </row>
    <row r="71" spans="1:10" x14ac:dyDescent="0.25">
      <c r="A71" t="str">
        <f>'List of Fee-based Services'!A59</f>
        <v>Ergon Energy</v>
      </c>
      <c r="B71">
        <f>'List of Fee-based Services'!B59</f>
        <v>0</v>
      </c>
      <c r="C71" t="str">
        <f>'List of Fee-based Services'!E59</f>
        <v>Connection application and management services</v>
      </c>
      <c r="D71">
        <f>'List of Fee-based Services'!K59</f>
        <v>226.41273278873308</v>
      </c>
      <c r="E71" s="1">
        <f>'List of Fee-based Services'!P59</f>
        <v>164.7902820658081</v>
      </c>
      <c r="F71" s="1">
        <f>'List of Fee-based Services'!S59</f>
        <v>0</v>
      </c>
      <c r="G71" s="1">
        <f>'List of Fee-based Services'!V59</f>
        <v>0</v>
      </c>
      <c r="H71" s="1">
        <f>'List of Fee-based Services'!Y59</f>
        <v>35.704293892399164</v>
      </c>
      <c r="I71" s="1">
        <f>'List of Fee-based Services'!J59</f>
        <v>426.90730874694037</v>
      </c>
      <c r="J71">
        <f>SUBTOTAL(3,Table3[[#This Row],[Service]])</f>
        <v>1</v>
      </c>
    </row>
    <row r="72" spans="1:10" x14ac:dyDescent="0.25">
      <c r="A72" t="str">
        <f>'List of Fee-based Services'!A60</f>
        <v>Ergon Energy</v>
      </c>
      <c r="B72">
        <f>'List of Fee-based Services'!B60</f>
        <v>0</v>
      </c>
      <c r="C72" t="str">
        <f>'List of Fee-based Services'!E60</f>
        <v>Connection application and management services</v>
      </c>
      <c r="D72">
        <f>'List of Fee-based Services'!K60</f>
        <v>576.51390293427403</v>
      </c>
      <c r="E72" s="1">
        <f>'List of Fee-based Services'!P60</f>
        <v>0</v>
      </c>
      <c r="F72" s="1">
        <f>'List of Fee-based Services'!S60</f>
        <v>0</v>
      </c>
      <c r="G72" s="1">
        <f>'List of Fee-based Services'!V60</f>
        <v>0</v>
      </c>
      <c r="H72" s="1">
        <f>'List of Fee-based Services'!Y60</f>
        <v>0</v>
      </c>
      <c r="I72" s="1" t="str">
        <f>'List of Fee-based Services'!J60</f>
        <v>Discontinued</v>
      </c>
      <c r="J72">
        <f>SUBTOTAL(3,Table3[[#This Row],[Service]])</f>
        <v>1</v>
      </c>
    </row>
    <row r="73" spans="1:10" x14ac:dyDescent="0.25">
      <c r="A73" t="str">
        <f>'List of Fee-based Services'!A61</f>
        <v>Ergon Energy</v>
      </c>
      <c r="B73">
        <f>'List of Fee-based Services'!B61</f>
        <v>0</v>
      </c>
      <c r="C73" t="str">
        <f>'List of Fee-based Services'!E61</f>
        <v>Connection application and management services</v>
      </c>
      <c r="D73">
        <f>'List of Fee-based Services'!K61</f>
        <v>297.63280264721908</v>
      </c>
      <c r="E73" s="1">
        <f>'List of Fee-based Services'!P61</f>
        <v>0</v>
      </c>
      <c r="F73" s="1">
        <f>'List of Fee-based Services'!S61</f>
        <v>0</v>
      </c>
      <c r="G73" s="1">
        <f>'List of Fee-based Services'!V61</f>
        <v>0</v>
      </c>
      <c r="H73" s="1">
        <f>'List of Fee-based Services'!Y61</f>
        <v>0</v>
      </c>
      <c r="I73" s="1" t="str">
        <f>'List of Fee-based Services'!J61</f>
        <v>Discontinued</v>
      </c>
      <c r="J73">
        <f>SUBTOTAL(3,Table3[[#This Row],[Service]])</f>
        <v>1</v>
      </c>
    </row>
    <row r="74" spans="1:10" x14ac:dyDescent="0.25">
      <c r="A74" t="str">
        <f>'List of Fee-based Services'!A62</f>
        <v>Ergon Energy</v>
      </c>
      <c r="B74">
        <f>'List of Fee-based Services'!B62</f>
        <v>0</v>
      </c>
      <c r="C74" t="str">
        <f>'List of Fee-based Services'!E62</f>
        <v>Connection application and management services</v>
      </c>
      <c r="D74">
        <f>'List of Fee-based Services'!K62</f>
        <v>757.86130303690061</v>
      </c>
      <c r="E74" s="1">
        <f>'List of Fee-based Services'!P62</f>
        <v>0</v>
      </c>
      <c r="F74" s="1">
        <f>'List of Fee-based Services'!S62</f>
        <v>0</v>
      </c>
      <c r="G74" s="1">
        <f>'List of Fee-based Services'!V62</f>
        <v>0</v>
      </c>
      <c r="H74" s="1">
        <f>'List of Fee-based Services'!Y62</f>
        <v>0</v>
      </c>
      <c r="I74" s="1" t="str">
        <f>'List of Fee-based Services'!J62</f>
        <v>Discontinued</v>
      </c>
      <c r="J74">
        <f>SUBTOTAL(3,Table3[[#This Row],[Service]])</f>
        <v>1</v>
      </c>
    </row>
    <row r="75" spans="1:10" x14ac:dyDescent="0.25">
      <c r="A75" t="str">
        <f>'List of Fee-based Services'!A63</f>
        <v>Ergon Energy</v>
      </c>
      <c r="B75">
        <f>'List of Fee-based Services'!B63</f>
        <v>0</v>
      </c>
      <c r="C75" t="str">
        <f>'List of Fee-based Services'!E63</f>
        <v>Connection application and management services</v>
      </c>
      <c r="D75">
        <f>'List of Fee-based Services'!K63</f>
        <v>297.63280264721908</v>
      </c>
      <c r="E75" s="1">
        <f>'List of Fee-based Services'!P63</f>
        <v>0</v>
      </c>
      <c r="F75" s="1">
        <f>'List of Fee-based Services'!S63</f>
        <v>0</v>
      </c>
      <c r="G75" s="1">
        <f>'List of Fee-based Services'!V63</f>
        <v>0</v>
      </c>
      <c r="H75" s="1">
        <f>'List of Fee-based Services'!Y63</f>
        <v>0</v>
      </c>
      <c r="I75" s="1" t="str">
        <f>'List of Fee-based Services'!J63</f>
        <v>Discontinued</v>
      </c>
      <c r="J75">
        <f>SUBTOTAL(3,Table3[[#This Row],[Service]])</f>
        <v>1</v>
      </c>
    </row>
    <row r="76" spans="1:10" x14ac:dyDescent="0.25">
      <c r="A76" t="str">
        <f>'List of Fee-based Services'!A64</f>
        <v>Ergon Energy</v>
      </c>
      <c r="B76">
        <f>'List of Fee-based Services'!B64</f>
        <v>0</v>
      </c>
      <c r="C76" t="str">
        <f>'List of Fee-based Services'!E64</f>
        <v>Connection application and management services</v>
      </c>
      <c r="D76">
        <f>'List of Fee-based Services'!K64</f>
        <v>113.53544720675421</v>
      </c>
      <c r="E76" s="1">
        <f>'List of Fee-based Services'!P64</f>
        <v>21.719234949114238</v>
      </c>
      <c r="F76" s="1">
        <f>'List of Fee-based Services'!S64</f>
        <v>0</v>
      </c>
      <c r="G76" s="1">
        <f>'List of Fee-based Services'!V64</f>
        <v>0</v>
      </c>
      <c r="H76" s="1">
        <f>'List of Fee-based Services'!Y64</f>
        <v>-29.706108096132439</v>
      </c>
      <c r="I76" s="1">
        <f>'List of Fee-based Services'!J64</f>
        <v>105.54857405973601</v>
      </c>
      <c r="J76">
        <f>SUBTOTAL(3,Table3[[#This Row],[Service]])</f>
        <v>1</v>
      </c>
    </row>
    <row r="77" spans="1:10" x14ac:dyDescent="0.25">
      <c r="A77" t="str">
        <f>'List of Fee-based Services'!A65</f>
        <v>Ergon Energy</v>
      </c>
      <c r="B77">
        <f>'List of Fee-based Services'!B65</f>
        <v>0</v>
      </c>
      <c r="C77" t="str">
        <f>'List of Fee-based Services'!E65</f>
        <v>Connection application and management services</v>
      </c>
      <c r="D77">
        <f>'List of Fee-based Services'!K65</f>
        <v>142.93966488148558</v>
      </c>
      <c r="E77" s="1">
        <f>'List of Fee-based Services'!P65</f>
        <v>23.301854082141581</v>
      </c>
      <c r="F77" s="1">
        <f>'List of Fee-based Services'!S65</f>
        <v>0</v>
      </c>
      <c r="G77" s="1">
        <f>'List of Fee-based Services'!V65</f>
        <v>0</v>
      </c>
      <c r="H77" s="1">
        <f>'List of Fee-based Services'!Y65</f>
        <v>-40.559044505503429</v>
      </c>
      <c r="I77" s="1">
        <f>'List of Fee-based Services'!J65</f>
        <v>125.68247445812369</v>
      </c>
      <c r="J77">
        <f>SUBTOTAL(3,Table3[[#This Row],[Service]])</f>
        <v>1</v>
      </c>
    </row>
    <row r="78" spans="1:10" x14ac:dyDescent="0.25">
      <c r="A78" t="str">
        <f>'List of Fee-based Services'!A66</f>
        <v>Ergon Energy</v>
      </c>
      <c r="B78">
        <f>'List of Fee-based Services'!B66</f>
        <v>0</v>
      </c>
      <c r="C78" t="str">
        <f>'List of Fee-based Services'!E66</f>
        <v>Connection application and management services</v>
      </c>
      <c r="D78">
        <f>'List of Fee-based Services'!K66</f>
        <v>142.93966488148558</v>
      </c>
      <c r="E78" s="1">
        <f>'List of Fee-based Services'!P66</f>
        <v>0</v>
      </c>
      <c r="F78" s="1">
        <f>'List of Fee-based Services'!S66</f>
        <v>0</v>
      </c>
      <c r="G78" s="1">
        <f>'List of Fee-based Services'!V66</f>
        <v>0</v>
      </c>
      <c r="H78" s="1">
        <f>'List of Fee-based Services'!Y66</f>
        <v>0</v>
      </c>
      <c r="I78" s="1" t="str">
        <f>'List of Fee-based Services'!J66</f>
        <v>Discontinued</v>
      </c>
      <c r="J78">
        <f>SUBTOTAL(3,Table3[[#This Row],[Service]])</f>
        <v>1</v>
      </c>
    </row>
    <row r="79" spans="1:10" x14ac:dyDescent="0.25">
      <c r="A79" t="str">
        <f>'List of Fee-based Services'!A67</f>
        <v>Ergon Energy</v>
      </c>
      <c r="B79">
        <f>'List of Fee-based Services'!B67</f>
        <v>0</v>
      </c>
      <c r="C79" t="str">
        <f>'List of Fee-based Services'!E67</f>
        <v>Connection application and management services</v>
      </c>
      <c r="D79">
        <f>'List of Fee-based Services'!K67</f>
        <v>113.53544720675421</v>
      </c>
      <c r="E79" s="1">
        <f>'List of Fee-based Services'!P67</f>
        <v>21.719234949114238</v>
      </c>
      <c r="F79" s="1">
        <f>'List of Fee-based Services'!S67</f>
        <v>0</v>
      </c>
      <c r="G79" s="1">
        <f>'List of Fee-based Services'!V67</f>
        <v>0</v>
      </c>
      <c r="H79" s="1">
        <f>'List of Fee-based Services'!Y67</f>
        <v>-29.706108096132439</v>
      </c>
      <c r="I79" s="1">
        <f>'List of Fee-based Services'!J67</f>
        <v>105.54857405973601</v>
      </c>
      <c r="J79">
        <f>SUBTOTAL(3,Table3[[#This Row],[Service]])</f>
        <v>1</v>
      </c>
    </row>
    <row r="80" spans="1:10" x14ac:dyDescent="0.25">
      <c r="A80" t="str">
        <f>'List of Fee-based Services'!A68</f>
        <v>Ergon Energy</v>
      </c>
      <c r="B80">
        <f>'List of Fee-based Services'!B68</f>
        <v>0</v>
      </c>
      <c r="C80" t="str">
        <f>'List of Fee-based Services'!E68</f>
        <v>Connection application and management services</v>
      </c>
      <c r="D80">
        <f>'List of Fee-based Services'!K68</f>
        <v>142.93966488148558</v>
      </c>
      <c r="E80" s="1">
        <f>'List of Fee-based Services'!P68</f>
        <v>23.301854082141581</v>
      </c>
      <c r="F80" s="1">
        <f>'List of Fee-based Services'!S68</f>
        <v>0</v>
      </c>
      <c r="G80" s="1">
        <f>'List of Fee-based Services'!V68</f>
        <v>0</v>
      </c>
      <c r="H80" s="1">
        <f>'List of Fee-based Services'!Y68</f>
        <v>-40.559044505503429</v>
      </c>
      <c r="I80" s="1">
        <f>'List of Fee-based Services'!J68</f>
        <v>125.68247445812369</v>
      </c>
      <c r="J80">
        <f>SUBTOTAL(3,Table3[[#This Row],[Service]])</f>
        <v>1</v>
      </c>
    </row>
    <row r="81" spans="1:10" x14ac:dyDescent="0.25">
      <c r="A81" t="str">
        <f>'List of Fee-based Services'!A69</f>
        <v>Ergon Energy</v>
      </c>
      <c r="B81">
        <f>'List of Fee-based Services'!B69</f>
        <v>0</v>
      </c>
      <c r="C81" t="str">
        <f>'List of Fee-based Services'!E69</f>
        <v>Connection application and management services</v>
      </c>
      <c r="D81">
        <f>'List of Fee-based Services'!K69</f>
        <v>142.93966488148558</v>
      </c>
      <c r="E81" s="1">
        <f>'List of Fee-based Services'!P69</f>
        <v>0</v>
      </c>
      <c r="F81" s="1">
        <f>'List of Fee-based Services'!S69</f>
        <v>0</v>
      </c>
      <c r="G81" s="1">
        <f>'List of Fee-based Services'!V69</f>
        <v>0</v>
      </c>
      <c r="H81" s="1">
        <f>'List of Fee-based Services'!Y69</f>
        <v>0</v>
      </c>
      <c r="I81" s="1" t="str">
        <f>'List of Fee-based Services'!J69</f>
        <v>Discontinued</v>
      </c>
      <c r="J81">
        <f>SUBTOTAL(3,Table3[[#This Row],[Service]])</f>
        <v>1</v>
      </c>
    </row>
    <row r="82" spans="1:10" x14ac:dyDescent="0.25">
      <c r="A82" t="str">
        <f>'List of Fee-based Services'!A70</f>
        <v>Ergon Energy</v>
      </c>
      <c r="B82">
        <f>'List of Fee-based Services'!B70</f>
        <v>0</v>
      </c>
      <c r="C82" t="str">
        <f>'List of Fee-based Services'!E70</f>
        <v>Connection application and management services</v>
      </c>
      <c r="D82">
        <f>'List of Fee-based Services'!K70</f>
        <v>419.28283849765387</v>
      </c>
      <c r="E82" s="1">
        <f>'List of Fee-based Services'!P70</f>
        <v>-27.250038107369008</v>
      </c>
      <c r="F82" s="1">
        <f>'List of Fee-based Services'!S70</f>
        <v>0</v>
      </c>
      <c r="G82" s="1">
        <f>'List of Fee-based Services'!V70</f>
        <v>0</v>
      </c>
      <c r="H82" s="1">
        <f>'List of Fee-based Services'!Y70</f>
        <v>-158.99744303521268</v>
      </c>
      <c r="I82" s="1">
        <f>'List of Fee-based Services'!J70</f>
        <v>233.03535735507216</v>
      </c>
      <c r="J82">
        <f>SUBTOTAL(3,Table3[[#This Row],[Service]])</f>
        <v>1</v>
      </c>
    </row>
    <row r="83" spans="1:10" x14ac:dyDescent="0.25">
      <c r="A83" t="str">
        <f>'List of Fee-based Services'!A71</f>
        <v>Ergon Energy</v>
      </c>
      <c r="B83">
        <f>'List of Fee-based Services'!B71</f>
        <v>0</v>
      </c>
      <c r="C83" t="str">
        <f>'List of Fee-based Services'!E71</f>
        <v>Connection application and management services</v>
      </c>
      <c r="D83">
        <f>'List of Fee-based Services'!K71</f>
        <v>1119.4851787887358</v>
      </c>
      <c r="E83" s="1">
        <f>'List of Fee-based Services'!P71</f>
        <v>0</v>
      </c>
      <c r="F83" s="1">
        <f>'List of Fee-based Services'!S71</f>
        <v>0</v>
      </c>
      <c r="G83" s="1">
        <f>'List of Fee-based Services'!V71</f>
        <v>0</v>
      </c>
      <c r="H83" s="1">
        <f>'List of Fee-based Services'!Y71</f>
        <v>0</v>
      </c>
      <c r="I83" s="1" t="str">
        <f>'List of Fee-based Services'!J71</f>
        <v>Discontinued</v>
      </c>
      <c r="J83">
        <f>SUBTOTAL(3,Table3[[#This Row],[Service]])</f>
        <v>1</v>
      </c>
    </row>
    <row r="84" spans="1:10" x14ac:dyDescent="0.25">
      <c r="A84" t="str">
        <f>'List of Fee-based Services'!A72</f>
        <v>Ergon Energy</v>
      </c>
      <c r="B84">
        <f>'List of Fee-based Services'!B72</f>
        <v>0</v>
      </c>
      <c r="C84" t="str">
        <f>'List of Fee-based Services'!E72</f>
        <v>Connection application and management services</v>
      </c>
      <c r="D84">
        <f>'List of Fee-based Services'!K72</f>
        <v>551.17185675410951</v>
      </c>
      <c r="E84" s="1">
        <f>'List of Fee-based Services'!P72</f>
        <v>-55.56358078677026</v>
      </c>
      <c r="F84" s="1">
        <f>'List of Fee-based Services'!S72</f>
        <v>0</v>
      </c>
      <c r="G84" s="1">
        <f>'List of Fee-based Services'!V72</f>
        <v>0</v>
      </c>
      <c r="H84" s="1">
        <f>'List of Fee-based Services'!Y72</f>
        <v>-230.59334006900292</v>
      </c>
      <c r="I84" s="1">
        <f>'List of Fee-based Services'!J72</f>
        <v>265.01493589833638</v>
      </c>
      <c r="J84">
        <f>SUBTOTAL(3,Table3[[#This Row],[Service]])</f>
        <v>1</v>
      </c>
    </row>
    <row r="85" spans="1:10" x14ac:dyDescent="0.25">
      <c r="A85" t="str">
        <f>'List of Fee-based Services'!A73</f>
        <v>Ergon Energy</v>
      </c>
      <c r="B85">
        <f>'List of Fee-based Services'!B73</f>
        <v>0</v>
      </c>
      <c r="C85" t="str">
        <f>'List of Fee-based Services'!E73</f>
        <v>Connection application and management services</v>
      </c>
      <c r="D85">
        <f>'List of Fee-based Services'!K73</f>
        <v>1471.6288575334727</v>
      </c>
      <c r="E85" s="1">
        <f>'List of Fee-based Services'!P73</f>
        <v>0</v>
      </c>
      <c r="F85" s="1">
        <f>'List of Fee-based Services'!S73</f>
        <v>0</v>
      </c>
      <c r="G85" s="1">
        <f>'List of Fee-based Services'!V73</f>
        <v>0</v>
      </c>
      <c r="H85" s="1">
        <f>'List of Fee-based Services'!Y73</f>
        <v>0</v>
      </c>
      <c r="I85" s="1" t="str">
        <f>'List of Fee-based Services'!J73</f>
        <v>Discontinued</v>
      </c>
      <c r="J85">
        <f>SUBTOTAL(3,Table3[[#This Row],[Service]])</f>
        <v>1</v>
      </c>
    </row>
    <row r="86" spans="1:10" x14ac:dyDescent="0.25">
      <c r="A86" t="str">
        <f>'List of Fee-based Services'!A74</f>
        <v>Ergon Energy</v>
      </c>
      <c r="B86">
        <f>'List of Fee-based Services'!B74</f>
        <v>0</v>
      </c>
      <c r="C86" t="str">
        <f>'List of Fee-based Services'!E74</f>
        <v>Connection application and management services</v>
      </c>
      <c r="D86">
        <f>'List of Fee-based Services'!K74</f>
        <v>976.92901369953347</v>
      </c>
      <c r="E86" s="1">
        <f>'List of Fee-based Services'!P74</f>
        <v>-70.543446808960084</v>
      </c>
      <c r="F86" s="1">
        <f>'List of Fee-based Services'!S74</f>
        <v>0</v>
      </c>
      <c r="G86" s="1">
        <f>'List of Fee-based Services'!V74</f>
        <v>0</v>
      </c>
      <c r="H86" s="1">
        <f>'List of Fee-based Services'!Y74</f>
        <v>-378.17209021907661</v>
      </c>
      <c r="I86" s="1">
        <f>'List of Fee-based Services'!J74</f>
        <v>528.21347667149689</v>
      </c>
      <c r="J86">
        <f>SUBTOTAL(3,Table3[[#This Row],[Service]])</f>
        <v>1</v>
      </c>
    </row>
    <row r="87" spans="1:10" x14ac:dyDescent="0.25">
      <c r="A87" t="str">
        <f>'List of Fee-based Services'!A75</f>
        <v>Ergon Energy</v>
      </c>
      <c r="B87">
        <f>'List of Fee-based Services'!B75</f>
        <v>0</v>
      </c>
      <c r="C87" t="str">
        <f>'List of Fee-based Services'!E75</f>
        <v>Connection application and management services</v>
      </c>
      <c r="D87">
        <f>'List of Fee-based Services'!K75</f>
        <v>1677.1313539906155</v>
      </c>
      <c r="E87" s="1">
        <f>'List of Fee-based Services'!P75</f>
        <v>0</v>
      </c>
      <c r="F87" s="1">
        <f>'List of Fee-based Services'!S75</f>
        <v>0</v>
      </c>
      <c r="G87" s="1">
        <f>'List of Fee-based Services'!V75</f>
        <v>0</v>
      </c>
      <c r="H87" s="1">
        <f>'List of Fee-based Services'!Y75</f>
        <v>0</v>
      </c>
      <c r="I87" s="1" t="str">
        <f>'List of Fee-based Services'!J75</f>
        <v>Discontinued</v>
      </c>
      <c r="J87">
        <f>SUBTOTAL(3,Table3[[#This Row],[Service]])</f>
        <v>1</v>
      </c>
    </row>
    <row r="88" spans="1:10" x14ac:dyDescent="0.25">
      <c r="A88" t="str">
        <f>'List of Fee-based Services'!A76</f>
        <v>Ergon Energy</v>
      </c>
      <c r="B88">
        <f>'List of Fee-based Services'!B76</f>
        <v>0</v>
      </c>
      <c r="C88" t="str">
        <f>'List of Fee-based Services'!E76</f>
        <v>Connection application and management services</v>
      </c>
      <c r="D88">
        <f>'List of Fee-based Services'!K76</f>
        <v>1186.5704329483608</v>
      </c>
      <c r="E88" s="1">
        <f>'List of Fee-based Services'!P76</f>
        <v>-86.819164365949177</v>
      </c>
      <c r="F88" s="1">
        <f>'List of Fee-based Services'!S76</f>
        <v>0</v>
      </c>
      <c r="G88" s="1">
        <f>'List of Fee-based Services'!V76</f>
        <v>0</v>
      </c>
      <c r="H88" s="1">
        <f>'List of Fee-based Services'!Y76</f>
        <v>-460.56857412278475</v>
      </c>
      <c r="I88" s="1">
        <f>'List of Fee-based Services'!J76</f>
        <v>639.18269445962653</v>
      </c>
      <c r="J88">
        <f>SUBTOTAL(3,Table3[[#This Row],[Service]])</f>
        <v>1</v>
      </c>
    </row>
    <row r="89" spans="1:10" x14ac:dyDescent="0.25">
      <c r="A89" t="str">
        <f>'List of Fee-based Services'!A77</f>
        <v>Ergon Energy</v>
      </c>
      <c r="B89">
        <f>'List of Fee-based Services'!B77</f>
        <v>0</v>
      </c>
      <c r="C89" t="str">
        <f>'List of Fee-based Services'!E77</f>
        <v>Connection application and management services</v>
      </c>
      <c r="D89">
        <f>'List of Fee-based Services'!K77</f>
        <v>1886.7727732394426</v>
      </c>
      <c r="E89" s="1">
        <f>'List of Fee-based Services'!P77</f>
        <v>0</v>
      </c>
      <c r="F89" s="1">
        <f>'List of Fee-based Services'!S77</f>
        <v>0</v>
      </c>
      <c r="G89" s="1">
        <f>'List of Fee-based Services'!V77</f>
        <v>0</v>
      </c>
      <c r="H89" s="1">
        <f>'List of Fee-based Services'!Y77</f>
        <v>0</v>
      </c>
      <c r="I89" s="1" t="str">
        <f>'List of Fee-based Services'!J77</f>
        <v>Discontinued</v>
      </c>
      <c r="J89">
        <f>SUBTOTAL(3,Table3[[#This Row],[Service]])</f>
        <v>1</v>
      </c>
    </row>
    <row r="90" spans="1:10" x14ac:dyDescent="0.25">
      <c r="A90" t="str">
        <f>'List of Fee-based Services'!A78</f>
        <v>Ergon Energy</v>
      </c>
      <c r="B90">
        <f>'List of Fee-based Services'!B78</f>
        <v>0</v>
      </c>
      <c r="C90" t="str">
        <f>'List of Fee-based Services'!E78</f>
        <v>Connection application and management services</v>
      </c>
      <c r="D90">
        <f>'List of Fee-based Services'!K78</f>
        <v>1933.0257287033542</v>
      </c>
      <c r="E90" s="1">
        <f>'List of Fee-based Services'!P78</f>
        <v>-70.543446808960084</v>
      </c>
      <c r="F90" s="1">
        <f>'List of Fee-based Services'!S78</f>
        <v>0</v>
      </c>
      <c r="G90" s="1">
        <f>'List of Fee-based Services'!V78</f>
        <v>0</v>
      </c>
      <c r="H90" s="1">
        <f>'List of Fee-based Services'!Y78</f>
        <v>-96.389053995232985</v>
      </c>
      <c r="I90" s="1">
        <f>'List of Fee-based Services'!J78</f>
        <v>1784.8594814469625</v>
      </c>
      <c r="J90">
        <f>SUBTOTAL(3,Table3[[#This Row],[Service]])</f>
        <v>1</v>
      </c>
    </row>
    <row r="91" spans="1:10" x14ac:dyDescent="0.25">
      <c r="A91" t="str">
        <f>'List of Fee-based Services'!A79</f>
        <v>Ergon Energy</v>
      </c>
      <c r="B91">
        <f>'List of Fee-based Services'!B79</f>
        <v>0</v>
      </c>
      <c r="C91" t="str">
        <f>'List of Fee-based Services'!E79</f>
        <v>Connection application and management services</v>
      </c>
      <c r="D91">
        <f>'List of Fee-based Services'!K79</f>
        <v>2633.2280689944359</v>
      </c>
      <c r="E91" s="1">
        <f>'List of Fee-based Services'!P79</f>
        <v>0</v>
      </c>
      <c r="F91" s="1">
        <f>'List of Fee-based Services'!S79</f>
        <v>0</v>
      </c>
      <c r="G91" s="1">
        <f>'List of Fee-based Services'!V79</f>
        <v>0</v>
      </c>
      <c r="H91" s="1">
        <f>'List of Fee-based Services'!Y79</f>
        <v>0</v>
      </c>
      <c r="I91" s="1" t="str">
        <f>'List of Fee-based Services'!J79</f>
        <v>Discontinued</v>
      </c>
      <c r="J91">
        <f>SUBTOTAL(3,Table3[[#This Row],[Service]])</f>
        <v>1</v>
      </c>
    </row>
    <row r="92" spans="1:10" x14ac:dyDescent="0.25">
      <c r="A92" t="str">
        <f>'List of Fee-based Services'!A80</f>
        <v>Ergon Energy</v>
      </c>
      <c r="B92">
        <f>'List of Fee-based Services'!B80</f>
        <v>0</v>
      </c>
      <c r="C92" t="str">
        <f>'List of Fee-based Services'!E80</f>
        <v>Connection application and management services</v>
      </c>
      <c r="D92">
        <f>'List of Fee-based Services'!K80</f>
        <v>2142.667147952181</v>
      </c>
      <c r="E92" s="1">
        <f>'List of Fee-based Services'!P80</f>
        <v>-86.819164365949177</v>
      </c>
      <c r="F92" s="1">
        <f>'List of Fee-based Services'!S80</f>
        <v>0</v>
      </c>
      <c r="G92" s="1">
        <f>'List of Fee-based Services'!V80</f>
        <v>0</v>
      </c>
      <c r="H92" s="1">
        <f>'List of Fee-based Services'!Y80</f>
        <v>-178.78553789894147</v>
      </c>
      <c r="I92" s="1">
        <f>'List of Fee-based Services'!J80</f>
        <v>1895.8286992350922</v>
      </c>
      <c r="J92">
        <f>SUBTOTAL(3,Table3[[#This Row],[Service]])</f>
        <v>1</v>
      </c>
    </row>
    <row r="93" spans="1:10" x14ac:dyDescent="0.25">
      <c r="A93" t="str">
        <f>'List of Fee-based Services'!A81</f>
        <v>Ergon Energy</v>
      </c>
      <c r="B93">
        <f>'List of Fee-based Services'!B81</f>
        <v>0</v>
      </c>
      <c r="C93" t="str">
        <f>'List of Fee-based Services'!E81</f>
        <v>Connection application and management services</v>
      </c>
      <c r="D93">
        <f>'List of Fee-based Services'!K81</f>
        <v>2842.8694882432633</v>
      </c>
      <c r="E93" s="1">
        <f>'List of Fee-based Services'!P81</f>
        <v>0</v>
      </c>
      <c r="F93" s="1">
        <f>'List of Fee-based Services'!S81</f>
        <v>0</v>
      </c>
      <c r="G93" s="1">
        <f>'List of Fee-based Services'!V81</f>
        <v>0</v>
      </c>
      <c r="H93" s="1">
        <f>'List of Fee-based Services'!Y81</f>
        <v>0</v>
      </c>
      <c r="I93" s="1" t="str">
        <f>'List of Fee-based Services'!J81</f>
        <v>Discontinued</v>
      </c>
      <c r="J93">
        <f>SUBTOTAL(3,Table3[[#This Row],[Service]])</f>
        <v>1</v>
      </c>
    </row>
    <row r="94" spans="1:10" x14ac:dyDescent="0.25">
      <c r="A94" t="str">
        <f>'List of Fee-based Services'!A82</f>
        <v>Ergon Energy</v>
      </c>
      <c r="B94">
        <f>'List of Fee-based Services'!B82</f>
        <v>0</v>
      </c>
      <c r="C94" t="str">
        <f>'List of Fee-based Services'!E82</f>
        <v>Connection application and management services</v>
      </c>
      <c r="D94">
        <f>'List of Fee-based Services'!K82</f>
        <v>1284.2304262370749</v>
      </c>
      <c r="E94" s="1">
        <f>'List of Fee-based Services'!P82</f>
        <v>-137.48159462650045</v>
      </c>
      <c r="F94" s="1">
        <f>'List of Fee-based Services'!S82</f>
        <v>0</v>
      </c>
      <c r="G94" s="1">
        <f>'List of Fee-based Services'!V82</f>
        <v>0</v>
      </c>
      <c r="H94" s="1">
        <f>'List of Fee-based Services'!Y82</f>
        <v>-546.04831024101213</v>
      </c>
      <c r="I94" s="1">
        <f>'List of Fee-based Services'!J82</f>
        <v>600.70052136956247</v>
      </c>
      <c r="J94">
        <f>SUBTOTAL(3,Table3[[#This Row],[Service]])</f>
        <v>1</v>
      </c>
    </row>
    <row r="95" spans="1:10" x14ac:dyDescent="0.25">
      <c r="A95" t="str">
        <f>'List of Fee-based Services'!A83</f>
        <v>Ergon Energy</v>
      </c>
      <c r="B95">
        <f>'List of Fee-based Services'!B83</f>
        <v>0</v>
      </c>
      <c r="C95" t="str">
        <f>'List of Fee-based Services'!E83</f>
        <v>Connection application and management services</v>
      </c>
      <c r="D95">
        <f>'List of Fee-based Services'!K83</f>
        <v>2204.6874270164381</v>
      </c>
      <c r="E95" s="1">
        <f>'List of Fee-based Services'!P83</f>
        <v>0</v>
      </c>
      <c r="F95" s="1">
        <f>'List of Fee-based Services'!S83</f>
        <v>0</v>
      </c>
      <c r="G95" s="1">
        <f>'List of Fee-based Services'!V83</f>
        <v>0</v>
      </c>
      <c r="H95" s="1">
        <f>'List of Fee-based Services'!Y83</f>
        <v>0</v>
      </c>
      <c r="I95" s="1" t="str">
        <f>'List of Fee-based Services'!J83</f>
        <v>Discontinued</v>
      </c>
      <c r="J95">
        <f>SUBTOTAL(3,Table3[[#This Row],[Service]])</f>
        <v>1</v>
      </c>
    </row>
    <row r="96" spans="1:10" x14ac:dyDescent="0.25">
      <c r="A96" t="str">
        <f>'List of Fee-based Services'!A84</f>
        <v>Ergon Energy</v>
      </c>
      <c r="B96">
        <f>'List of Fee-based Services'!B84</f>
        <v>0</v>
      </c>
      <c r="C96" t="str">
        <f>'List of Fee-based Services'!E84</f>
        <v>Connection application and management services</v>
      </c>
      <c r="D96">
        <f>'List of Fee-based Services'!K84</f>
        <v>1559.8163546141302</v>
      </c>
      <c r="E96" s="1">
        <f>'List of Fee-based Services'!P84</f>
        <v>-168.2778404309102</v>
      </c>
      <c r="F96" s="1">
        <f>'List of Fee-based Services'!S84</f>
        <v>0</v>
      </c>
      <c r="G96" s="1">
        <f>'List of Fee-based Services'!V84</f>
        <v>0</v>
      </c>
      <c r="H96" s="1">
        <f>'List of Fee-based Services'!Y84</f>
        <v>-664.64040429063982</v>
      </c>
      <c r="I96" s="1">
        <f>'List of Fee-based Services'!J84</f>
        <v>726.89810989257967</v>
      </c>
      <c r="J96">
        <f>SUBTOTAL(3,Table3[[#This Row],[Service]])</f>
        <v>1</v>
      </c>
    </row>
    <row r="97" spans="1:10" x14ac:dyDescent="0.25">
      <c r="A97" t="str">
        <f>'List of Fee-based Services'!A85</f>
        <v>Ergon Energy</v>
      </c>
      <c r="B97">
        <f>'List of Fee-based Services'!B85</f>
        <v>0</v>
      </c>
      <c r="C97" t="str">
        <f>'List of Fee-based Services'!E85</f>
        <v>Connection application and management services</v>
      </c>
      <c r="D97">
        <f>'List of Fee-based Services'!K85</f>
        <v>2480.2733553934927</v>
      </c>
      <c r="E97" s="1">
        <f>'List of Fee-based Services'!P85</f>
        <v>0</v>
      </c>
      <c r="F97" s="1">
        <f>'List of Fee-based Services'!S85</f>
        <v>0</v>
      </c>
      <c r="G97" s="1">
        <f>'List of Fee-based Services'!V85</f>
        <v>0</v>
      </c>
      <c r="H97" s="1">
        <f>'List of Fee-based Services'!Y85</f>
        <v>0</v>
      </c>
      <c r="I97" s="1" t="str">
        <f>'List of Fee-based Services'!J85</f>
        <v>Discontinued</v>
      </c>
      <c r="J97">
        <f>SUBTOTAL(3,Table3[[#This Row],[Service]])</f>
        <v>1</v>
      </c>
    </row>
    <row r="98" spans="1:10" x14ac:dyDescent="0.25">
      <c r="A98" t="str">
        <f>'List of Fee-based Services'!A86</f>
        <v>Ergon Energy</v>
      </c>
      <c r="B98">
        <f>'List of Fee-based Services'!B86</f>
        <v>0</v>
      </c>
      <c r="C98" t="str">
        <f>'List of Fee-based Services'!E86</f>
        <v>Connection application and management services</v>
      </c>
      <c r="D98">
        <f>'List of Fee-based Services'!K86</f>
        <v>2240.3271412408958</v>
      </c>
      <c r="E98" s="1">
        <f>'List of Fee-based Services'!P86</f>
        <v>-137.48159462650045</v>
      </c>
      <c r="F98" s="1">
        <f>'List of Fee-based Services'!S86</f>
        <v>0</v>
      </c>
      <c r="G98" s="1">
        <f>'List of Fee-based Services'!V86</f>
        <v>0</v>
      </c>
      <c r="H98" s="1">
        <f>'List of Fee-based Services'!Y86</f>
        <v>-264.26527401716874</v>
      </c>
      <c r="I98" s="1">
        <f>'List of Fee-based Services'!J86</f>
        <v>1857.3465261450278</v>
      </c>
      <c r="J98">
        <f>SUBTOTAL(3,Table3[[#This Row],[Service]])</f>
        <v>1</v>
      </c>
    </row>
    <row r="99" spans="1:10" x14ac:dyDescent="0.25">
      <c r="A99" t="str">
        <f>'List of Fee-based Services'!A87</f>
        <v>Ergon Energy</v>
      </c>
      <c r="B99">
        <f>'List of Fee-based Services'!B87</f>
        <v>0</v>
      </c>
      <c r="C99" t="str">
        <f>'List of Fee-based Services'!E87</f>
        <v>Connection application and management services</v>
      </c>
      <c r="D99">
        <f>'List of Fee-based Services'!K87</f>
        <v>3160.784142020259</v>
      </c>
      <c r="E99" s="1">
        <f>'List of Fee-based Services'!P87</f>
        <v>0</v>
      </c>
      <c r="F99" s="1">
        <f>'List of Fee-based Services'!S87</f>
        <v>0</v>
      </c>
      <c r="G99" s="1">
        <f>'List of Fee-based Services'!V87</f>
        <v>0</v>
      </c>
      <c r="H99" s="1">
        <f>'List of Fee-based Services'!Y87</f>
        <v>0</v>
      </c>
      <c r="I99" s="1" t="str">
        <f>'List of Fee-based Services'!J87</f>
        <v>Discontinued</v>
      </c>
      <c r="J99">
        <f>SUBTOTAL(3,Table3[[#This Row],[Service]])</f>
        <v>1</v>
      </c>
    </row>
    <row r="100" spans="1:10" x14ac:dyDescent="0.25">
      <c r="A100" t="str">
        <f>'List of Fee-based Services'!A88</f>
        <v>Ergon Energy</v>
      </c>
      <c r="B100">
        <f>'List of Fee-based Services'!B88</f>
        <v>0</v>
      </c>
      <c r="C100" t="str">
        <f>'List of Fee-based Services'!E88</f>
        <v>Connection application and management services</v>
      </c>
      <c r="D100">
        <f>'List of Fee-based Services'!K88</f>
        <v>2515.9130696179504</v>
      </c>
      <c r="E100" s="1">
        <f>'List of Fee-based Services'!P88</f>
        <v>-168.2778404309102</v>
      </c>
      <c r="F100" s="1">
        <f>'List of Fee-based Services'!S88</f>
        <v>0</v>
      </c>
      <c r="G100" s="1">
        <f>'List of Fee-based Services'!V88</f>
        <v>0</v>
      </c>
      <c r="H100" s="1">
        <f>'List of Fee-based Services'!Y88</f>
        <v>-382.85736806679688</v>
      </c>
      <c r="I100" s="1">
        <f>'List of Fee-based Services'!J88</f>
        <v>1983.544114668045</v>
      </c>
      <c r="J100">
        <f>SUBTOTAL(3,Table3[[#This Row],[Service]])</f>
        <v>1</v>
      </c>
    </row>
    <row r="101" spans="1:10" x14ac:dyDescent="0.25">
      <c r="A101" t="str">
        <f>'List of Fee-based Services'!A89</f>
        <v>Ergon Energy</v>
      </c>
      <c r="B101">
        <f>'List of Fee-based Services'!B89</f>
        <v>0</v>
      </c>
      <c r="C101" t="str">
        <f>'List of Fee-based Services'!E89</f>
        <v>Connection application and management services</v>
      </c>
      <c r="D101">
        <f>'List of Fee-based Services'!K89</f>
        <v>3436.3700703973136</v>
      </c>
      <c r="E101" s="1">
        <f>'List of Fee-based Services'!P89</f>
        <v>0</v>
      </c>
      <c r="F101" s="1">
        <f>'List of Fee-based Services'!S89</f>
        <v>0</v>
      </c>
      <c r="G101" s="1">
        <f>'List of Fee-based Services'!V89</f>
        <v>0</v>
      </c>
      <c r="H101" s="1">
        <f>'List of Fee-based Services'!Y89</f>
        <v>0</v>
      </c>
      <c r="I101" s="1" t="str">
        <f>'List of Fee-based Services'!J89</f>
        <v>Discontinued</v>
      </c>
      <c r="J101">
        <f>SUBTOTAL(3,Table3[[#This Row],[Service]])</f>
        <v>1</v>
      </c>
    </row>
    <row r="102" spans="1:10" x14ac:dyDescent="0.25">
      <c r="A102" t="str">
        <f>'List of Fee-based Services'!A90</f>
        <v>Ergon Energy</v>
      </c>
      <c r="B102">
        <f>'List of Fee-based Services'!B90</f>
        <v>0</v>
      </c>
      <c r="C102" t="str">
        <f>'List of Fee-based Services'!E90</f>
        <v>Connection application and management services</v>
      </c>
      <c r="D102">
        <f>'List of Fee-based Services'!K90</f>
        <v>209.64141924882694</v>
      </c>
      <c r="E102" s="1">
        <f>'List of Fee-based Services'!P90</f>
        <v>0</v>
      </c>
      <c r="F102" s="1">
        <f>'List of Fee-based Services'!S90</f>
        <v>0</v>
      </c>
      <c r="G102" s="1">
        <f>'List of Fee-based Services'!V90</f>
        <v>0</v>
      </c>
      <c r="H102" s="1">
        <f>'List of Fee-based Services'!Y90</f>
        <v>0</v>
      </c>
      <c r="I102" s="1" t="str">
        <f>'List of Fee-based Services'!J90</f>
        <v>Discontinued</v>
      </c>
      <c r="J102">
        <f>SUBTOTAL(3,Table3[[#This Row],[Service]])</f>
        <v>1</v>
      </c>
    </row>
    <row r="103" spans="1:10" x14ac:dyDescent="0.25">
      <c r="A103" t="str">
        <f>'List of Fee-based Services'!A91</f>
        <v>Ergon Energy</v>
      </c>
      <c r="B103">
        <f>'List of Fee-based Services'!B91</f>
        <v>0</v>
      </c>
      <c r="C103" t="str">
        <f>'List of Fee-based Services'!E91</f>
        <v>Connection application and management services</v>
      </c>
      <c r="D103">
        <f>'List of Fee-based Services'!K91</f>
        <v>1186.5704329483608</v>
      </c>
      <c r="E103" s="1">
        <f>'List of Fee-based Services'!P91</f>
        <v>-86.819164365949177</v>
      </c>
      <c r="F103" s="1">
        <f>'List of Fee-based Services'!S91</f>
        <v>0</v>
      </c>
      <c r="G103" s="1">
        <f>'List of Fee-based Services'!V91</f>
        <v>0</v>
      </c>
      <c r="H103" s="1">
        <f>'List of Fee-based Services'!Y91</f>
        <v>-460.56857412278475</v>
      </c>
      <c r="I103" s="1">
        <f>'List of Fee-based Services'!J91</f>
        <v>639.18269445962653</v>
      </c>
      <c r="J103">
        <f>SUBTOTAL(3,Table3[[#This Row],[Service]])</f>
        <v>1</v>
      </c>
    </row>
    <row r="104" spans="1:10" x14ac:dyDescent="0.25">
      <c r="A104" t="str">
        <f>'List of Fee-based Services'!A92</f>
        <v>Ergon Energy</v>
      </c>
      <c r="B104">
        <f>'List of Fee-based Services'!B92</f>
        <v>0</v>
      </c>
      <c r="C104" t="str">
        <f>'List of Fee-based Services'!E92</f>
        <v>Connection application and management services</v>
      </c>
      <c r="D104">
        <f>'List of Fee-based Services'!K92</f>
        <v>1886.7727732394426</v>
      </c>
      <c r="E104" s="1">
        <f>'List of Fee-based Services'!P92</f>
        <v>0</v>
      </c>
      <c r="F104" s="1">
        <f>'List of Fee-based Services'!S92</f>
        <v>0</v>
      </c>
      <c r="G104" s="1">
        <f>'List of Fee-based Services'!V92</f>
        <v>0</v>
      </c>
      <c r="H104" s="1">
        <f>'List of Fee-based Services'!Y92</f>
        <v>0</v>
      </c>
      <c r="I104" s="1" t="str">
        <f>'List of Fee-based Services'!J92</f>
        <v>Discontinued</v>
      </c>
      <c r="J104">
        <f>SUBTOTAL(3,Table3[[#This Row],[Service]])</f>
        <v>1</v>
      </c>
    </row>
    <row r="105" spans="1:10" x14ac:dyDescent="0.25">
      <c r="A105" t="str">
        <f>'List of Fee-based Services'!A93</f>
        <v>Ergon Energy</v>
      </c>
      <c r="B105">
        <f>'List of Fee-based Services'!B93</f>
        <v>0</v>
      </c>
      <c r="C105" t="str">
        <f>'List of Fee-based Services'!E93</f>
        <v>Connection application and management services</v>
      </c>
      <c r="D105">
        <f>'List of Fee-based Services'!K93</f>
        <v>1559.8163546141302</v>
      </c>
      <c r="E105" s="1">
        <f>'List of Fee-based Services'!P93</f>
        <v>-168.2778404309102</v>
      </c>
      <c r="F105" s="1">
        <f>'List of Fee-based Services'!S93</f>
        <v>0</v>
      </c>
      <c r="G105" s="1">
        <f>'List of Fee-based Services'!V93</f>
        <v>0</v>
      </c>
      <c r="H105" s="1">
        <f>'List of Fee-based Services'!Y93</f>
        <v>-664.64040429063982</v>
      </c>
      <c r="I105" s="1">
        <f>'List of Fee-based Services'!J93</f>
        <v>726.89810989257967</v>
      </c>
      <c r="J105">
        <f>SUBTOTAL(3,Table3[[#This Row],[Service]])</f>
        <v>1</v>
      </c>
    </row>
    <row r="106" spans="1:10" x14ac:dyDescent="0.25">
      <c r="A106" t="str">
        <f>'List of Fee-based Services'!A94</f>
        <v>Ergon Energy</v>
      </c>
      <c r="B106">
        <f>'List of Fee-based Services'!B94</f>
        <v>0</v>
      </c>
      <c r="C106" t="str">
        <f>'List of Fee-based Services'!E94</f>
        <v>Connection application and management services</v>
      </c>
      <c r="D106">
        <f>'List of Fee-based Services'!K94</f>
        <v>2480.2733553934927</v>
      </c>
      <c r="E106" s="1">
        <f>'List of Fee-based Services'!P94</f>
        <v>0</v>
      </c>
      <c r="F106" s="1">
        <f>'List of Fee-based Services'!S94</f>
        <v>0</v>
      </c>
      <c r="G106" s="1">
        <f>'List of Fee-based Services'!V94</f>
        <v>0</v>
      </c>
      <c r="H106" s="1">
        <f>'List of Fee-based Services'!Y94</f>
        <v>0</v>
      </c>
      <c r="I106" s="1" t="str">
        <f>'List of Fee-based Services'!J94</f>
        <v>Discontinued</v>
      </c>
      <c r="J106">
        <f>SUBTOTAL(3,Table3[[#This Row],[Service]])</f>
        <v>1</v>
      </c>
    </row>
    <row r="107" spans="1:10" x14ac:dyDescent="0.25">
      <c r="A107" t="str">
        <f>'List of Fee-based Services'!A95</f>
        <v>Ergon Energy</v>
      </c>
      <c r="B107">
        <f>'List of Fee-based Services'!B95</f>
        <v>0</v>
      </c>
      <c r="C107" t="str">
        <f>'List of Fee-based Services'!E95</f>
        <v>Connection application and management services</v>
      </c>
      <c r="D107">
        <f>'List of Fee-based Services'!K95</f>
        <v>2025.1361099436681</v>
      </c>
      <c r="E107" s="1">
        <f>'List of Fee-based Services'!P95</f>
        <v>-151.92203459390578</v>
      </c>
      <c r="F107" s="1">
        <f>'List of Fee-based Services'!S95</f>
        <v>0</v>
      </c>
      <c r="G107" s="1">
        <f>'List of Fee-based Services'!V95</f>
        <v>0</v>
      </c>
      <c r="H107" s="1">
        <f>'List of Fee-based Services'!Y95</f>
        <v>-790.1545097376171</v>
      </c>
      <c r="I107" s="1">
        <f>'List of Fee-based Services'!J95</f>
        <v>1083.0595656121448</v>
      </c>
      <c r="J107">
        <f>SUBTOTAL(3,Table3[[#This Row],[Service]])</f>
        <v>1</v>
      </c>
    </row>
    <row r="108" spans="1:10" x14ac:dyDescent="0.25">
      <c r="A108" t="str">
        <f>'List of Fee-based Services'!A96</f>
        <v>Ergon Energy</v>
      </c>
      <c r="B108">
        <f>'List of Fee-based Services'!B96</f>
        <v>0</v>
      </c>
      <c r="C108" t="str">
        <f>'List of Fee-based Services'!E96</f>
        <v>Connection application and management services</v>
      </c>
      <c r="D108">
        <f>'List of Fee-based Services'!K96</f>
        <v>2725.3384502347499</v>
      </c>
      <c r="E108" s="1">
        <f>'List of Fee-based Services'!P96</f>
        <v>0</v>
      </c>
      <c r="F108" s="1">
        <f>'List of Fee-based Services'!S96</f>
        <v>0</v>
      </c>
      <c r="G108" s="1">
        <f>'List of Fee-based Services'!V96</f>
        <v>0</v>
      </c>
      <c r="H108" s="1">
        <f>'List of Fee-based Services'!Y96</f>
        <v>0</v>
      </c>
      <c r="I108" s="1" t="str">
        <f>'List of Fee-based Services'!J96</f>
        <v>Discontinued</v>
      </c>
      <c r="J108">
        <f>SUBTOTAL(3,Table3[[#This Row],[Service]])</f>
        <v>1</v>
      </c>
    </row>
    <row r="109" spans="1:10" x14ac:dyDescent="0.25">
      <c r="A109" t="str">
        <f>'List of Fee-based Services'!A97</f>
        <v>Ergon Energy</v>
      </c>
      <c r="B109">
        <f>'List of Fee-based Services'!B97</f>
        <v>0</v>
      </c>
      <c r="C109" t="str">
        <f>'List of Fee-based Services'!E97</f>
        <v>Connection application and management services</v>
      </c>
      <c r="D109">
        <f>'List of Fee-based Services'!K97</f>
        <v>2662.1600681223485</v>
      </c>
      <c r="E109" s="1">
        <f>'List of Fee-based Services'!P97</f>
        <v>-291.46282364854972</v>
      </c>
      <c r="F109" s="1">
        <f>'List of Fee-based Services'!S97</f>
        <v>0</v>
      </c>
      <c r="G109" s="1">
        <f>'List of Fee-based Services'!V97</f>
        <v>0</v>
      </c>
      <c r="H109" s="1">
        <f>'List of Fee-based Services'!Y97</f>
        <v>-1139.0087804891505</v>
      </c>
      <c r="I109" s="1">
        <f>'List of Fee-based Services'!J97</f>
        <v>1231.6884639846492</v>
      </c>
      <c r="J109">
        <f>SUBTOTAL(3,Table3[[#This Row],[Service]])</f>
        <v>1</v>
      </c>
    </row>
    <row r="110" spans="1:10" x14ac:dyDescent="0.25">
      <c r="A110" t="str">
        <f>'List of Fee-based Services'!A98</f>
        <v>Ergon Energy</v>
      </c>
      <c r="B110">
        <f>'List of Fee-based Services'!B98</f>
        <v>0</v>
      </c>
      <c r="C110" t="str">
        <f>'List of Fee-based Services'!E98</f>
        <v>Connection application and management services</v>
      </c>
      <c r="D110">
        <f>'List of Fee-based Services'!K98</f>
        <v>3582.6170689017122</v>
      </c>
      <c r="E110" s="1">
        <f>'List of Fee-based Services'!P98</f>
        <v>0</v>
      </c>
      <c r="F110" s="1">
        <f>'List of Fee-based Services'!S98</f>
        <v>0</v>
      </c>
      <c r="G110" s="1">
        <f>'List of Fee-based Services'!V98</f>
        <v>0</v>
      </c>
      <c r="H110" s="1">
        <f>'List of Fee-based Services'!Y98</f>
        <v>0</v>
      </c>
      <c r="I110" s="1" t="str">
        <f>'List of Fee-based Services'!J98</f>
        <v>Discontinued</v>
      </c>
      <c r="J110">
        <f>SUBTOTAL(3,Table3[[#This Row],[Service]])</f>
        <v>1</v>
      </c>
    </row>
    <row r="111" spans="1:10" x14ac:dyDescent="0.25">
      <c r="A111" t="str">
        <f>'List of Fee-based Services'!A99</f>
        <v>Ergon Energy</v>
      </c>
      <c r="B111">
        <f>'List of Fee-based Services'!B99</f>
        <v>0</v>
      </c>
      <c r="C111" t="str">
        <f>'List of Fee-based Services'!E99</f>
        <v>Connection application and management services</v>
      </c>
      <c r="D111">
        <f>'List of Fee-based Services'!K99</f>
        <v>557.6461752018796</v>
      </c>
      <c r="E111" s="1">
        <f>'List of Fee-based Services'!P99</f>
        <v>108.32654568743197</v>
      </c>
      <c r="F111" s="1">
        <f>'List of Fee-based Services'!S99</f>
        <v>0</v>
      </c>
      <c r="G111" s="1">
        <f>'List of Fee-based Services'!V99</f>
        <v>0</v>
      </c>
      <c r="H111" s="1">
        <f>'List of Fee-based Services'!Y99</f>
        <v>-144.61689250809246</v>
      </c>
      <c r="I111" s="1">
        <f>'List of Fee-based Services'!J99</f>
        <v>521.35582838121923</v>
      </c>
      <c r="J111">
        <f>SUBTOTAL(3,Table3[[#This Row],[Service]])</f>
        <v>1</v>
      </c>
    </row>
    <row r="112" spans="1:10" x14ac:dyDescent="0.25">
      <c r="A112" t="str">
        <f>'List of Fee-based Services'!A100</f>
        <v>Ergon Energy</v>
      </c>
      <c r="B112">
        <f>'List of Fee-based Services'!B100</f>
        <v>0</v>
      </c>
      <c r="C112" t="str">
        <f>'List of Fee-based Services'!E100</f>
        <v>Connection application and management services</v>
      </c>
      <c r="D112">
        <f>'List of Fee-based Services'!K100</f>
        <v>1257.8485154929617</v>
      </c>
      <c r="E112" s="1">
        <f>'List of Fee-based Services'!P100</f>
        <v>0</v>
      </c>
      <c r="F112" s="1">
        <f>'List of Fee-based Services'!S100</f>
        <v>0</v>
      </c>
      <c r="G112" s="1">
        <f>'List of Fee-based Services'!V100</f>
        <v>0</v>
      </c>
      <c r="H112" s="1">
        <f>'List of Fee-based Services'!Y100</f>
        <v>0</v>
      </c>
      <c r="I112" s="1" t="str">
        <f>'List of Fee-based Services'!J100</f>
        <v>Discontinued</v>
      </c>
      <c r="J112">
        <f>SUBTOTAL(3,Table3[[#This Row],[Service]])</f>
        <v>1</v>
      </c>
    </row>
    <row r="113" spans="1:10" x14ac:dyDescent="0.25">
      <c r="A113" t="str">
        <f>'List of Fee-based Services'!A101</f>
        <v>Ergon Energy</v>
      </c>
      <c r="B113">
        <f>'List of Fee-based Services'!B101</f>
        <v>0</v>
      </c>
      <c r="C113" t="str">
        <f>'List of Fee-based Services'!E101</f>
        <v>Connection application and management services</v>
      </c>
      <c r="D113">
        <f>'List of Fee-based Services'!K101</f>
        <v>1513.7428902057004</v>
      </c>
      <c r="E113" s="1">
        <f>'List of Fee-based Services'!P101</f>
        <v>108.32654568743197</v>
      </c>
      <c r="F113" s="1">
        <f>'List of Fee-based Services'!S101</f>
        <v>0</v>
      </c>
      <c r="G113" s="1">
        <f>'List of Fee-based Services'!V101</f>
        <v>0</v>
      </c>
      <c r="H113" s="1">
        <f>'List of Fee-based Services'!Y101</f>
        <v>137.16614371575076</v>
      </c>
      <c r="I113" s="1">
        <f>'List of Fee-based Services'!J101</f>
        <v>1778.0018331566844</v>
      </c>
      <c r="J113">
        <f>SUBTOTAL(3,Table3[[#This Row],[Service]])</f>
        <v>1</v>
      </c>
    </row>
    <row r="114" spans="1:10" x14ac:dyDescent="0.25">
      <c r="A114" t="str">
        <f>'List of Fee-based Services'!A102</f>
        <v>Ergon Energy</v>
      </c>
      <c r="B114">
        <f>'List of Fee-based Services'!B102</f>
        <v>0</v>
      </c>
      <c r="C114" t="str">
        <f>'List of Fee-based Services'!E102</f>
        <v>Connection application and management services</v>
      </c>
      <c r="D114">
        <f>'List of Fee-based Services'!K102</f>
        <v>2213.9452304967826</v>
      </c>
      <c r="E114" s="1">
        <f>'List of Fee-based Services'!P102</f>
        <v>0</v>
      </c>
      <c r="F114" s="1">
        <f>'List of Fee-based Services'!S102</f>
        <v>0</v>
      </c>
      <c r="G114" s="1">
        <f>'List of Fee-based Services'!V102</f>
        <v>0</v>
      </c>
      <c r="H114" s="1">
        <f>'List of Fee-based Services'!Y102</f>
        <v>0</v>
      </c>
      <c r="I114" s="1" t="str">
        <f>'List of Fee-based Services'!J102</f>
        <v>Discontinued</v>
      </c>
      <c r="J114">
        <f>SUBTOTAL(3,Table3[[#This Row],[Service]])</f>
        <v>1</v>
      </c>
    </row>
    <row r="115" spans="1:10" x14ac:dyDescent="0.25">
      <c r="A115" t="str">
        <f>'List of Fee-based Services'!A103</f>
        <v>Ergon Energy</v>
      </c>
      <c r="B115">
        <f>'List of Fee-based Services'!B103</f>
        <v>0</v>
      </c>
      <c r="C115" t="str">
        <f>'List of Fee-based Services'!E103</f>
        <v>Connection application and management services</v>
      </c>
      <c r="D115">
        <f>'List of Fee-based Services'!K103</f>
        <v>452.82546557746616</v>
      </c>
      <c r="E115" s="1">
        <f>'List of Fee-based Services'!P103</f>
        <v>89.957419432880556</v>
      </c>
      <c r="F115" s="1">
        <f>'List of Fee-based Services'!S103</f>
        <v>0</v>
      </c>
      <c r="G115" s="1">
        <f>'List of Fee-based Services'!V103</f>
        <v>0</v>
      </c>
      <c r="H115" s="1">
        <f>'List of Fee-based Services'!Y103</f>
        <v>-115.87557626340637</v>
      </c>
      <c r="I115" s="1">
        <f>'List of Fee-based Services'!J103</f>
        <v>426.90730874694037</v>
      </c>
      <c r="J115">
        <f>SUBTOTAL(3,Table3[[#This Row],[Service]])</f>
        <v>1</v>
      </c>
    </row>
    <row r="116" spans="1:10" x14ac:dyDescent="0.25">
      <c r="A116" t="str">
        <f>'List of Fee-based Services'!A104</f>
        <v>Ergon Energy</v>
      </c>
      <c r="B116">
        <f>'List of Fee-based Services'!B104</f>
        <v>0</v>
      </c>
      <c r="C116" t="str">
        <f>'List of Fee-based Services'!E104</f>
        <v>Connection application and management services</v>
      </c>
      <c r="D116">
        <f>'List of Fee-based Services'!K104</f>
        <v>1153.0278058685481</v>
      </c>
      <c r="E116" s="1">
        <f>'List of Fee-based Services'!P104</f>
        <v>0</v>
      </c>
      <c r="F116" s="1">
        <f>'List of Fee-based Services'!S104</f>
        <v>0</v>
      </c>
      <c r="G116" s="1">
        <f>'List of Fee-based Services'!V104</f>
        <v>0</v>
      </c>
      <c r="H116" s="1">
        <f>'List of Fee-based Services'!Y104</f>
        <v>0</v>
      </c>
      <c r="I116" s="1" t="str">
        <f>'List of Fee-based Services'!J104</f>
        <v>Discontinued</v>
      </c>
      <c r="J116">
        <f>SUBTOTAL(3,Table3[[#This Row],[Service]])</f>
        <v>1</v>
      </c>
    </row>
    <row r="117" spans="1:10" x14ac:dyDescent="0.25">
      <c r="A117" t="str">
        <f>'List of Fee-based Services'!A105</f>
        <v>Ergon Energy</v>
      </c>
      <c r="B117">
        <f>'List of Fee-based Services'!B105</f>
        <v>0</v>
      </c>
      <c r="C117" t="str">
        <f>'List of Fee-based Services'!E105</f>
        <v>Connection application and management services</v>
      </c>
      <c r="D117">
        <f>'List of Fee-based Services'!K105</f>
        <v>1408.922180581287</v>
      </c>
      <c r="E117" s="1">
        <f>'List of Fee-based Services'!P105</f>
        <v>89.957419432880556</v>
      </c>
      <c r="F117" s="1">
        <f>'List of Fee-based Services'!S105</f>
        <v>0</v>
      </c>
      <c r="G117" s="1">
        <f>'List of Fee-based Services'!V105</f>
        <v>0</v>
      </c>
      <c r="H117" s="1">
        <f>'List of Fee-based Services'!Y105</f>
        <v>165.90745996043677</v>
      </c>
      <c r="I117" s="1">
        <f>'List of Fee-based Services'!J105</f>
        <v>1683.5533135224055</v>
      </c>
      <c r="J117">
        <f>SUBTOTAL(3,Table3[[#This Row],[Service]])</f>
        <v>1</v>
      </c>
    </row>
    <row r="118" spans="1:10" x14ac:dyDescent="0.25">
      <c r="A118" t="str">
        <f>'List of Fee-based Services'!A106</f>
        <v>Ergon Energy</v>
      </c>
      <c r="B118">
        <f>'List of Fee-based Services'!B106</f>
        <v>0</v>
      </c>
      <c r="C118" t="str">
        <f>'List of Fee-based Services'!E106</f>
        <v>Connection application and management services</v>
      </c>
      <c r="D118">
        <f>'List of Fee-based Services'!K106</f>
        <v>2109.124520872369</v>
      </c>
      <c r="E118" s="1">
        <f>'List of Fee-based Services'!P106</f>
        <v>0</v>
      </c>
      <c r="F118" s="1">
        <f>'List of Fee-based Services'!S106</f>
        <v>0</v>
      </c>
      <c r="G118" s="1">
        <f>'List of Fee-based Services'!V106</f>
        <v>0</v>
      </c>
      <c r="H118" s="1">
        <f>'List of Fee-based Services'!Y106</f>
        <v>0</v>
      </c>
      <c r="I118" s="1" t="str">
        <f>'List of Fee-based Services'!J106</f>
        <v>Discontinued</v>
      </c>
      <c r="J118">
        <f>SUBTOTAL(3,Table3[[#This Row],[Service]])</f>
        <v>1</v>
      </c>
    </row>
    <row r="119" spans="1:10" x14ac:dyDescent="0.25">
      <c r="A119" t="str">
        <f>'List of Fee-based Services'!A107</f>
        <v>Ergon Energy</v>
      </c>
      <c r="B119">
        <f>'List of Fee-based Services'!B107</f>
        <v>0</v>
      </c>
      <c r="C119" t="str">
        <f>'List of Fee-based Services'!E107</f>
        <v>Connection application and management services</v>
      </c>
      <c r="D119">
        <f>'List of Fee-based Services'!K107</f>
        <v>733.05856948296571</v>
      </c>
      <c r="E119" s="1">
        <f>'List of Fee-based Services'!P107</f>
        <v>90.508835670885645</v>
      </c>
      <c r="F119" s="1">
        <f>'List of Fee-based Services'!S107</f>
        <v>0</v>
      </c>
      <c r="G119" s="1">
        <f>'List of Fee-based Services'!V107</f>
        <v>0</v>
      </c>
      <c r="H119" s="1">
        <f>'List of Fee-based Services'!Y107</f>
        <v>-230.66561116492483</v>
      </c>
      <c r="I119" s="1">
        <f>'List of Fee-based Services'!J107</f>
        <v>592.90179398892644</v>
      </c>
      <c r="J119">
        <f>SUBTOTAL(3,Table3[[#This Row],[Service]])</f>
        <v>1</v>
      </c>
    </row>
    <row r="120" spans="1:10" x14ac:dyDescent="0.25">
      <c r="A120" t="str">
        <f>'List of Fee-based Services'!A108</f>
        <v>Ergon Energy</v>
      </c>
      <c r="B120">
        <f>'List of Fee-based Services'!B108</f>
        <v>0</v>
      </c>
      <c r="C120" t="str">
        <f>'List of Fee-based Services'!E108</f>
        <v>Connection application and management services</v>
      </c>
      <c r="D120">
        <f>'List of Fee-based Services'!K108</f>
        <v>1653.5155702623288</v>
      </c>
      <c r="E120" s="1">
        <f>'List of Fee-based Services'!P108</f>
        <v>0</v>
      </c>
      <c r="F120" s="1">
        <f>'List of Fee-based Services'!S108</f>
        <v>0</v>
      </c>
      <c r="G120" s="1">
        <f>'List of Fee-based Services'!V108</f>
        <v>0</v>
      </c>
      <c r="H120" s="1">
        <f>'List of Fee-based Services'!Y108</f>
        <v>0</v>
      </c>
      <c r="I120" s="1" t="str">
        <f>'List of Fee-based Services'!J108</f>
        <v>Discontinued</v>
      </c>
      <c r="J120">
        <f>SUBTOTAL(3,Table3[[#This Row],[Service]])</f>
        <v>1</v>
      </c>
    </row>
    <row r="121" spans="1:10" x14ac:dyDescent="0.25">
      <c r="A121" t="str">
        <f>'List of Fee-based Services'!A109</f>
        <v>Ergon Energy</v>
      </c>
      <c r="B121">
        <f>'List of Fee-based Services'!B109</f>
        <v>0</v>
      </c>
      <c r="C121" t="str">
        <f>'List of Fee-based Services'!E109</f>
        <v>Connection application and management services</v>
      </c>
      <c r="D121">
        <f>'List of Fee-based Services'!K109</f>
        <v>1689.1552844867865</v>
      </c>
      <c r="E121" s="1">
        <f>'List of Fee-based Services'!P109</f>
        <v>90.508835670885645</v>
      </c>
      <c r="F121" s="1">
        <f>'List of Fee-based Services'!S109</f>
        <v>0</v>
      </c>
      <c r="G121" s="1">
        <f>'List of Fee-based Services'!V109</f>
        <v>0</v>
      </c>
      <c r="H121" s="1">
        <f>'List of Fee-based Services'!Y109</f>
        <v>51.117425058918229</v>
      </c>
      <c r="I121" s="1">
        <f>'List of Fee-based Services'!J109</f>
        <v>1849.5477987643917</v>
      </c>
      <c r="J121">
        <f>SUBTOTAL(3,Table3[[#This Row],[Service]])</f>
        <v>1</v>
      </c>
    </row>
    <row r="122" spans="1:10" x14ac:dyDescent="0.25">
      <c r="A122" t="str">
        <f>'List of Fee-based Services'!A110</f>
        <v>Ergon Energy</v>
      </c>
      <c r="B122">
        <f>'List of Fee-based Services'!B110</f>
        <v>0</v>
      </c>
      <c r="C122" t="str">
        <f>'List of Fee-based Services'!E110</f>
        <v>Connection application and management services</v>
      </c>
      <c r="D122">
        <f>'List of Fee-based Services'!K110</f>
        <v>2609.6122852661492</v>
      </c>
      <c r="E122" s="1">
        <f>'List of Fee-based Services'!P110</f>
        <v>0</v>
      </c>
      <c r="F122" s="1">
        <f>'List of Fee-based Services'!S110</f>
        <v>0</v>
      </c>
      <c r="G122" s="1">
        <f>'List of Fee-based Services'!V110</f>
        <v>0</v>
      </c>
      <c r="H122" s="1">
        <f>'List of Fee-based Services'!Y110</f>
        <v>0</v>
      </c>
      <c r="I122" s="1" t="str">
        <f>'List of Fee-based Services'!J110</f>
        <v>Discontinued</v>
      </c>
      <c r="J122">
        <f>SUBTOTAL(3,Table3[[#This Row],[Service]])</f>
        <v>1</v>
      </c>
    </row>
    <row r="123" spans="1:10" x14ac:dyDescent="0.25">
      <c r="A123" t="str">
        <f>'List of Fee-based Services'!A111</f>
        <v>Ergon Energy</v>
      </c>
      <c r="B123">
        <f>'List of Fee-based Services'!B111</f>
        <v>0</v>
      </c>
      <c r="C123" t="str">
        <f>'List of Fee-based Services'!E111</f>
        <v>Connection application and management services</v>
      </c>
      <c r="D123">
        <f>'List of Fee-based Services'!K111</f>
        <v>595.26560529443816</v>
      </c>
      <c r="E123" s="1">
        <f>'List of Fee-based Services'!P111</f>
        <v>75.762404462842994</v>
      </c>
      <c r="F123" s="1">
        <f>'List of Fee-based Services'!S111</f>
        <v>0</v>
      </c>
      <c r="G123" s="1">
        <f>'List of Fee-based Services'!V111</f>
        <v>0</v>
      </c>
      <c r="H123" s="1">
        <f>'List of Fee-based Services'!Y111</f>
        <v>-185.53596105620375</v>
      </c>
      <c r="I123" s="1">
        <f>'List of Fee-based Services'!J111</f>
        <v>485.49204870107747</v>
      </c>
      <c r="J123">
        <f>SUBTOTAL(3,Table3[[#This Row],[Service]])</f>
        <v>1</v>
      </c>
    </row>
    <row r="124" spans="1:10" x14ac:dyDescent="0.25">
      <c r="A124" t="str">
        <f>'List of Fee-based Services'!A112</f>
        <v>Ergon Energy</v>
      </c>
      <c r="B124">
        <f>'List of Fee-based Services'!B112</f>
        <v>0</v>
      </c>
      <c r="C124" t="str">
        <f>'List of Fee-based Services'!E112</f>
        <v>Connection application and management services</v>
      </c>
      <c r="D124">
        <f>'List of Fee-based Services'!K112</f>
        <v>1515.7226060738012</v>
      </c>
      <c r="E124" s="1">
        <f>'List of Fee-based Services'!P112</f>
        <v>0</v>
      </c>
      <c r="F124" s="1">
        <f>'List of Fee-based Services'!S112</f>
        <v>0</v>
      </c>
      <c r="G124" s="1">
        <f>'List of Fee-based Services'!V112</f>
        <v>0</v>
      </c>
      <c r="H124" s="1">
        <f>'List of Fee-based Services'!Y112</f>
        <v>0</v>
      </c>
      <c r="I124" s="1" t="str">
        <f>'List of Fee-based Services'!J112</f>
        <v>Discontinued</v>
      </c>
      <c r="J124">
        <f>SUBTOTAL(3,Table3[[#This Row],[Service]])</f>
        <v>1</v>
      </c>
    </row>
    <row r="125" spans="1:10" x14ac:dyDescent="0.25">
      <c r="A125" t="str">
        <f>'List of Fee-based Services'!A113</f>
        <v>Ergon Energy</v>
      </c>
      <c r="B125">
        <f>'List of Fee-based Services'!B113</f>
        <v>0</v>
      </c>
      <c r="C125" t="str">
        <f>'List of Fee-based Services'!E113</f>
        <v>Connection application and management services</v>
      </c>
      <c r="D125">
        <f>'List of Fee-based Services'!K113</f>
        <v>1551.3623202982587</v>
      </c>
      <c r="E125" s="1">
        <f>'List of Fee-based Services'!P113</f>
        <v>75.762404462842994</v>
      </c>
      <c r="F125" s="1">
        <f>'List of Fee-based Services'!S113</f>
        <v>0</v>
      </c>
      <c r="G125" s="1">
        <f>'List of Fee-based Services'!V113</f>
        <v>0</v>
      </c>
      <c r="H125" s="1">
        <f>'List of Fee-based Services'!Y113</f>
        <v>96.247075167639423</v>
      </c>
      <c r="I125" s="1">
        <f>'List of Fee-based Services'!J113</f>
        <v>1742.1380534765428</v>
      </c>
      <c r="J125">
        <f>SUBTOTAL(3,Table3[[#This Row],[Service]])</f>
        <v>1</v>
      </c>
    </row>
    <row r="126" spans="1:10" x14ac:dyDescent="0.25">
      <c r="A126" t="str">
        <f>'List of Fee-based Services'!A114</f>
        <v>Ergon Energy</v>
      </c>
      <c r="B126">
        <f>'List of Fee-based Services'!B114</f>
        <v>0</v>
      </c>
      <c r="C126" t="str">
        <f>'List of Fee-based Services'!E114</f>
        <v>Connection application and management services</v>
      </c>
      <c r="D126">
        <f>'List of Fee-based Services'!K114</f>
        <v>2471.8193210776217</v>
      </c>
      <c r="E126" s="1">
        <f>'List of Fee-based Services'!P114</f>
        <v>0</v>
      </c>
      <c r="F126" s="1">
        <f>'List of Fee-based Services'!S114</f>
        <v>0</v>
      </c>
      <c r="G126" s="1">
        <f>'List of Fee-based Services'!V114</f>
        <v>0</v>
      </c>
      <c r="H126" s="1">
        <f>'List of Fee-based Services'!Y114</f>
        <v>0</v>
      </c>
      <c r="I126" s="1" t="str">
        <f>'List of Fee-based Services'!J114</f>
        <v>Discontinued</v>
      </c>
      <c r="J126">
        <f>SUBTOTAL(3,Table3[[#This Row],[Service]])</f>
        <v>1</v>
      </c>
    </row>
    <row r="127" spans="1:10" x14ac:dyDescent="0.25">
      <c r="A127" t="str">
        <f>'List of Fee-based Services'!A115</f>
        <v>Ergon Energy</v>
      </c>
      <c r="B127">
        <f>'List of Fee-based Services'!B115</f>
        <v>0</v>
      </c>
      <c r="C127" t="str">
        <f>'List of Fee-based Services'!E115</f>
        <v>Connection application and management services</v>
      </c>
      <c r="D127">
        <f>'List of Fee-based Services'!K115</f>
        <v>733.05856948296571</v>
      </c>
      <c r="E127" s="1">
        <f>'List of Fee-based Services'!P115</f>
        <v>0</v>
      </c>
      <c r="F127" s="1">
        <f>'List of Fee-based Services'!S115</f>
        <v>0</v>
      </c>
      <c r="G127" s="1">
        <f>'List of Fee-based Services'!V115</f>
        <v>0</v>
      </c>
      <c r="H127" s="1">
        <f>'List of Fee-based Services'!Y115</f>
        <v>0</v>
      </c>
      <c r="I127" s="1" t="str">
        <f>'List of Fee-based Services'!J115</f>
        <v>Discontinued</v>
      </c>
      <c r="J127">
        <f>SUBTOTAL(3,Table3[[#This Row],[Service]])</f>
        <v>1</v>
      </c>
    </row>
    <row r="128" spans="1:10" x14ac:dyDescent="0.25">
      <c r="A128" t="str">
        <f>'List of Fee-based Services'!A116</f>
        <v>Ergon Energy</v>
      </c>
      <c r="B128">
        <f>'List of Fee-based Services'!B116</f>
        <v>0</v>
      </c>
      <c r="C128" t="str">
        <f>'List of Fee-based Services'!E116</f>
        <v>Connection application and management services</v>
      </c>
      <c r="D128">
        <f>'List of Fee-based Services'!K116</f>
        <v>1689.1552844867865</v>
      </c>
      <c r="E128" s="1">
        <f>'List of Fee-based Services'!P116</f>
        <v>0</v>
      </c>
      <c r="F128" s="1">
        <f>'List of Fee-based Services'!S116</f>
        <v>0</v>
      </c>
      <c r="G128" s="1">
        <f>'List of Fee-based Services'!V116</f>
        <v>0</v>
      </c>
      <c r="H128" s="1">
        <f>'List of Fee-based Services'!Y116</f>
        <v>0</v>
      </c>
      <c r="I128" s="1" t="str">
        <f>'List of Fee-based Services'!J116</f>
        <v>Discontinued</v>
      </c>
      <c r="J128">
        <f>SUBTOTAL(3,Table3[[#This Row],[Service]])</f>
        <v>1</v>
      </c>
    </row>
    <row r="129" spans="1:10" x14ac:dyDescent="0.25">
      <c r="A129" t="str">
        <f>'List of Fee-based Services'!A117</f>
        <v>Ergon Energy</v>
      </c>
      <c r="B129">
        <f>'List of Fee-based Services'!B117</f>
        <v>0</v>
      </c>
      <c r="C129" t="str">
        <f>'List of Fee-based Services'!E117</f>
        <v>Connection application and management services</v>
      </c>
      <c r="D129">
        <f>'List of Fee-based Services'!K117</f>
        <v>595.26560529443816</v>
      </c>
      <c r="E129" s="1">
        <f>'List of Fee-based Services'!P117</f>
        <v>0</v>
      </c>
      <c r="F129" s="1">
        <f>'List of Fee-based Services'!S117</f>
        <v>0</v>
      </c>
      <c r="G129" s="1">
        <f>'List of Fee-based Services'!V117</f>
        <v>0</v>
      </c>
      <c r="H129" s="1">
        <f>'List of Fee-based Services'!Y117</f>
        <v>0</v>
      </c>
      <c r="I129" s="1" t="str">
        <f>'List of Fee-based Services'!J117</f>
        <v>Discontinued</v>
      </c>
      <c r="J129">
        <f>SUBTOTAL(3,Table3[[#This Row],[Service]])</f>
        <v>1</v>
      </c>
    </row>
    <row r="130" spans="1:10" x14ac:dyDescent="0.25">
      <c r="A130" t="str">
        <f>'List of Fee-based Services'!A118</f>
        <v>Ergon Energy</v>
      </c>
      <c r="B130">
        <f>'List of Fee-based Services'!B118</f>
        <v>0</v>
      </c>
      <c r="C130" t="str">
        <f>'List of Fee-based Services'!E118</f>
        <v>Connection application and management services</v>
      </c>
      <c r="D130">
        <f>'List of Fee-based Services'!K118</f>
        <v>1551.3623202982587</v>
      </c>
      <c r="E130" s="1">
        <f>'List of Fee-based Services'!P118</f>
        <v>0</v>
      </c>
      <c r="F130" s="1">
        <f>'List of Fee-based Services'!S118</f>
        <v>0</v>
      </c>
      <c r="G130" s="1">
        <f>'List of Fee-based Services'!V118</f>
        <v>0</v>
      </c>
      <c r="H130" s="1">
        <f>'List of Fee-based Services'!Y118</f>
        <v>0</v>
      </c>
      <c r="I130" s="1" t="str">
        <f>'List of Fee-based Services'!J118</f>
        <v>Discontinued</v>
      </c>
      <c r="J130">
        <f>SUBTOTAL(3,Table3[[#This Row],[Service]])</f>
        <v>1</v>
      </c>
    </row>
    <row r="131" spans="1:10" x14ac:dyDescent="0.25">
      <c r="A131" t="str">
        <f>'List of Fee-based Services'!A119</f>
        <v>Ergon Energy</v>
      </c>
      <c r="B131">
        <f>'List of Fee-based Services'!B119</f>
        <v>0</v>
      </c>
      <c r="C131" t="str">
        <f>'List of Fee-based Services'!E119</f>
        <v>Connection application and management services</v>
      </c>
      <c r="D131">
        <f>'List of Fee-based Services'!K119</f>
        <v>419.28283849765387</v>
      </c>
      <c r="E131" s="1">
        <f>'List of Fee-based Services'!P119</f>
        <v>73.4765050182057</v>
      </c>
      <c r="F131" s="1">
        <f>'List of Fee-based Services'!S119</f>
        <v>0</v>
      </c>
      <c r="G131" s="1">
        <f>'List of Fee-based Services'!V119</f>
        <v>0</v>
      </c>
      <c r="H131" s="1">
        <f>'List of Fee-based Services'!Y119</f>
        <v>-114.96526497874419</v>
      </c>
      <c r="I131" s="1">
        <f>'List of Fee-based Services'!J119</f>
        <v>377.7940785371153</v>
      </c>
      <c r="J131">
        <f>SUBTOTAL(3,Table3[[#This Row],[Service]])</f>
        <v>1</v>
      </c>
    </row>
    <row r="132" spans="1:10" x14ac:dyDescent="0.25">
      <c r="A132" t="str">
        <f>'List of Fee-based Services'!A120</f>
        <v>Ergon Energy</v>
      </c>
      <c r="B132">
        <f>'List of Fee-based Services'!B120</f>
        <v>0</v>
      </c>
      <c r="C132" t="str">
        <f>'List of Fee-based Services'!E120</f>
        <v>Connection application and management services</v>
      </c>
      <c r="D132">
        <f>'List of Fee-based Services'!K120</f>
        <v>419.28283849765387</v>
      </c>
      <c r="E132" s="1">
        <f>'List of Fee-based Services'!P120</f>
        <v>0</v>
      </c>
      <c r="F132" s="1">
        <f>'List of Fee-based Services'!S120</f>
        <v>0</v>
      </c>
      <c r="G132" s="1">
        <f>'List of Fee-based Services'!V120</f>
        <v>0</v>
      </c>
      <c r="H132" s="1">
        <f>'List of Fee-based Services'!Y120</f>
        <v>0</v>
      </c>
      <c r="I132" s="1" t="str">
        <f>'List of Fee-based Services'!J120</f>
        <v>Discontinued</v>
      </c>
      <c r="J132">
        <f>SUBTOTAL(3,Table3[[#This Row],[Service]])</f>
        <v>1</v>
      </c>
    </row>
    <row r="133" spans="1:10" x14ac:dyDescent="0.25">
      <c r="A133" t="str">
        <f>'List of Fee-based Services'!A121</f>
        <v>Ergon Energy</v>
      </c>
      <c r="B133">
        <f>'List of Fee-based Services'!B121</f>
        <v>0</v>
      </c>
      <c r="C133" t="str">
        <f>'List of Fee-based Services'!E121</f>
        <v>Connection application and management services</v>
      </c>
      <c r="D133">
        <f>'List of Fee-based Services'!K121</f>
        <v>104.82070962441347</v>
      </c>
      <c r="E133" s="1">
        <f>'List of Fee-based Services'!P121</f>
        <v>18.369126254551425</v>
      </c>
      <c r="F133" s="1">
        <f>'List of Fee-based Services'!S121</f>
        <v>0</v>
      </c>
      <c r="G133" s="1">
        <f>'List of Fee-based Services'!V121</f>
        <v>0</v>
      </c>
      <c r="H133" s="1">
        <f>'List of Fee-based Services'!Y121</f>
        <v>-28.741316244686047</v>
      </c>
      <c r="I133" s="1">
        <f>'List of Fee-based Services'!J121</f>
        <v>94.448519634278824</v>
      </c>
      <c r="J133">
        <f>SUBTOTAL(3,Table3[[#This Row],[Service]])</f>
        <v>1</v>
      </c>
    </row>
    <row r="134" spans="1:10" x14ac:dyDescent="0.25">
      <c r="A134" t="str">
        <f>'List of Fee-based Services'!A122</f>
        <v>Ergon Energy</v>
      </c>
      <c r="B134">
        <f>'List of Fee-based Services'!B122</f>
        <v>0</v>
      </c>
      <c r="C134" t="str">
        <f>'List of Fee-based Services'!E122</f>
        <v>Connection application and management services</v>
      </c>
      <c r="D134">
        <f>'List of Fee-based Services'!K122</f>
        <v>104.82070962441347</v>
      </c>
      <c r="E134" s="1">
        <f>'List of Fee-based Services'!P122</f>
        <v>0</v>
      </c>
      <c r="F134" s="1">
        <f>'List of Fee-based Services'!S122</f>
        <v>0</v>
      </c>
      <c r="G134" s="1">
        <f>'List of Fee-based Services'!V122</f>
        <v>0</v>
      </c>
      <c r="H134" s="1">
        <f>'List of Fee-based Services'!Y122</f>
        <v>0</v>
      </c>
      <c r="I134" s="1" t="str">
        <f>'List of Fee-based Services'!J122</f>
        <v>Discontinued</v>
      </c>
      <c r="J134">
        <f>SUBTOTAL(3,Table3[[#This Row],[Service]])</f>
        <v>1</v>
      </c>
    </row>
    <row r="135" spans="1:10" x14ac:dyDescent="0.25">
      <c r="A135" t="str">
        <f>'List of Fee-based Services'!A123</f>
        <v>Ergon Energy</v>
      </c>
      <c r="B135">
        <f>'List of Fee-based Services'!B123</f>
        <v>0</v>
      </c>
      <c r="C135" t="str">
        <f>'List of Fee-based Services'!E123</f>
        <v>Connection application and management services</v>
      </c>
      <c r="D135">
        <f>'List of Fee-based Services'!K123</f>
        <v>551.17185675410951</v>
      </c>
      <c r="E135" s="1">
        <f>'List of Fee-based Services'!P123</f>
        <v>58.985724832170348</v>
      </c>
      <c r="F135" s="1">
        <f>'List of Fee-based Services'!S123</f>
        <v>0</v>
      </c>
      <c r="G135" s="1">
        <f>'List of Fee-based Services'!V123</f>
        <v>0</v>
      </c>
      <c r="H135" s="1">
        <f>'List of Fee-based Services'!Y123</f>
        <v>-180.51860043488392</v>
      </c>
      <c r="I135" s="1">
        <f>'List of Fee-based Services'!J123</f>
        <v>429.63898115139602</v>
      </c>
      <c r="J135">
        <f>SUBTOTAL(3,Table3[[#This Row],[Service]])</f>
        <v>1</v>
      </c>
    </row>
    <row r="136" spans="1:10" x14ac:dyDescent="0.25">
      <c r="A136" t="str">
        <f>'List of Fee-based Services'!A124</f>
        <v>Ergon Energy</v>
      </c>
      <c r="B136">
        <f>'List of Fee-based Services'!B124</f>
        <v>0</v>
      </c>
      <c r="C136" t="str">
        <f>'List of Fee-based Services'!E124</f>
        <v>Connection application and management services</v>
      </c>
      <c r="D136">
        <f>'List of Fee-based Services'!K124</f>
        <v>551.17185675410951</v>
      </c>
      <c r="E136" s="1">
        <f>'List of Fee-based Services'!P124</f>
        <v>0</v>
      </c>
      <c r="F136" s="1">
        <f>'List of Fee-based Services'!S124</f>
        <v>0</v>
      </c>
      <c r="G136" s="1">
        <f>'List of Fee-based Services'!V124</f>
        <v>0</v>
      </c>
      <c r="H136" s="1">
        <f>'List of Fee-based Services'!Y124</f>
        <v>0</v>
      </c>
      <c r="I136" s="1" t="str">
        <f>'List of Fee-based Services'!J124</f>
        <v>Discontinued</v>
      </c>
      <c r="J136">
        <f>SUBTOTAL(3,Table3[[#This Row],[Service]])</f>
        <v>1</v>
      </c>
    </row>
    <row r="137" spans="1:10" x14ac:dyDescent="0.25">
      <c r="A137" t="str">
        <f>'List of Fee-based Services'!A125</f>
        <v>Ergon Energy</v>
      </c>
      <c r="B137">
        <f>'List of Fee-based Services'!B125</f>
        <v>0</v>
      </c>
      <c r="C137" t="str">
        <f>'List of Fee-based Services'!E125</f>
        <v>Connection application and management services</v>
      </c>
      <c r="D137">
        <f>'List of Fee-based Services'!K125</f>
        <v>137.79296418852738</v>
      </c>
      <c r="E137" s="1">
        <f>'List of Fee-based Services'!P125</f>
        <v>14.746431208042587</v>
      </c>
      <c r="F137" s="1">
        <f>'List of Fee-based Services'!S125</f>
        <v>0</v>
      </c>
      <c r="G137" s="1">
        <f>'List of Fee-based Services'!V125</f>
        <v>0</v>
      </c>
      <c r="H137" s="1">
        <f>'List of Fee-based Services'!Y125</f>
        <v>-45.12965010872098</v>
      </c>
      <c r="I137" s="1">
        <f>'List of Fee-based Services'!J125</f>
        <v>107.40974528784901</v>
      </c>
      <c r="J137">
        <f>SUBTOTAL(3,Table3[[#This Row],[Service]])</f>
        <v>1</v>
      </c>
    </row>
    <row r="138" spans="1:10" x14ac:dyDescent="0.25">
      <c r="A138" t="str">
        <f>'List of Fee-based Services'!A126</f>
        <v>Ergon Energy</v>
      </c>
      <c r="B138">
        <f>'List of Fee-based Services'!B126</f>
        <v>0</v>
      </c>
      <c r="C138" t="str">
        <f>'List of Fee-based Services'!E126</f>
        <v>Connection application and management services</v>
      </c>
      <c r="D138">
        <f>'List of Fee-based Services'!K126</f>
        <v>137.79296418852738</v>
      </c>
      <c r="E138" s="1">
        <f>'List of Fee-based Services'!P126</f>
        <v>0</v>
      </c>
      <c r="F138" s="1">
        <f>'List of Fee-based Services'!S126</f>
        <v>0</v>
      </c>
      <c r="G138" s="1">
        <f>'List of Fee-based Services'!V126</f>
        <v>0</v>
      </c>
      <c r="H138" s="1">
        <f>'List of Fee-based Services'!Y126</f>
        <v>0</v>
      </c>
      <c r="I138" s="1" t="str">
        <f>'List of Fee-based Services'!J126</f>
        <v>Discontinued</v>
      </c>
      <c r="J138">
        <f>SUBTOTAL(3,Table3[[#This Row],[Service]])</f>
        <v>1</v>
      </c>
    </row>
    <row r="139" spans="1:10" x14ac:dyDescent="0.25">
      <c r="A139" t="str">
        <f>'List of Fee-based Services'!A127</f>
        <v>Ergon Energy</v>
      </c>
      <c r="B139">
        <f>'List of Fee-based Services'!B127</f>
        <v>0</v>
      </c>
      <c r="C139" t="str">
        <f>'List of Fee-based Services'!E127</f>
        <v>Connection application and management services</v>
      </c>
      <c r="D139">
        <f>'List of Fee-based Services'!K127</f>
        <v>551.17185675410951</v>
      </c>
      <c r="E139" s="1">
        <f>'List of Fee-based Services'!P127</f>
        <v>0</v>
      </c>
      <c r="F139" s="1">
        <f>'List of Fee-based Services'!S127</f>
        <v>0</v>
      </c>
      <c r="G139" s="1">
        <f>'List of Fee-based Services'!V127</f>
        <v>0</v>
      </c>
      <c r="H139" s="1">
        <f>'List of Fee-based Services'!Y127</f>
        <v>0</v>
      </c>
      <c r="I139" s="1" t="str">
        <f>'List of Fee-based Services'!J127</f>
        <v>Discontinued</v>
      </c>
      <c r="J139">
        <f>SUBTOTAL(3,Table3[[#This Row],[Service]])</f>
        <v>1</v>
      </c>
    </row>
    <row r="140" spans="1:10" x14ac:dyDescent="0.25">
      <c r="A140" t="str">
        <f>'List of Fee-based Services'!A128</f>
        <v>Ergon Energy</v>
      </c>
      <c r="B140">
        <f>'List of Fee-based Services'!B128</f>
        <v>0</v>
      </c>
      <c r="C140" t="str">
        <f>'List of Fee-based Services'!E128</f>
        <v>Connection application and management services</v>
      </c>
      <c r="D140">
        <f>'List of Fee-based Services'!K128</f>
        <v>137.79296418852738</v>
      </c>
      <c r="E140" s="1">
        <f>'List of Fee-based Services'!P128</f>
        <v>0</v>
      </c>
      <c r="F140" s="1">
        <f>'List of Fee-based Services'!S128</f>
        <v>0</v>
      </c>
      <c r="G140" s="1">
        <f>'List of Fee-based Services'!V128</f>
        <v>0</v>
      </c>
      <c r="H140" s="1">
        <f>'List of Fee-based Services'!Y128</f>
        <v>0</v>
      </c>
      <c r="I140" s="1" t="str">
        <f>'List of Fee-based Services'!J128</f>
        <v>Discontinued</v>
      </c>
      <c r="J140">
        <f>SUBTOTAL(3,Table3[[#This Row],[Service]])</f>
        <v>1</v>
      </c>
    </row>
    <row r="141" spans="1:10" x14ac:dyDescent="0.25">
      <c r="A141" t="str">
        <f>'List of Fee-based Services'!A129</f>
        <v>Ergon Energy</v>
      </c>
      <c r="B141">
        <f>'List of Fee-based Services'!B129</f>
        <v>0</v>
      </c>
      <c r="C141" t="str">
        <f>'List of Fee-based Services'!E129</f>
        <v>Connection application and management services</v>
      </c>
      <c r="D141">
        <f>'List of Fee-based Services'!K129</f>
        <v>452.82546557746616</v>
      </c>
      <c r="E141" s="1">
        <f>'List of Fee-based Services'!P129</f>
        <v>89.957419432880556</v>
      </c>
      <c r="F141" s="1">
        <f>'List of Fee-based Services'!S129</f>
        <v>0</v>
      </c>
      <c r="G141" s="1">
        <f>'List of Fee-based Services'!V129</f>
        <v>0</v>
      </c>
      <c r="H141" s="1">
        <f>'List of Fee-based Services'!Y129</f>
        <v>-115.87557626340637</v>
      </c>
      <c r="I141" s="1">
        <f>'List of Fee-based Services'!J129</f>
        <v>426.90730874694037</v>
      </c>
      <c r="J141">
        <f>SUBTOTAL(3,Table3[[#This Row],[Service]])</f>
        <v>1</v>
      </c>
    </row>
    <row r="142" spans="1:10" x14ac:dyDescent="0.25">
      <c r="A142" t="str">
        <f>'List of Fee-based Services'!A130</f>
        <v>Ergon Energy</v>
      </c>
      <c r="B142">
        <f>'List of Fee-based Services'!B130</f>
        <v>0</v>
      </c>
      <c r="C142" t="str">
        <f>'List of Fee-based Services'!E130</f>
        <v>Connection application and management services</v>
      </c>
      <c r="D142">
        <f>'List of Fee-based Services'!K130</f>
        <v>595.26560529443816</v>
      </c>
      <c r="E142" s="1">
        <f>'List of Fee-based Services'!P130</f>
        <v>75.762404462842994</v>
      </c>
      <c r="F142" s="1">
        <f>'List of Fee-based Services'!S130</f>
        <v>0</v>
      </c>
      <c r="G142" s="1">
        <f>'List of Fee-based Services'!V130</f>
        <v>0</v>
      </c>
      <c r="H142" s="1">
        <f>'List of Fee-based Services'!Y130</f>
        <v>-185.53596105620375</v>
      </c>
      <c r="I142" s="1">
        <f>'List of Fee-based Services'!J130</f>
        <v>485.49204870107747</v>
      </c>
      <c r="J142">
        <f>SUBTOTAL(3,Table3[[#This Row],[Service]])</f>
        <v>1</v>
      </c>
    </row>
    <row r="143" spans="1:10" x14ac:dyDescent="0.25">
      <c r="A143" t="str">
        <f>'List of Fee-based Services'!A131</f>
        <v>Ergon Energy</v>
      </c>
      <c r="B143">
        <f>'List of Fee-based Services'!B131</f>
        <v>0</v>
      </c>
      <c r="C143" t="str">
        <f>'List of Fee-based Services'!E131</f>
        <v>Connection application and management services</v>
      </c>
      <c r="D143">
        <f>'List of Fee-based Services'!K131</f>
        <v>1408.922180581287</v>
      </c>
      <c r="E143" s="1">
        <f>'List of Fee-based Services'!P131</f>
        <v>89.957419432880556</v>
      </c>
      <c r="F143" s="1">
        <f>'List of Fee-based Services'!S131</f>
        <v>0</v>
      </c>
      <c r="G143" s="1">
        <f>'List of Fee-based Services'!V131</f>
        <v>0</v>
      </c>
      <c r="H143" s="1">
        <f>'List of Fee-based Services'!Y131</f>
        <v>165.90745996043677</v>
      </c>
      <c r="I143" s="1">
        <f>'List of Fee-based Services'!J131</f>
        <v>1683.5533135224055</v>
      </c>
      <c r="J143">
        <f>SUBTOTAL(3,Table3[[#This Row],[Service]])</f>
        <v>1</v>
      </c>
    </row>
    <row r="144" spans="1:10" x14ac:dyDescent="0.25">
      <c r="A144" t="str">
        <f>'List of Fee-based Services'!A132</f>
        <v>Ergon Energy</v>
      </c>
      <c r="B144">
        <f>'List of Fee-based Services'!B132</f>
        <v>0</v>
      </c>
      <c r="C144" t="str">
        <f>'List of Fee-based Services'!E132</f>
        <v>Connection application and management services</v>
      </c>
      <c r="D144">
        <f>'List of Fee-based Services'!K132</f>
        <v>1551.3623202982587</v>
      </c>
      <c r="E144" s="1">
        <f>'List of Fee-based Services'!P132</f>
        <v>75.762404462842994</v>
      </c>
      <c r="F144" s="1">
        <f>'List of Fee-based Services'!S132</f>
        <v>0</v>
      </c>
      <c r="G144" s="1">
        <f>'List of Fee-based Services'!V132</f>
        <v>0</v>
      </c>
      <c r="H144" s="1">
        <f>'List of Fee-based Services'!Y132</f>
        <v>96.247075167639423</v>
      </c>
      <c r="I144" s="1">
        <f>'List of Fee-based Services'!J132</f>
        <v>1742.1380534765428</v>
      </c>
      <c r="J144">
        <f>SUBTOTAL(3,Table3[[#This Row],[Service]])</f>
        <v>1</v>
      </c>
    </row>
    <row r="145" spans="1:10" x14ac:dyDescent="0.25">
      <c r="A145" t="str">
        <f>'List of Fee-based Services'!A133</f>
        <v>Ergon Energy</v>
      </c>
      <c r="B145">
        <f>'List of Fee-based Services'!B133</f>
        <v>0</v>
      </c>
      <c r="C145" t="str">
        <f>'List of Fee-based Services'!E133</f>
        <v>Connection application and management services</v>
      </c>
      <c r="D145">
        <f>'List of Fee-based Services'!K133</f>
        <v>1153.0278058685481</v>
      </c>
      <c r="E145" s="1">
        <f>'List of Fee-based Services'!P133</f>
        <v>0</v>
      </c>
      <c r="F145" s="1">
        <f>'List of Fee-based Services'!S133</f>
        <v>0</v>
      </c>
      <c r="G145" s="1">
        <f>'List of Fee-based Services'!V133</f>
        <v>0</v>
      </c>
      <c r="H145" s="1">
        <f>'List of Fee-based Services'!Y133</f>
        <v>0</v>
      </c>
      <c r="I145" s="1" t="str">
        <f>'List of Fee-based Services'!J133</f>
        <v>Discontinued</v>
      </c>
      <c r="J145">
        <f>SUBTOTAL(3,Table3[[#This Row],[Service]])</f>
        <v>1</v>
      </c>
    </row>
    <row r="146" spans="1:10" x14ac:dyDescent="0.25">
      <c r="A146" t="str">
        <f>'List of Fee-based Services'!A134</f>
        <v>Ergon Energy</v>
      </c>
      <c r="B146">
        <f>'List of Fee-based Services'!B134</f>
        <v>0</v>
      </c>
      <c r="C146" t="str">
        <f>'List of Fee-based Services'!E134</f>
        <v>Connection application and management services</v>
      </c>
      <c r="D146">
        <f>'List of Fee-based Services'!K134</f>
        <v>1515.7226060738012</v>
      </c>
      <c r="E146" s="1">
        <f>'List of Fee-based Services'!P134</f>
        <v>0</v>
      </c>
      <c r="F146" s="1">
        <f>'List of Fee-based Services'!S134</f>
        <v>0</v>
      </c>
      <c r="G146" s="1">
        <f>'List of Fee-based Services'!V134</f>
        <v>0</v>
      </c>
      <c r="H146" s="1">
        <f>'List of Fee-based Services'!Y134</f>
        <v>0</v>
      </c>
      <c r="I146" s="1" t="str">
        <f>'List of Fee-based Services'!J134</f>
        <v>Discontinued</v>
      </c>
      <c r="J146">
        <f>SUBTOTAL(3,Table3[[#This Row],[Service]])</f>
        <v>1</v>
      </c>
    </row>
    <row r="147" spans="1:10" x14ac:dyDescent="0.25">
      <c r="A147" t="str">
        <f>'List of Fee-based Services'!A135</f>
        <v>Ergon Energy</v>
      </c>
      <c r="B147">
        <f>'List of Fee-based Services'!B135</f>
        <v>0</v>
      </c>
      <c r="C147" t="str">
        <f>'List of Fee-based Services'!E135</f>
        <v>Connection application and management services</v>
      </c>
      <c r="D147">
        <f>'List of Fee-based Services'!K135</f>
        <v>2109.124520872369</v>
      </c>
      <c r="E147" s="1">
        <f>'List of Fee-based Services'!P135</f>
        <v>0</v>
      </c>
      <c r="F147" s="1">
        <f>'List of Fee-based Services'!S135</f>
        <v>0</v>
      </c>
      <c r="G147" s="1">
        <f>'List of Fee-based Services'!V135</f>
        <v>0</v>
      </c>
      <c r="H147" s="1">
        <f>'List of Fee-based Services'!Y135</f>
        <v>0</v>
      </c>
      <c r="I147" s="1" t="str">
        <f>'List of Fee-based Services'!J135</f>
        <v>Discontinued</v>
      </c>
      <c r="J147">
        <f>SUBTOTAL(3,Table3[[#This Row],[Service]])</f>
        <v>1</v>
      </c>
    </row>
    <row r="148" spans="1:10" x14ac:dyDescent="0.25">
      <c r="A148" t="str">
        <f>'List of Fee-based Services'!A136</f>
        <v>Ergon Energy</v>
      </c>
      <c r="B148">
        <f>'List of Fee-based Services'!B136</f>
        <v>0</v>
      </c>
      <c r="C148" t="str">
        <f>'List of Fee-based Services'!E136</f>
        <v>Connection application and management services</v>
      </c>
      <c r="D148">
        <f>'List of Fee-based Services'!K136</f>
        <v>2471.8193210776217</v>
      </c>
      <c r="E148" s="1">
        <f>'List of Fee-based Services'!P136</f>
        <v>0</v>
      </c>
      <c r="F148" s="1">
        <f>'List of Fee-based Services'!S136</f>
        <v>0</v>
      </c>
      <c r="G148" s="1">
        <f>'List of Fee-based Services'!V136</f>
        <v>0</v>
      </c>
      <c r="H148" s="1">
        <f>'List of Fee-based Services'!Y136</f>
        <v>0</v>
      </c>
      <c r="I148" s="1" t="str">
        <f>'List of Fee-based Services'!J136</f>
        <v>Discontinued</v>
      </c>
      <c r="J148">
        <f>SUBTOTAL(3,Table3[[#This Row],[Service]])</f>
        <v>1</v>
      </c>
    </row>
    <row r="149" spans="1:10" x14ac:dyDescent="0.25">
      <c r="A149" t="str">
        <f>'List of Fee-based Services'!A137</f>
        <v>Ergon Energy</v>
      </c>
      <c r="B149">
        <f>'List of Fee-based Services'!B137</f>
        <v>0</v>
      </c>
      <c r="C149" t="str">
        <f>'List of Fee-based Services'!E137</f>
        <v>Connection application and management services</v>
      </c>
      <c r="D149">
        <f>'List of Fee-based Services'!K137</f>
        <v>1256.9182187641618</v>
      </c>
      <c r="E149" s="1">
        <f>'List of Fee-based Services'!P137</f>
        <v>-70.543446808960084</v>
      </c>
      <c r="F149" s="1">
        <f>'List of Fee-based Services'!S137</f>
        <v>0</v>
      </c>
      <c r="G149" s="1">
        <f>'List of Fee-based Services'!V137</f>
        <v>27.167031381740713</v>
      </c>
      <c r="H149" s="1">
        <f>'List of Fee-based Services'!Y137</f>
        <v>-368.65954886971059</v>
      </c>
      <c r="I149" s="1">
        <f>'List of Fee-based Services'!J137</f>
        <v>844.88225446723197</v>
      </c>
      <c r="J149">
        <f>SUBTOTAL(3,Table3[[#This Row],[Service]])</f>
        <v>1</v>
      </c>
    </row>
    <row r="150" spans="1:10" x14ac:dyDescent="0.25">
      <c r="A150" t="str">
        <f>'List of Fee-based Services'!A138</f>
        <v>Ergon Energy</v>
      </c>
      <c r="B150">
        <f>'List of Fee-based Services'!B138</f>
        <v>0</v>
      </c>
      <c r="C150" t="str">
        <f>'List of Fee-based Services'!E138</f>
        <v>Connection application and management services</v>
      </c>
      <c r="D150">
        <f>'List of Fee-based Services'!K138</f>
        <v>1957.1205590552438</v>
      </c>
      <c r="E150" s="1">
        <f>'List of Fee-based Services'!P138</f>
        <v>0</v>
      </c>
      <c r="F150" s="1">
        <f>'List of Fee-based Services'!S138</f>
        <v>0</v>
      </c>
      <c r="G150" s="1">
        <f>'List of Fee-based Services'!V138</f>
        <v>0</v>
      </c>
      <c r="H150" s="1">
        <f>'List of Fee-based Services'!Y138</f>
        <v>0</v>
      </c>
      <c r="I150" s="1" t="str">
        <f>'List of Fee-based Services'!J138</f>
        <v>Discontinued</v>
      </c>
      <c r="J150">
        <f>SUBTOTAL(3,Table3[[#This Row],[Service]])</f>
        <v>1</v>
      </c>
    </row>
    <row r="151" spans="1:10" x14ac:dyDescent="0.25">
      <c r="A151" t="str">
        <f>'List of Fee-based Services'!A139</f>
        <v>Ergon Energy</v>
      </c>
      <c r="B151">
        <f>'List of Fee-based Services'!B139</f>
        <v>0</v>
      </c>
      <c r="C151" t="str">
        <f>'List of Fee-based Services'!E139</f>
        <v>Connection application and management services</v>
      </c>
      <c r="D151">
        <f>'List of Fee-based Services'!K139</f>
        <v>2213.0149337679823</v>
      </c>
      <c r="E151" s="1">
        <f>'List of Fee-based Services'!P139</f>
        <v>-70.543446808960084</v>
      </c>
      <c r="F151" s="1">
        <f>'List of Fee-based Services'!S139</f>
        <v>0</v>
      </c>
      <c r="G151" s="1">
        <f>'List of Fee-based Services'!V139</f>
        <v>27.167031381740713</v>
      </c>
      <c r="H151" s="1">
        <f>'List of Fee-based Services'!Y139</f>
        <v>-86.87651264586691</v>
      </c>
      <c r="I151" s="1">
        <f>'List of Fee-based Services'!J139</f>
        <v>2101.5282592426975</v>
      </c>
      <c r="J151">
        <f>SUBTOTAL(3,Table3[[#This Row],[Service]])</f>
        <v>1</v>
      </c>
    </row>
    <row r="152" spans="1:10" x14ac:dyDescent="0.25">
      <c r="A152" t="str">
        <f>'List of Fee-based Services'!A140</f>
        <v>Ergon Energy</v>
      </c>
      <c r="B152">
        <f>'List of Fee-based Services'!B140</f>
        <v>0</v>
      </c>
      <c r="C152" t="str">
        <f>'List of Fee-based Services'!E140</f>
        <v>Connection application and management services</v>
      </c>
      <c r="D152">
        <f>'List of Fee-based Services'!K140</f>
        <v>2913.2172740590645</v>
      </c>
      <c r="E152" s="1">
        <f>'List of Fee-based Services'!P140</f>
        <v>0</v>
      </c>
      <c r="F152" s="1">
        <f>'List of Fee-based Services'!S140</f>
        <v>0</v>
      </c>
      <c r="G152" s="1">
        <f>'List of Fee-based Services'!V140</f>
        <v>0</v>
      </c>
      <c r="H152" s="1">
        <f>'List of Fee-based Services'!Y140</f>
        <v>0</v>
      </c>
      <c r="I152" s="1" t="str">
        <f>'List of Fee-based Services'!J140</f>
        <v>Discontinued</v>
      </c>
      <c r="J152">
        <f>SUBTOTAL(3,Table3[[#This Row],[Service]])</f>
        <v>1</v>
      </c>
    </row>
    <row r="153" spans="1:10" x14ac:dyDescent="0.25">
      <c r="A153" t="str">
        <f>'List of Fee-based Services'!A141</f>
        <v>Ergon Energy</v>
      </c>
      <c r="B153">
        <f>'List of Fee-based Services'!B141</f>
        <v>0</v>
      </c>
      <c r="C153" t="str">
        <f>'List of Fee-based Services'!E141</f>
        <v>Connection application and management services</v>
      </c>
      <c r="D153">
        <f>'List of Fee-based Services'!K141</f>
        <v>1361.7389283885752</v>
      </c>
      <c r="E153" s="1">
        <f>'List of Fee-based Services'!P141</f>
        <v>-78.681305587454688</v>
      </c>
      <c r="F153" s="1">
        <f>'List of Fee-based Services'!S141</f>
        <v>0</v>
      </c>
      <c r="G153" s="1">
        <f>'List of Fee-based Services'!V141</f>
        <v>27.167031381740713</v>
      </c>
      <c r="H153" s="1">
        <f>'List of Fee-based Services'!Y141</f>
        <v>-409.85779082156455</v>
      </c>
      <c r="I153" s="1">
        <f>'List of Fee-based Services'!J141</f>
        <v>900.36686336129674</v>
      </c>
      <c r="J153">
        <f>SUBTOTAL(3,Table3[[#This Row],[Service]])</f>
        <v>1</v>
      </c>
    </row>
    <row r="154" spans="1:10" x14ac:dyDescent="0.25">
      <c r="A154" t="e">
        <f>'List of Fee-based Services'!#REF!</f>
        <v>#REF!</v>
      </c>
      <c r="B154" t="e">
        <f>'List of Fee-based Services'!#REF!</f>
        <v>#REF!</v>
      </c>
      <c r="C154" t="e">
        <f>'List of Fee-based Services'!#REF!</f>
        <v>#REF!</v>
      </c>
      <c r="D154" t="e">
        <f>'List of Fee-based Services'!#REF!</f>
        <v>#REF!</v>
      </c>
      <c r="E154" s="1" t="e">
        <f>'List of Fee-based Services'!#REF!</f>
        <v>#REF!</v>
      </c>
      <c r="F154" s="1" t="e">
        <f>'List of Fee-based Services'!#REF!</f>
        <v>#REF!</v>
      </c>
      <c r="G154" s="1" t="e">
        <f>'List of Fee-based Services'!#REF!</f>
        <v>#REF!</v>
      </c>
      <c r="H154" s="1" t="e">
        <f>'List of Fee-based Services'!#REF!</f>
        <v>#REF!</v>
      </c>
      <c r="I154" s="1" t="e">
        <f>'List of Fee-based Services'!#REF!</f>
        <v>#REF!</v>
      </c>
      <c r="J154">
        <f>SUBTOTAL(3,Table3[[#This Row],[Service]])</f>
        <v>1</v>
      </c>
    </row>
    <row r="155" spans="1:10" x14ac:dyDescent="0.25">
      <c r="A155" t="e">
        <f>'List of Fee-based Services'!#REF!</f>
        <v>#REF!</v>
      </c>
      <c r="B155" t="e">
        <f>'List of Fee-based Services'!#REF!</f>
        <v>#REF!</v>
      </c>
      <c r="C155" t="e">
        <f>'List of Fee-based Services'!#REF!</f>
        <v>#REF!</v>
      </c>
      <c r="D155" t="e">
        <f>'List of Fee-based Services'!#REF!</f>
        <v>#REF!</v>
      </c>
      <c r="E155" s="1" t="e">
        <f>'List of Fee-based Services'!#REF!</f>
        <v>#REF!</v>
      </c>
      <c r="F155" s="1" t="e">
        <f>'List of Fee-based Services'!#REF!</f>
        <v>#REF!</v>
      </c>
      <c r="G155" s="1" t="e">
        <f>'List of Fee-based Services'!#REF!</f>
        <v>#REF!</v>
      </c>
      <c r="H155" s="1" t="e">
        <f>'List of Fee-based Services'!#REF!</f>
        <v>#REF!</v>
      </c>
      <c r="I155" s="1" t="e">
        <f>'List of Fee-based Services'!#REF!</f>
        <v>#REF!</v>
      </c>
      <c r="J155">
        <f>SUBTOTAL(3,Table3[[#This Row],[Service]])</f>
        <v>1</v>
      </c>
    </row>
    <row r="156" spans="1:10" x14ac:dyDescent="0.25">
      <c r="A156" t="e">
        <f>'List of Fee-based Services'!#REF!</f>
        <v>#REF!</v>
      </c>
      <c r="B156" t="e">
        <f>'List of Fee-based Services'!#REF!</f>
        <v>#REF!</v>
      </c>
      <c r="C156" t="e">
        <f>'List of Fee-based Services'!#REF!</f>
        <v>#REF!</v>
      </c>
      <c r="D156" t="e">
        <f>'List of Fee-based Services'!#REF!</f>
        <v>#REF!</v>
      </c>
      <c r="E156" s="1" t="e">
        <f>'List of Fee-based Services'!#REF!</f>
        <v>#REF!</v>
      </c>
      <c r="F156" s="1" t="e">
        <f>'List of Fee-based Services'!#REF!</f>
        <v>#REF!</v>
      </c>
      <c r="G156" s="1" t="e">
        <f>'List of Fee-based Services'!#REF!</f>
        <v>#REF!</v>
      </c>
      <c r="H156" s="1" t="e">
        <f>'List of Fee-based Services'!#REF!</f>
        <v>#REF!</v>
      </c>
      <c r="I156" s="1" t="e">
        <f>'List of Fee-based Services'!#REF!</f>
        <v>#REF!</v>
      </c>
      <c r="J156">
        <f>SUBTOTAL(3,Table3[[#This Row],[Service]])</f>
        <v>1</v>
      </c>
    </row>
    <row r="157" spans="1:10" x14ac:dyDescent="0.25">
      <c r="A157" t="e">
        <f>'List of Fee-based Services'!#REF!</f>
        <v>#REF!</v>
      </c>
      <c r="B157" t="e">
        <f>'List of Fee-based Services'!#REF!</f>
        <v>#REF!</v>
      </c>
      <c r="C157" t="e">
        <f>'List of Fee-based Services'!#REF!</f>
        <v>#REF!</v>
      </c>
      <c r="D157" t="e">
        <f>'List of Fee-based Services'!#REF!</f>
        <v>#REF!</v>
      </c>
      <c r="E157" s="1" t="e">
        <f>'List of Fee-based Services'!#REF!</f>
        <v>#REF!</v>
      </c>
      <c r="F157" s="1" t="e">
        <f>'List of Fee-based Services'!#REF!</f>
        <v>#REF!</v>
      </c>
      <c r="G157" s="1" t="e">
        <f>'List of Fee-based Services'!#REF!</f>
        <v>#REF!</v>
      </c>
      <c r="H157" s="1" t="e">
        <f>'List of Fee-based Services'!#REF!</f>
        <v>#REF!</v>
      </c>
      <c r="I157" s="1" t="e">
        <f>'List of Fee-based Services'!#REF!</f>
        <v>#REF!</v>
      </c>
      <c r="J157">
        <f>SUBTOTAL(3,Table3[[#This Row],[Service]])</f>
        <v>1</v>
      </c>
    </row>
    <row r="158" spans="1:10" x14ac:dyDescent="0.25">
      <c r="A158" t="e">
        <f>'List of Fee-based Services'!#REF!</f>
        <v>#REF!</v>
      </c>
      <c r="B158" t="e">
        <f>'List of Fee-based Services'!#REF!</f>
        <v>#REF!</v>
      </c>
      <c r="C158" t="e">
        <f>'List of Fee-based Services'!#REF!</f>
        <v>#REF!</v>
      </c>
      <c r="D158" t="e">
        <f>'List of Fee-based Services'!#REF!</f>
        <v>#REF!</v>
      </c>
      <c r="E158" s="1" t="e">
        <f>'List of Fee-based Services'!#REF!</f>
        <v>#REF!</v>
      </c>
      <c r="F158" s="1" t="e">
        <f>'List of Fee-based Services'!#REF!</f>
        <v>#REF!</v>
      </c>
      <c r="G158" s="1" t="e">
        <f>'List of Fee-based Services'!#REF!</f>
        <v>#REF!</v>
      </c>
      <c r="H158" s="1" t="e">
        <f>'List of Fee-based Services'!#REF!</f>
        <v>#REF!</v>
      </c>
      <c r="I158" s="1" t="e">
        <f>'List of Fee-based Services'!#REF!</f>
        <v>#REF!</v>
      </c>
      <c r="J158">
        <f>SUBTOTAL(3,Table3[[#This Row],[Service]])</f>
        <v>1</v>
      </c>
    </row>
    <row r="159" spans="1:10" x14ac:dyDescent="0.25">
      <c r="A159" t="e">
        <f>'List of Fee-based Services'!#REF!</f>
        <v>#REF!</v>
      </c>
      <c r="B159" t="e">
        <f>'List of Fee-based Services'!#REF!</f>
        <v>#REF!</v>
      </c>
      <c r="C159" t="e">
        <f>'List of Fee-based Services'!#REF!</f>
        <v>#REF!</v>
      </c>
      <c r="D159" t="e">
        <f>'List of Fee-based Services'!#REF!</f>
        <v>#REF!</v>
      </c>
      <c r="E159" s="1" t="e">
        <f>'List of Fee-based Services'!#REF!</f>
        <v>#REF!</v>
      </c>
      <c r="F159" s="1" t="e">
        <f>'List of Fee-based Services'!#REF!</f>
        <v>#REF!</v>
      </c>
      <c r="G159" s="1" t="e">
        <f>'List of Fee-based Services'!#REF!</f>
        <v>#REF!</v>
      </c>
      <c r="H159" s="1" t="e">
        <f>'List of Fee-based Services'!#REF!</f>
        <v>#REF!</v>
      </c>
      <c r="I159" s="1" t="e">
        <f>'List of Fee-based Services'!#REF!</f>
        <v>#REF!</v>
      </c>
      <c r="J159">
        <f>SUBTOTAL(3,Table3[[#This Row],[Service]])</f>
        <v>1</v>
      </c>
    </row>
    <row r="160" spans="1:10" x14ac:dyDescent="0.25">
      <c r="A160" t="str">
        <f>'List of Fee-based Services'!A142</f>
        <v>Ergon Energy</v>
      </c>
      <c r="B160">
        <f>'List of Fee-based Services'!B142</f>
        <v>0</v>
      </c>
      <c r="C160" t="str">
        <f>'List of Fee-based Services'!E142</f>
        <v>Connection application and management services</v>
      </c>
      <c r="D160">
        <f>'List of Fee-based Services'!K142</f>
        <v>2061.9412686796572</v>
      </c>
      <c r="E160" s="1">
        <f>'List of Fee-based Services'!P142</f>
        <v>0</v>
      </c>
      <c r="F160" s="1">
        <f>'List of Fee-based Services'!S142</f>
        <v>0</v>
      </c>
      <c r="G160" s="1">
        <f>'List of Fee-based Services'!V142</f>
        <v>0</v>
      </c>
      <c r="H160" s="1">
        <f>'List of Fee-based Services'!Y142</f>
        <v>0</v>
      </c>
      <c r="I160" s="1" t="str">
        <f>'List of Fee-based Services'!J142</f>
        <v>Discontinued</v>
      </c>
      <c r="J160">
        <f>SUBTOTAL(3,Table3[[#This Row],[Service]])</f>
        <v>1</v>
      </c>
    </row>
    <row r="161" spans="1:10" x14ac:dyDescent="0.25">
      <c r="A161" t="str">
        <f>'List of Fee-based Services'!A143</f>
        <v>Ergon Energy</v>
      </c>
      <c r="B161">
        <f>'List of Fee-based Services'!B143</f>
        <v>0</v>
      </c>
      <c r="C161" t="str">
        <f>'List of Fee-based Services'!E143</f>
        <v>Connection application and management services</v>
      </c>
      <c r="D161">
        <f>'List of Fee-based Services'!K143</f>
        <v>2317.8356433923964</v>
      </c>
      <c r="E161" s="1">
        <f>'List of Fee-based Services'!P143</f>
        <v>-78.681305587454688</v>
      </c>
      <c r="F161" s="1">
        <f>'List of Fee-based Services'!S143</f>
        <v>0</v>
      </c>
      <c r="G161" s="1">
        <f>'List of Fee-based Services'!V143</f>
        <v>27.167031381740713</v>
      </c>
      <c r="H161" s="1">
        <f>'List of Fee-based Services'!Y143</f>
        <v>-128.07475459772127</v>
      </c>
      <c r="I161" s="1">
        <f>'List of Fee-based Services'!J143</f>
        <v>2157.0128681367623</v>
      </c>
      <c r="J161">
        <f>SUBTOTAL(3,Table3[[#This Row],[Service]])</f>
        <v>1</v>
      </c>
    </row>
    <row r="162" spans="1:10" x14ac:dyDescent="0.25">
      <c r="A162" t="str">
        <f>'List of Fee-based Services'!A144</f>
        <v>Ergon Energy</v>
      </c>
      <c r="B162">
        <f>'List of Fee-based Services'!B144</f>
        <v>0</v>
      </c>
      <c r="C162" t="str">
        <f>'List of Fee-based Services'!E144</f>
        <v>Connection application and management services</v>
      </c>
      <c r="D162">
        <f>'List of Fee-based Services'!K144</f>
        <v>3018.0379836834777</v>
      </c>
      <c r="E162" s="1">
        <f>'List of Fee-based Services'!P144</f>
        <v>0</v>
      </c>
      <c r="F162" s="1">
        <f>'List of Fee-based Services'!S144</f>
        <v>0</v>
      </c>
      <c r="G162" s="1">
        <f>'List of Fee-based Services'!V144</f>
        <v>0</v>
      </c>
      <c r="H162" s="1">
        <f>'List of Fee-based Services'!Y144</f>
        <v>0</v>
      </c>
      <c r="I162" s="1" t="str">
        <f>'List of Fee-based Services'!J144</f>
        <v>Discontinued</v>
      </c>
      <c r="J162">
        <f>SUBTOTAL(3,Table3[[#This Row],[Service]])</f>
        <v>1</v>
      </c>
    </row>
    <row r="163" spans="1:10" x14ac:dyDescent="0.25">
      <c r="A163" t="str">
        <f>'List of Fee-based Services'!A145</f>
        <v>Ergon Energy</v>
      </c>
      <c r="B163">
        <f>'List of Fee-based Services'!B145</f>
        <v>0</v>
      </c>
      <c r="C163" t="str">
        <f>'List of Fee-based Services'!E145</f>
        <v>Connection application and management services</v>
      </c>
      <c r="D163">
        <f>'List of Fee-based Services'!K145</f>
        <v>1564.2196313017034</v>
      </c>
      <c r="E163" s="1">
        <f>'List of Fee-based Services'!P145</f>
        <v>-137.48159462650045</v>
      </c>
      <c r="F163" s="1">
        <f>'List of Fee-based Services'!S145</f>
        <v>0</v>
      </c>
      <c r="G163" s="1">
        <f>'List of Fee-based Services'!V145</f>
        <v>27.167031381740713</v>
      </c>
      <c r="H163" s="1">
        <f>'List of Fee-based Services'!Y145</f>
        <v>-536.53576889164606</v>
      </c>
      <c r="I163" s="1">
        <f>'List of Fee-based Services'!J145</f>
        <v>917.36929916529743</v>
      </c>
      <c r="J163">
        <f>SUBTOTAL(3,Table3[[#This Row],[Service]])</f>
        <v>1</v>
      </c>
    </row>
    <row r="164" spans="1:10" x14ac:dyDescent="0.25">
      <c r="A164" t="str">
        <f>'List of Fee-based Services'!A146</f>
        <v>Ergon Energy</v>
      </c>
      <c r="B164">
        <f>'List of Fee-based Services'!B146</f>
        <v>0</v>
      </c>
      <c r="C164" t="str">
        <f>'List of Fee-based Services'!E146</f>
        <v>Connection application and management services</v>
      </c>
      <c r="D164">
        <f>'List of Fee-based Services'!K146</f>
        <v>2484.6766320810661</v>
      </c>
      <c r="E164" s="1">
        <f>'List of Fee-based Services'!P146</f>
        <v>0</v>
      </c>
      <c r="F164" s="1">
        <f>'List of Fee-based Services'!S146</f>
        <v>0</v>
      </c>
      <c r="G164" s="1">
        <f>'List of Fee-based Services'!V146</f>
        <v>0</v>
      </c>
      <c r="H164" s="1">
        <f>'List of Fee-based Services'!Y146</f>
        <v>0</v>
      </c>
      <c r="I164" s="1" t="str">
        <f>'List of Fee-based Services'!J146</f>
        <v>Discontinued</v>
      </c>
      <c r="J164">
        <f>SUBTOTAL(3,Table3[[#This Row],[Service]])</f>
        <v>1</v>
      </c>
    </row>
    <row r="165" spans="1:10" x14ac:dyDescent="0.25">
      <c r="A165" t="str">
        <f>'List of Fee-based Services'!A147</f>
        <v>Ergon Energy</v>
      </c>
      <c r="B165">
        <f>'List of Fee-based Services'!B147</f>
        <v>0</v>
      </c>
      <c r="C165" t="str">
        <f>'List of Fee-based Services'!E147</f>
        <v>Connection application and management services</v>
      </c>
      <c r="D165">
        <f>'List of Fee-based Services'!K147</f>
        <v>2520.3163463055243</v>
      </c>
      <c r="E165" s="1">
        <f>'List of Fee-based Services'!P147</f>
        <v>-137.48159462650045</v>
      </c>
      <c r="F165" s="1">
        <f>'List of Fee-based Services'!S147</f>
        <v>0</v>
      </c>
      <c r="G165" s="1">
        <f>'List of Fee-based Services'!V147</f>
        <v>27.167031381740713</v>
      </c>
      <c r="H165" s="1">
        <f>'List of Fee-based Services'!Y147</f>
        <v>-254.75273266780289</v>
      </c>
      <c r="I165" s="1">
        <f>'List of Fee-based Services'!J147</f>
        <v>2174.0153039407624</v>
      </c>
      <c r="J165">
        <f>SUBTOTAL(3,Table3[[#This Row],[Service]])</f>
        <v>1</v>
      </c>
    </row>
    <row r="166" spans="1:10" x14ac:dyDescent="0.25">
      <c r="A166" t="str">
        <f>'List of Fee-based Services'!A148</f>
        <v>Ergon Energy</v>
      </c>
      <c r="B166">
        <f>'List of Fee-based Services'!B148</f>
        <v>0</v>
      </c>
      <c r="C166" t="str">
        <f>'List of Fee-based Services'!E148</f>
        <v>Connection application and management services</v>
      </c>
      <c r="D166">
        <f>'List of Fee-based Services'!K148</f>
        <v>3440.7733470848866</v>
      </c>
      <c r="E166" s="1">
        <f>'List of Fee-based Services'!P148</f>
        <v>0</v>
      </c>
      <c r="F166" s="1">
        <f>'List of Fee-based Services'!S148</f>
        <v>0</v>
      </c>
      <c r="G166" s="1">
        <f>'List of Fee-based Services'!V148</f>
        <v>0</v>
      </c>
      <c r="H166" s="1">
        <f>'List of Fee-based Services'!Y148</f>
        <v>0</v>
      </c>
      <c r="I166" s="1" t="str">
        <f>'List of Fee-based Services'!J148</f>
        <v>Discontinued</v>
      </c>
      <c r="J166">
        <f>SUBTOTAL(3,Table3[[#This Row],[Service]])</f>
        <v>1</v>
      </c>
    </row>
    <row r="167" spans="1:10" x14ac:dyDescent="0.25">
      <c r="A167" t="str">
        <f>'List of Fee-based Services'!A149</f>
        <v>Ergon Energy</v>
      </c>
      <c r="B167">
        <f>'List of Fee-based Services'!B149</f>
        <v>0</v>
      </c>
      <c r="C167" t="str">
        <f>'List of Fee-based Services'!E149</f>
        <v>Connection application and management services</v>
      </c>
      <c r="D167">
        <f>'List of Fee-based Services'!K149</f>
        <v>1702.012595490231</v>
      </c>
      <c r="E167" s="1">
        <f>'List of Fee-based Services'!P149</f>
        <v>-152.87971752870544</v>
      </c>
      <c r="F167" s="1">
        <f>'List of Fee-based Services'!S149</f>
        <v>0</v>
      </c>
      <c r="G167" s="1">
        <f>'List of Fee-based Services'!V149</f>
        <v>27.167031381740713</v>
      </c>
      <c r="H167" s="1">
        <f>'List of Fee-based Services'!Y149</f>
        <v>-595.83181591645985</v>
      </c>
      <c r="I167" s="1">
        <f>'List of Fee-based Services'!J149</f>
        <v>980.46809342680615</v>
      </c>
      <c r="J167">
        <f>SUBTOTAL(3,Table3[[#This Row],[Service]])</f>
        <v>1</v>
      </c>
    </row>
    <row r="168" spans="1:10" x14ac:dyDescent="0.25">
      <c r="A168" t="str">
        <f>'List of Fee-based Services'!A150</f>
        <v>Ergon Energy</v>
      </c>
      <c r="B168">
        <f>'List of Fee-based Services'!B150</f>
        <v>0</v>
      </c>
      <c r="C168" t="str">
        <f>'List of Fee-based Services'!E150</f>
        <v>Connection application and management services</v>
      </c>
      <c r="D168">
        <f>'List of Fee-based Services'!K150</f>
        <v>2622.4695962695941</v>
      </c>
      <c r="E168" s="1">
        <f>'List of Fee-based Services'!P150</f>
        <v>0</v>
      </c>
      <c r="F168" s="1">
        <f>'List of Fee-based Services'!S150</f>
        <v>0</v>
      </c>
      <c r="G168" s="1">
        <f>'List of Fee-based Services'!V150</f>
        <v>0</v>
      </c>
      <c r="H168" s="1">
        <f>'List of Fee-based Services'!Y150</f>
        <v>0</v>
      </c>
      <c r="I168" s="1" t="str">
        <f>'List of Fee-based Services'!J150</f>
        <v>Discontinued</v>
      </c>
      <c r="J168">
        <f>SUBTOTAL(3,Table3[[#This Row],[Service]])</f>
        <v>1</v>
      </c>
    </row>
    <row r="169" spans="1:10" x14ac:dyDescent="0.25">
      <c r="A169" t="str">
        <f>'List of Fee-based Services'!A151</f>
        <v>Ergon Energy</v>
      </c>
      <c r="B169">
        <f>'List of Fee-based Services'!B151</f>
        <v>0</v>
      </c>
      <c r="C169" t="str">
        <f>'List of Fee-based Services'!E151</f>
        <v>Connection application and management services</v>
      </c>
      <c r="D169">
        <f>'List of Fee-based Services'!K151</f>
        <v>2658.1093104940514</v>
      </c>
      <c r="E169" s="1">
        <f>'List of Fee-based Services'!P151</f>
        <v>-152.87971752870544</v>
      </c>
      <c r="F169" s="1">
        <f>'List of Fee-based Services'!S151</f>
        <v>0</v>
      </c>
      <c r="G169" s="1">
        <f>'List of Fee-based Services'!V151</f>
        <v>27.167031381740713</v>
      </c>
      <c r="H169" s="1">
        <f>'List of Fee-based Services'!Y151</f>
        <v>-314.04877969261668</v>
      </c>
      <c r="I169" s="1">
        <f>'List of Fee-based Services'!J151</f>
        <v>2237.1140982022712</v>
      </c>
      <c r="J169">
        <f>SUBTOTAL(3,Table3[[#This Row],[Service]])</f>
        <v>1</v>
      </c>
    </row>
    <row r="170" spans="1:10" x14ac:dyDescent="0.25">
      <c r="A170" t="str">
        <f>'List of Fee-based Services'!A152</f>
        <v>Ergon Energy</v>
      </c>
      <c r="B170">
        <f>'List of Fee-based Services'!B152</f>
        <v>0</v>
      </c>
      <c r="C170" t="str">
        <f>'List of Fee-based Services'!E152</f>
        <v>Connection application and management services</v>
      </c>
      <c r="D170">
        <f>'List of Fee-based Services'!K152</f>
        <v>3578.5663112734146</v>
      </c>
      <c r="E170" s="1">
        <f>'List of Fee-based Services'!P152</f>
        <v>0</v>
      </c>
      <c r="F170" s="1">
        <f>'List of Fee-based Services'!S152</f>
        <v>0</v>
      </c>
      <c r="G170" s="1">
        <f>'List of Fee-based Services'!V152</f>
        <v>0</v>
      </c>
      <c r="H170" s="1">
        <f>'List of Fee-based Services'!Y152</f>
        <v>0</v>
      </c>
      <c r="I170" s="1" t="str">
        <f>'List of Fee-based Services'!J152</f>
        <v>Discontinued</v>
      </c>
      <c r="J170">
        <f>SUBTOTAL(3,Table3[[#This Row],[Service]])</f>
        <v>1</v>
      </c>
    </row>
    <row r="171" spans="1:10" x14ac:dyDescent="0.25">
      <c r="A171" t="str">
        <f>'List of Fee-based Services'!A153</f>
        <v>Ergon Energy</v>
      </c>
      <c r="B171">
        <f>'List of Fee-based Services'!B153</f>
        <v>0</v>
      </c>
      <c r="C171" t="str">
        <f>'List of Fee-based Services'!E153</f>
        <v>Connection application and management services</v>
      </c>
      <c r="D171">
        <f>'List of Fee-based Services'!K153</f>
        <v>278.8230876009398</v>
      </c>
      <c r="E171" s="1">
        <f>'List of Fee-based Services'!P153</f>
        <v>54.163272843715987</v>
      </c>
      <c r="F171" s="1">
        <f>'List of Fee-based Services'!S153</f>
        <v>0</v>
      </c>
      <c r="G171" s="1">
        <f>'List of Fee-based Services'!V153</f>
        <v>0</v>
      </c>
      <c r="H171" s="1">
        <f>'List of Fee-based Services'!Y153</f>
        <v>-72.308446254046231</v>
      </c>
      <c r="I171" s="1">
        <f>'List of Fee-based Services'!J153</f>
        <v>260.67791419060961</v>
      </c>
      <c r="J171">
        <f>SUBTOTAL(3,Table3[[#This Row],[Service]])</f>
        <v>1</v>
      </c>
    </row>
    <row r="172" spans="1:10" x14ac:dyDescent="0.25">
      <c r="A172" t="str">
        <f>'List of Fee-based Services'!A154</f>
        <v>Ergon Energy</v>
      </c>
      <c r="B172">
        <f>'List of Fee-based Services'!B154</f>
        <v>0</v>
      </c>
      <c r="C172" t="str">
        <f>'List of Fee-based Services'!E154</f>
        <v>Connection application and management services</v>
      </c>
      <c r="D172">
        <f>'List of Fee-based Services'!K154</f>
        <v>628.92425774648086</v>
      </c>
      <c r="E172" s="1">
        <f>'List of Fee-based Services'!P154</f>
        <v>0</v>
      </c>
      <c r="F172" s="1">
        <f>'List of Fee-based Services'!S154</f>
        <v>0</v>
      </c>
      <c r="G172" s="1">
        <f>'List of Fee-based Services'!V154</f>
        <v>0</v>
      </c>
      <c r="H172" s="1">
        <f>'List of Fee-based Services'!Y154</f>
        <v>0</v>
      </c>
      <c r="I172" s="1" t="str">
        <f>'List of Fee-based Services'!J154</f>
        <v>Discontinued</v>
      </c>
      <c r="J172">
        <f>SUBTOTAL(3,Table3[[#This Row],[Service]])</f>
        <v>1</v>
      </c>
    </row>
    <row r="173" spans="1:10" x14ac:dyDescent="0.25">
      <c r="A173" t="str">
        <f>'List of Fee-based Services'!A155</f>
        <v>Ergon Energy</v>
      </c>
      <c r="B173">
        <f>'List of Fee-based Services'!B155</f>
        <v>0</v>
      </c>
      <c r="C173" t="str">
        <f>'List of Fee-based Services'!E155</f>
        <v>Connection application and management services</v>
      </c>
      <c r="D173">
        <f>'List of Fee-based Services'!K155</f>
        <v>1234.9198026047604</v>
      </c>
      <c r="E173" s="1">
        <f>'List of Fee-based Services'!P155</f>
        <v>54.163272843715987</v>
      </c>
      <c r="F173" s="1">
        <f>'List of Fee-based Services'!S155</f>
        <v>0</v>
      </c>
      <c r="G173" s="1">
        <f>'List of Fee-based Services'!V155</f>
        <v>0</v>
      </c>
      <c r="H173" s="1">
        <f>'List of Fee-based Services'!Y155</f>
        <v>209.47458996979719</v>
      </c>
      <c r="I173" s="1">
        <f>'List of Fee-based Services'!J155</f>
        <v>1517.3239189660751</v>
      </c>
      <c r="J173">
        <f>SUBTOTAL(3,Table3[[#This Row],[Service]])</f>
        <v>1</v>
      </c>
    </row>
    <row r="174" spans="1:10" x14ac:dyDescent="0.25">
      <c r="A174" t="str">
        <f>'List of Fee-based Services'!A156</f>
        <v>Ergon Energy</v>
      </c>
      <c r="B174">
        <f>'List of Fee-based Services'!B156</f>
        <v>0</v>
      </c>
      <c r="C174" t="str">
        <f>'List of Fee-based Services'!E156</f>
        <v>Connection application and management services</v>
      </c>
      <c r="D174">
        <f>'List of Fee-based Services'!K156</f>
        <v>1585.0209727503013</v>
      </c>
      <c r="E174" s="1">
        <f>'List of Fee-based Services'!P156</f>
        <v>0</v>
      </c>
      <c r="F174" s="1">
        <f>'List of Fee-based Services'!S156</f>
        <v>0</v>
      </c>
      <c r="G174" s="1">
        <f>'List of Fee-based Services'!V156</f>
        <v>0</v>
      </c>
      <c r="H174" s="1">
        <f>'List of Fee-based Services'!Y156</f>
        <v>0</v>
      </c>
      <c r="I174" s="1" t="str">
        <f>'List of Fee-based Services'!J156</f>
        <v>Discontinued</v>
      </c>
      <c r="J174">
        <f>SUBTOTAL(3,Table3[[#This Row],[Service]])</f>
        <v>1</v>
      </c>
    </row>
    <row r="175" spans="1:10" x14ac:dyDescent="0.25">
      <c r="A175" t="str">
        <f>'List of Fee-based Services'!A157</f>
        <v>Ergon Energy</v>
      </c>
      <c r="B175">
        <f>'List of Fee-based Services'!B157</f>
        <v>0</v>
      </c>
      <c r="C175" t="str">
        <f>'List of Fee-based Services'!E157</f>
        <v>Connection application and management services</v>
      </c>
      <c r="D175">
        <f>'List of Fee-based Services'!K157</f>
        <v>278.8230876009398</v>
      </c>
      <c r="E175" s="1">
        <f>'List of Fee-based Services'!P157</f>
        <v>54.163272843715987</v>
      </c>
      <c r="F175" s="1">
        <f>'List of Fee-based Services'!S157</f>
        <v>0</v>
      </c>
      <c r="G175" s="1">
        <f>'List of Fee-based Services'!V157</f>
        <v>0</v>
      </c>
      <c r="H175" s="1">
        <f>'List of Fee-based Services'!Y157</f>
        <v>-72.308446254046231</v>
      </c>
      <c r="I175" s="1">
        <f>'List of Fee-based Services'!J157</f>
        <v>260.67791419060961</v>
      </c>
      <c r="J175">
        <f>SUBTOTAL(3,Table3[[#This Row],[Service]])</f>
        <v>1</v>
      </c>
    </row>
    <row r="176" spans="1:10" x14ac:dyDescent="0.25">
      <c r="A176" t="str">
        <f>'List of Fee-based Services'!A158</f>
        <v>Ergon Energy</v>
      </c>
      <c r="B176">
        <f>'List of Fee-based Services'!B158</f>
        <v>0</v>
      </c>
      <c r="C176" t="str">
        <f>'List of Fee-based Services'!E158</f>
        <v>Connection application and management services</v>
      </c>
      <c r="D176">
        <f>'List of Fee-based Services'!K158</f>
        <v>628.92425774648086</v>
      </c>
      <c r="E176" s="1">
        <f>'List of Fee-based Services'!P158</f>
        <v>0</v>
      </c>
      <c r="F176" s="1">
        <f>'List of Fee-based Services'!S158</f>
        <v>0</v>
      </c>
      <c r="G176" s="1">
        <f>'List of Fee-based Services'!V158</f>
        <v>0</v>
      </c>
      <c r="H176" s="1">
        <f>'List of Fee-based Services'!Y158</f>
        <v>0</v>
      </c>
      <c r="I176" s="1" t="str">
        <f>'List of Fee-based Services'!J158</f>
        <v>Discontinued</v>
      </c>
      <c r="J176">
        <f>SUBTOTAL(3,Table3[[#This Row],[Service]])</f>
        <v>1</v>
      </c>
    </row>
    <row r="177" spans="1:10" x14ac:dyDescent="0.25">
      <c r="A177" t="str">
        <f>'List of Fee-based Services'!A159</f>
        <v>Ergon Energy</v>
      </c>
      <c r="B177">
        <f>'List of Fee-based Services'!B159</f>
        <v>0</v>
      </c>
      <c r="C177" t="str">
        <f>'List of Fee-based Services'!E159</f>
        <v>Connection application and management services</v>
      </c>
      <c r="D177">
        <f>'List of Fee-based Services'!K159</f>
        <v>1234.9198026047604</v>
      </c>
      <c r="E177" s="1">
        <f>'List of Fee-based Services'!P159</f>
        <v>54.163272843715987</v>
      </c>
      <c r="F177" s="1">
        <f>'List of Fee-based Services'!S159</f>
        <v>0</v>
      </c>
      <c r="G177" s="1">
        <f>'List of Fee-based Services'!V159</f>
        <v>0</v>
      </c>
      <c r="H177" s="1">
        <f>'List of Fee-based Services'!Y159</f>
        <v>209.47458996979719</v>
      </c>
      <c r="I177" s="1">
        <f>'List of Fee-based Services'!J159</f>
        <v>1517.3239189660751</v>
      </c>
      <c r="J177">
        <f>SUBTOTAL(3,Table3[[#This Row],[Service]])</f>
        <v>1</v>
      </c>
    </row>
    <row r="178" spans="1:10" x14ac:dyDescent="0.25">
      <c r="A178" t="str">
        <f>'List of Fee-based Services'!A160</f>
        <v>Ergon Energy</v>
      </c>
      <c r="B178">
        <f>'List of Fee-based Services'!B160</f>
        <v>0</v>
      </c>
      <c r="C178" t="str">
        <f>'List of Fee-based Services'!E160</f>
        <v>Connection application and management services</v>
      </c>
      <c r="D178">
        <f>'List of Fee-based Services'!K160</f>
        <v>1585.0209727503013</v>
      </c>
      <c r="E178" s="1">
        <f>'List of Fee-based Services'!P160</f>
        <v>0</v>
      </c>
      <c r="F178" s="1">
        <f>'List of Fee-based Services'!S160</f>
        <v>0</v>
      </c>
      <c r="G178" s="1">
        <f>'List of Fee-based Services'!V160</f>
        <v>0</v>
      </c>
      <c r="H178" s="1">
        <f>'List of Fee-based Services'!Y160</f>
        <v>0</v>
      </c>
      <c r="I178" s="1" t="str">
        <f>'List of Fee-based Services'!J160</f>
        <v>Discontinued</v>
      </c>
      <c r="J178">
        <f>SUBTOTAL(3,Table3[[#This Row],[Service]])</f>
        <v>1</v>
      </c>
    </row>
    <row r="179" spans="1:10" x14ac:dyDescent="0.25">
      <c r="A179" t="str">
        <f>'List of Fee-based Services'!A161</f>
        <v>Ergon Energy</v>
      </c>
      <c r="B179">
        <f>'List of Fee-based Services'!B161</f>
        <v>0</v>
      </c>
      <c r="C179" t="str">
        <f>'List of Fee-based Services'!E161</f>
        <v>Connection application and management services</v>
      </c>
      <c r="D179">
        <f>'List of Fee-based Services'!K161</f>
        <v>366.52928474148285</v>
      </c>
      <c r="E179" s="1">
        <f>'List of Fee-based Services'!P161</f>
        <v>45.254417835442823</v>
      </c>
      <c r="F179" s="1">
        <f>'List of Fee-based Services'!S161</f>
        <v>0</v>
      </c>
      <c r="G179" s="1">
        <f>'List of Fee-based Services'!V161</f>
        <v>0</v>
      </c>
      <c r="H179" s="1">
        <f>'List of Fee-based Services'!Y161</f>
        <v>-115.33280558246241</v>
      </c>
      <c r="I179" s="1">
        <f>'List of Fee-based Services'!J161</f>
        <v>296.45089699446322</v>
      </c>
      <c r="J179">
        <f>SUBTOTAL(3,Table3[[#This Row],[Service]])</f>
        <v>1</v>
      </c>
    </row>
    <row r="180" spans="1:10" x14ac:dyDescent="0.25">
      <c r="A180" t="str">
        <f>'List of Fee-based Services'!A162</f>
        <v>Ergon Energy</v>
      </c>
      <c r="B180">
        <f>'List of Fee-based Services'!B162</f>
        <v>0</v>
      </c>
      <c r="C180" t="str">
        <f>'List of Fee-based Services'!E162</f>
        <v>Connection application and management services</v>
      </c>
      <c r="D180">
        <f>'List of Fee-based Services'!K162</f>
        <v>826.75778513116427</v>
      </c>
      <c r="E180" s="1">
        <f>'List of Fee-based Services'!P162</f>
        <v>0</v>
      </c>
      <c r="F180" s="1">
        <f>'List of Fee-based Services'!S162</f>
        <v>0</v>
      </c>
      <c r="G180" s="1">
        <f>'List of Fee-based Services'!V162</f>
        <v>0</v>
      </c>
      <c r="H180" s="1">
        <f>'List of Fee-based Services'!Y162</f>
        <v>0</v>
      </c>
      <c r="I180" s="1" t="str">
        <f>'List of Fee-based Services'!J162</f>
        <v>Discontinued</v>
      </c>
      <c r="J180">
        <f>SUBTOTAL(3,Table3[[#This Row],[Service]])</f>
        <v>1</v>
      </c>
    </row>
    <row r="181" spans="1:10" x14ac:dyDescent="0.25">
      <c r="A181" t="str">
        <f>'List of Fee-based Services'!A163</f>
        <v>Ergon Energy</v>
      </c>
      <c r="B181">
        <f>'List of Fee-based Services'!B163</f>
        <v>0</v>
      </c>
      <c r="C181" t="str">
        <f>'List of Fee-based Services'!E163</f>
        <v>Connection application and management services</v>
      </c>
      <c r="D181">
        <f>'List of Fee-based Services'!K163</f>
        <v>1322.6259997453037</v>
      </c>
      <c r="E181" s="1">
        <f>'List of Fee-based Services'!P163</f>
        <v>45.254417835442823</v>
      </c>
      <c r="F181" s="1">
        <f>'List of Fee-based Services'!S163</f>
        <v>0</v>
      </c>
      <c r="G181" s="1">
        <f>'List of Fee-based Services'!V163</f>
        <v>0</v>
      </c>
      <c r="H181" s="1">
        <f>'List of Fee-based Services'!Y163</f>
        <v>166.45023064138093</v>
      </c>
      <c r="I181" s="1">
        <f>'List of Fee-based Services'!J163</f>
        <v>1553.0969017699285</v>
      </c>
      <c r="J181">
        <f>SUBTOTAL(3,Table3[[#This Row],[Service]])</f>
        <v>1</v>
      </c>
    </row>
    <row r="182" spans="1:10" x14ac:dyDescent="0.25">
      <c r="A182" t="str">
        <f>'List of Fee-based Services'!A164</f>
        <v>Ergon Energy</v>
      </c>
      <c r="B182">
        <f>'List of Fee-based Services'!B164</f>
        <v>0</v>
      </c>
      <c r="C182" t="str">
        <f>'List of Fee-based Services'!E164</f>
        <v>Connection application and management services</v>
      </c>
      <c r="D182">
        <f>'List of Fee-based Services'!K164</f>
        <v>1782.8545001349848</v>
      </c>
      <c r="E182" s="1">
        <f>'List of Fee-based Services'!P164</f>
        <v>0</v>
      </c>
      <c r="F182" s="1">
        <f>'List of Fee-based Services'!S164</f>
        <v>0</v>
      </c>
      <c r="G182" s="1">
        <f>'List of Fee-based Services'!V164</f>
        <v>0</v>
      </c>
      <c r="H182" s="1">
        <f>'List of Fee-based Services'!Y164</f>
        <v>0</v>
      </c>
      <c r="I182" s="1" t="str">
        <f>'List of Fee-based Services'!J164</f>
        <v>Discontinued</v>
      </c>
      <c r="J182">
        <f>SUBTOTAL(3,Table3[[#This Row],[Service]])</f>
        <v>1</v>
      </c>
    </row>
    <row r="183" spans="1:10" x14ac:dyDescent="0.25">
      <c r="A183" t="str">
        <f>'List of Fee-based Services'!A165</f>
        <v>Ergon Energy</v>
      </c>
      <c r="B183">
        <f>'List of Fee-based Services'!B165</f>
        <v>0</v>
      </c>
      <c r="C183" t="str">
        <f>'List of Fee-based Services'!E165</f>
        <v>Connection application and management services</v>
      </c>
      <c r="D183">
        <f>'List of Fee-based Services'!K165</f>
        <v>366.52928474148285</v>
      </c>
      <c r="E183" s="1">
        <f>'List of Fee-based Services'!P165</f>
        <v>45.254417835442823</v>
      </c>
      <c r="F183" s="1">
        <f>'List of Fee-based Services'!S165</f>
        <v>0</v>
      </c>
      <c r="G183" s="1">
        <f>'List of Fee-based Services'!V165</f>
        <v>0</v>
      </c>
      <c r="H183" s="1">
        <f>'List of Fee-based Services'!Y165</f>
        <v>-115.33280558246241</v>
      </c>
      <c r="I183" s="1">
        <f>'List of Fee-based Services'!J165</f>
        <v>296.45089699446322</v>
      </c>
      <c r="J183">
        <f>SUBTOTAL(3,Table3[[#This Row],[Service]])</f>
        <v>1</v>
      </c>
    </row>
    <row r="184" spans="1:10" x14ac:dyDescent="0.25">
      <c r="A184" t="str">
        <f>'List of Fee-based Services'!A166</f>
        <v>Ergon Energy</v>
      </c>
      <c r="B184">
        <f>'List of Fee-based Services'!B166</f>
        <v>0</v>
      </c>
      <c r="C184" t="str">
        <f>'List of Fee-based Services'!E166</f>
        <v>Connection application and management services</v>
      </c>
      <c r="D184">
        <f>'List of Fee-based Services'!K166</f>
        <v>826.75778513116427</v>
      </c>
      <c r="E184" s="1">
        <f>'List of Fee-based Services'!P166</f>
        <v>0</v>
      </c>
      <c r="F184" s="1">
        <f>'List of Fee-based Services'!S166</f>
        <v>0</v>
      </c>
      <c r="G184" s="1">
        <f>'List of Fee-based Services'!V166</f>
        <v>0</v>
      </c>
      <c r="H184" s="1">
        <f>'List of Fee-based Services'!Y166</f>
        <v>0</v>
      </c>
      <c r="I184" s="1" t="str">
        <f>'List of Fee-based Services'!J166</f>
        <v>Discontinued</v>
      </c>
      <c r="J184">
        <f>SUBTOTAL(3,Table3[[#This Row],[Service]])</f>
        <v>1</v>
      </c>
    </row>
    <row r="185" spans="1:10" x14ac:dyDescent="0.25">
      <c r="A185" t="str">
        <f>'List of Fee-based Services'!A167</f>
        <v>Ergon Energy</v>
      </c>
      <c r="B185">
        <f>'List of Fee-based Services'!B167</f>
        <v>0</v>
      </c>
      <c r="C185" t="str">
        <f>'List of Fee-based Services'!E167</f>
        <v>Connection application and management services</v>
      </c>
      <c r="D185">
        <f>'List of Fee-based Services'!K167</f>
        <v>1322.6259997453037</v>
      </c>
      <c r="E185" s="1">
        <f>'List of Fee-based Services'!P167</f>
        <v>45.254417835442823</v>
      </c>
      <c r="F185" s="1">
        <f>'List of Fee-based Services'!S167</f>
        <v>0</v>
      </c>
      <c r="G185" s="1">
        <f>'List of Fee-based Services'!V167</f>
        <v>0</v>
      </c>
      <c r="H185" s="1">
        <f>'List of Fee-based Services'!Y167</f>
        <v>166.45023064138093</v>
      </c>
      <c r="I185" s="1">
        <f>'List of Fee-based Services'!J167</f>
        <v>1553.0969017699285</v>
      </c>
      <c r="J185">
        <f>SUBTOTAL(3,Table3[[#This Row],[Service]])</f>
        <v>1</v>
      </c>
    </row>
    <row r="186" spans="1:10" x14ac:dyDescent="0.25">
      <c r="A186" t="str">
        <f>'List of Fee-based Services'!A168</f>
        <v>Ergon Energy</v>
      </c>
      <c r="B186">
        <f>'List of Fee-based Services'!B168</f>
        <v>0</v>
      </c>
      <c r="C186" t="str">
        <f>'List of Fee-based Services'!E168</f>
        <v>Connection application and management services</v>
      </c>
      <c r="D186">
        <f>'List of Fee-based Services'!K168</f>
        <v>1782.8545001349848</v>
      </c>
      <c r="E186" s="1">
        <f>'List of Fee-based Services'!P168</f>
        <v>0</v>
      </c>
      <c r="F186" s="1">
        <f>'List of Fee-based Services'!S168</f>
        <v>0</v>
      </c>
      <c r="G186" s="1">
        <f>'List of Fee-based Services'!V168</f>
        <v>0</v>
      </c>
      <c r="H186" s="1">
        <f>'List of Fee-based Services'!Y168</f>
        <v>0</v>
      </c>
      <c r="I186" s="1" t="str">
        <f>'List of Fee-based Services'!J168</f>
        <v>Discontinued</v>
      </c>
      <c r="J186">
        <f>SUBTOTAL(3,Table3[[#This Row],[Service]])</f>
        <v>1</v>
      </c>
    </row>
    <row r="187" spans="1:10" x14ac:dyDescent="0.25">
      <c r="A187" t="str">
        <f>'List of Fee-based Services'!A169</f>
        <v>Ergon Energy</v>
      </c>
      <c r="B187">
        <f>'List of Fee-based Services'!B169</f>
        <v>0</v>
      </c>
      <c r="C187" t="str">
        <f>'List of Fee-based Services'!E169</f>
        <v>Connection application and management services</v>
      </c>
      <c r="D187">
        <f>'List of Fee-based Services'!K169</f>
        <v>620.53860097652762</v>
      </c>
      <c r="E187" s="1">
        <f>'List of Fee-based Services'!P169</f>
        <v>119.34802144016288</v>
      </c>
      <c r="F187" s="1">
        <f>'List of Fee-based Services'!S169</f>
        <v>0</v>
      </c>
      <c r="G187" s="1">
        <f>'List of Fee-based Services'!V169</f>
        <v>141.29412135041682</v>
      </c>
      <c r="H187" s="1">
        <f>'List of Fee-based Services'!Y169</f>
        <v>-95.46068001615663</v>
      </c>
      <c r="I187" s="1">
        <f>'List of Fee-based Services'!J169</f>
        <v>785.72006375095077</v>
      </c>
      <c r="J187">
        <f>SUBTOTAL(3,Table3[[#This Row],[Service]])</f>
        <v>1</v>
      </c>
    </row>
    <row r="188" spans="1:10" x14ac:dyDescent="0.25">
      <c r="A188" t="str">
        <f>'List of Fee-based Services'!A170</f>
        <v>Ergon Energy</v>
      </c>
      <c r="B188">
        <f>'List of Fee-based Services'!B170</f>
        <v>0</v>
      </c>
      <c r="C188" t="str">
        <f>'List of Fee-based Services'!E170</f>
        <v>Connection application and management services</v>
      </c>
      <c r="D188">
        <f>'List of Fee-based Services'!K170</f>
        <v>1320.7409412676097</v>
      </c>
      <c r="E188" s="1">
        <f>'List of Fee-based Services'!P170</f>
        <v>0</v>
      </c>
      <c r="F188" s="1">
        <f>'List of Fee-based Services'!S170</f>
        <v>0</v>
      </c>
      <c r="G188" s="1">
        <f>'List of Fee-based Services'!V170</f>
        <v>0</v>
      </c>
      <c r="H188" s="1">
        <f>'List of Fee-based Services'!Y170</f>
        <v>0</v>
      </c>
      <c r="I188" s="1" t="str">
        <f>'List of Fee-based Services'!J170</f>
        <v>Discontinued</v>
      </c>
      <c r="J188">
        <f>SUBTOTAL(3,Table3[[#This Row],[Service]])</f>
        <v>1</v>
      </c>
    </row>
    <row r="189" spans="1:10" x14ac:dyDescent="0.25">
      <c r="A189" t="str">
        <f>'List of Fee-based Services'!A171</f>
        <v>Ergon Energy</v>
      </c>
      <c r="B189">
        <f>'List of Fee-based Services'!B171</f>
        <v>0</v>
      </c>
      <c r="C189" t="str">
        <f>'List of Fee-based Services'!E171</f>
        <v>Connection application and management services</v>
      </c>
      <c r="D189">
        <f>'List of Fee-based Services'!K171</f>
        <v>1576.6353159803484</v>
      </c>
      <c r="E189" s="1">
        <f>'List of Fee-based Services'!P171</f>
        <v>119.34802144016288</v>
      </c>
      <c r="F189" s="1">
        <f>'List of Fee-based Services'!S171</f>
        <v>0</v>
      </c>
      <c r="G189" s="1">
        <f>'List of Fee-based Services'!V171</f>
        <v>141.29412135041682</v>
      </c>
      <c r="H189" s="1">
        <f>'List of Fee-based Services'!Y171</f>
        <v>186.32235620768677</v>
      </c>
      <c r="I189" s="1">
        <f>'List of Fee-based Services'!J171</f>
        <v>2042.3660685264158</v>
      </c>
      <c r="J189">
        <f>SUBTOTAL(3,Table3[[#This Row],[Service]])</f>
        <v>1</v>
      </c>
    </row>
    <row r="190" spans="1:10" x14ac:dyDescent="0.25">
      <c r="A190" t="str">
        <f>'List of Fee-based Services'!A172</f>
        <v>Ergon Energy</v>
      </c>
      <c r="B190">
        <f>'List of Fee-based Services'!B172</f>
        <v>0</v>
      </c>
      <c r="C190" t="str">
        <f>'List of Fee-based Services'!E172</f>
        <v>Connection application and management services</v>
      </c>
      <c r="D190">
        <f>'List of Fee-based Services'!K172</f>
        <v>2276.8376562714302</v>
      </c>
      <c r="E190" s="1">
        <f>'List of Fee-based Services'!P172</f>
        <v>0</v>
      </c>
      <c r="F190" s="1">
        <f>'List of Fee-based Services'!S172</f>
        <v>0</v>
      </c>
      <c r="G190" s="1">
        <f>'List of Fee-based Services'!V172</f>
        <v>0</v>
      </c>
      <c r="H190" s="1">
        <f>'List of Fee-based Services'!Y172</f>
        <v>0</v>
      </c>
      <c r="I190" s="1" t="str">
        <f>'List of Fee-based Services'!J172</f>
        <v>Discontinued</v>
      </c>
      <c r="J190">
        <f>SUBTOTAL(3,Table3[[#This Row],[Service]])</f>
        <v>1</v>
      </c>
    </row>
    <row r="191" spans="1:10" x14ac:dyDescent="0.25">
      <c r="A191" t="str">
        <f>'List of Fee-based Services'!A173</f>
        <v>Ergon Energy</v>
      </c>
      <c r="B191">
        <f>'List of Fee-based Services'!B173</f>
        <v>0</v>
      </c>
      <c r="C191" t="str">
        <f>'List of Fee-based Services'!E173</f>
        <v>Connection application and management services</v>
      </c>
      <c r="D191">
        <f>'List of Fee-based Services'!K173</f>
        <v>815.73434799608208</v>
      </c>
      <c r="E191" s="1">
        <f>'List of Fee-based Services'!P173</f>
        <v>99.356694395711202</v>
      </c>
      <c r="F191" s="1">
        <f>'List of Fee-based Services'!S173</f>
        <v>0</v>
      </c>
      <c r="G191" s="1">
        <f>'List of Fee-based Services'!V173</f>
        <v>141.29412135041682</v>
      </c>
      <c r="H191" s="1">
        <f>'List of Fee-based Services'!Y173</f>
        <v>-191.34239899140982</v>
      </c>
      <c r="I191" s="1">
        <f>'List of Fee-based Services'!J173</f>
        <v>865.0427647508003</v>
      </c>
      <c r="J191">
        <f>SUBTOTAL(3,Table3[[#This Row],[Service]])</f>
        <v>1</v>
      </c>
    </row>
    <row r="192" spans="1:10" x14ac:dyDescent="0.25">
      <c r="A192" t="str">
        <f>'List of Fee-based Services'!A174</f>
        <v>Ergon Energy</v>
      </c>
      <c r="B192">
        <f>'List of Fee-based Services'!B174</f>
        <v>0</v>
      </c>
      <c r="C192" t="str">
        <f>'List of Fee-based Services'!E174</f>
        <v>Connection application and management services</v>
      </c>
      <c r="D192">
        <f>'List of Fee-based Services'!K174</f>
        <v>1736.1913487754448</v>
      </c>
      <c r="E192" s="1">
        <f>'List of Fee-based Services'!P174</f>
        <v>0</v>
      </c>
      <c r="F192" s="1">
        <f>'List of Fee-based Services'!S174</f>
        <v>0</v>
      </c>
      <c r="G192" s="1">
        <f>'List of Fee-based Services'!V174</f>
        <v>0</v>
      </c>
      <c r="H192" s="1">
        <f>'List of Fee-based Services'!Y174</f>
        <v>0</v>
      </c>
      <c r="I192" s="1" t="str">
        <f>'List of Fee-based Services'!J174</f>
        <v>Discontinued</v>
      </c>
      <c r="J192">
        <f>SUBTOTAL(3,Table3[[#This Row],[Service]])</f>
        <v>1</v>
      </c>
    </row>
    <row r="193" spans="1:10" x14ac:dyDescent="0.25">
      <c r="A193" t="str">
        <f>'List of Fee-based Services'!A175</f>
        <v>Ergon Energy</v>
      </c>
      <c r="B193">
        <f>'List of Fee-based Services'!B175</f>
        <v>0</v>
      </c>
      <c r="C193" t="str">
        <f>'List of Fee-based Services'!E175</f>
        <v>Connection application and management services</v>
      </c>
      <c r="D193">
        <f>'List of Fee-based Services'!K175</f>
        <v>1771.831062999903</v>
      </c>
      <c r="E193" s="1">
        <f>'List of Fee-based Services'!P175</f>
        <v>99.356694395711202</v>
      </c>
      <c r="F193" s="1">
        <f>'List of Fee-based Services'!S175</f>
        <v>0</v>
      </c>
      <c r="G193" s="1">
        <f>'List of Fee-based Services'!V175</f>
        <v>141.29412135041682</v>
      </c>
      <c r="H193" s="1">
        <f>'List of Fee-based Services'!Y175</f>
        <v>90.44063723243346</v>
      </c>
      <c r="I193" s="1">
        <f>'List of Fee-based Services'!J175</f>
        <v>2121.6887695262658</v>
      </c>
      <c r="J193">
        <f>SUBTOTAL(3,Table3[[#This Row],[Service]])</f>
        <v>1</v>
      </c>
    </row>
    <row r="194" spans="1:10" x14ac:dyDescent="0.25">
      <c r="A194" t="str">
        <f>'List of Fee-based Services'!A176</f>
        <v>Ergon Energy</v>
      </c>
      <c r="B194">
        <f>'List of Fee-based Services'!B176</f>
        <v>0</v>
      </c>
      <c r="C194" t="str">
        <f>'List of Fee-based Services'!E176</f>
        <v>Connection application and management services</v>
      </c>
      <c r="D194">
        <f>'List of Fee-based Services'!K176</f>
        <v>2692.2880637792655</v>
      </c>
      <c r="E194" s="1">
        <f>'List of Fee-based Services'!P176</f>
        <v>0</v>
      </c>
      <c r="F194" s="1">
        <f>'List of Fee-based Services'!S176</f>
        <v>0</v>
      </c>
      <c r="G194" s="1">
        <f>'List of Fee-based Services'!V176</f>
        <v>0</v>
      </c>
      <c r="H194" s="1">
        <f>'List of Fee-based Services'!Y176</f>
        <v>0</v>
      </c>
      <c r="I194" s="1" t="str">
        <f>'List of Fee-based Services'!J176</f>
        <v>Discontinued</v>
      </c>
      <c r="J194">
        <f>SUBTOTAL(3,Table3[[#This Row],[Service]])</f>
        <v>1</v>
      </c>
    </row>
    <row r="195" spans="1:10" x14ac:dyDescent="0.25">
      <c r="A195" t="str">
        <f>'List of Fee-based Services'!A177</f>
        <v>Ergon Energy</v>
      </c>
      <c r="B195">
        <f>'List of Fee-based Services'!B177</f>
        <v>0</v>
      </c>
      <c r="C195" t="str">
        <f>'List of Fee-based Services'!E177</f>
        <v>Connection application and management services</v>
      </c>
      <c r="D195">
        <f>'List of Fee-based Services'!K177</f>
        <v>784.05890799061274</v>
      </c>
      <c r="E195" s="1">
        <f>'List of Fee-based Services'!P177</f>
        <v>148.00385839726295</v>
      </c>
      <c r="F195" s="1">
        <f>'List of Fee-based Services'!S177</f>
        <v>0</v>
      </c>
      <c r="G195" s="1">
        <f>'List of Fee-based Services'!V177</f>
        <v>338.20401387067938</v>
      </c>
      <c r="H195" s="1">
        <f>'List of Fee-based Services'!Y177</f>
        <v>-47.75956640812268</v>
      </c>
      <c r="I195" s="1">
        <f>'List of Fee-based Services'!J177</f>
        <v>1222.5072138504324</v>
      </c>
      <c r="J195">
        <f>SUBTOTAL(3,Table3[[#This Row],[Service]])</f>
        <v>1</v>
      </c>
    </row>
    <row r="196" spans="1:10" x14ac:dyDescent="0.25">
      <c r="A196" t="str">
        <f>'List of Fee-based Services'!A178</f>
        <v>Ergon Energy</v>
      </c>
      <c r="B196">
        <f>'List of Fee-based Services'!B178</f>
        <v>0</v>
      </c>
      <c r="C196" t="str">
        <f>'List of Fee-based Services'!E178</f>
        <v>Connection application and management services</v>
      </c>
      <c r="D196">
        <f>'List of Fee-based Services'!K178</f>
        <v>1484.2612482816949</v>
      </c>
      <c r="E196" s="1">
        <f>'List of Fee-based Services'!P178</f>
        <v>0</v>
      </c>
      <c r="F196" s="1">
        <f>'List of Fee-based Services'!S178</f>
        <v>0</v>
      </c>
      <c r="G196" s="1">
        <f>'List of Fee-based Services'!V178</f>
        <v>0</v>
      </c>
      <c r="H196" s="1">
        <f>'List of Fee-based Services'!Y178</f>
        <v>0</v>
      </c>
      <c r="I196" s="1" t="str">
        <f>'List of Fee-based Services'!J178</f>
        <v>Discontinued</v>
      </c>
      <c r="J196">
        <f>SUBTOTAL(3,Table3[[#This Row],[Service]])</f>
        <v>1</v>
      </c>
    </row>
    <row r="197" spans="1:10" x14ac:dyDescent="0.25">
      <c r="A197" t="str">
        <f>'List of Fee-based Services'!A179</f>
        <v>Ergon Energy</v>
      </c>
      <c r="B197">
        <f>'List of Fee-based Services'!B179</f>
        <v>0</v>
      </c>
      <c r="C197" t="str">
        <f>'List of Fee-based Services'!E179</f>
        <v>Connection application and management services</v>
      </c>
      <c r="D197">
        <f>'List of Fee-based Services'!K179</f>
        <v>1740.1556229944335</v>
      </c>
      <c r="E197" s="1">
        <f>'List of Fee-based Services'!P179</f>
        <v>148.00385839726295</v>
      </c>
      <c r="F197" s="1">
        <f>'List of Fee-based Services'!S179</f>
        <v>0</v>
      </c>
      <c r="G197" s="1">
        <f>'List of Fee-based Services'!V179</f>
        <v>338.20401387067938</v>
      </c>
      <c r="H197" s="1">
        <f>'List of Fee-based Services'!Y179</f>
        <v>234.02346981572055</v>
      </c>
      <c r="I197" s="1">
        <f>'List of Fee-based Services'!J179</f>
        <v>2479.1532186258978</v>
      </c>
      <c r="J197">
        <f>SUBTOTAL(3,Table3[[#This Row],[Service]])</f>
        <v>1</v>
      </c>
    </row>
    <row r="198" spans="1:10" x14ac:dyDescent="0.25">
      <c r="A198" t="str">
        <f>'List of Fee-based Services'!A180</f>
        <v>Ergon Energy</v>
      </c>
      <c r="B198">
        <f>'List of Fee-based Services'!B180</f>
        <v>0</v>
      </c>
      <c r="C198" t="str">
        <f>'List of Fee-based Services'!E180</f>
        <v>Connection application and management services</v>
      </c>
      <c r="D198">
        <f>'List of Fee-based Services'!K180</f>
        <v>2440.3579632855153</v>
      </c>
      <c r="E198" s="1">
        <f>'List of Fee-based Services'!P180</f>
        <v>0</v>
      </c>
      <c r="F198" s="1">
        <f>'List of Fee-based Services'!S180</f>
        <v>0</v>
      </c>
      <c r="G198" s="1">
        <f>'List of Fee-based Services'!V180</f>
        <v>0</v>
      </c>
      <c r="H198" s="1">
        <f>'List of Fee-based Services'!Y180</f>
        <v>0</v>
      </c>
      <c r="I198" s="1" t="str">
        <f>'List of Fee-based Services'!J180</f>
        <v>Discontinued</v>
      </c>
      <c r="J198">
        <f>SUBTOTAL(3,Table3[[#This Row],[Service]])</f>
        <v>1</v>
      </c>
    </row>
    <row r="199" spans="1:10" x14ac:dyDescent="0.25">
      <c r="A199" t="str">
        <f>'List of Fee-based Services'!A181</f>
        <v>Ergon Energy</v>
      </c>
      <c r="B199">
        <f>'List of Fee-based Services'!B181</f>
        <v>0</v>
      </c>
      <c r="C199" t="str">
        <f>'List of Fee-based Services'!E181</f>
        <v>Connection application and management services</v>
      </c>
      <c r="D199">
        <f>'List of Fee-based Services'!K181</f>
        <v>1030.6913721301851</v>
      </c>
      <c r="E199" s="1">
        <f>'List of Fee-based Services'!P181</f>
        <v>122.36112708025763</v>
      </c>
      <c r="F199" s="1">
        <f>'List of Fee-based Services'!S181</f>
        <v>0</v>
      </c>
      <c r="G199" s="1">
        <f>'List of Fee-based Services'!V181</f>
        <v>338.20401387067938</v>
      </c>
      <c r="H199" s="1">
        <f>'List of Fee-based Services'!Y181</f>
        <v>-169.20708621127062</v>
      </c>
      <c r="I199" s="1">
        <f>'List of Fee-based Services'!J181</f>
        <v>1322.0494268698512</v>
      </c>
      <c r="J199">
        <f>SUBTOTAL(3,Table3[[#This Row],[Service]])</f>
        <v>1</v>
      </c>
    </row>
    <row r="200" spans="1:10" x14ac:dyDescent="0.25">
      <c r="A200" t="str">
        <f>'List of Fee-based Services'!A182</f>
        <v>Ergon Energy</v>
      </c>
      <c r="B200">
        <f>'List of Fee-based Services'!B182</f>
        <v>0</v>
      </c>
      <c r="C200" t="str">
        <f>'List of Fee-based Services'!E182</f>
        <v>Connection application and management services</v>
      </c>
      <c r="D200">
        <f>'List of Fee-based Services'!K182</f>
        <v>1951.1483729095478</v>
      </c>
      <c r="E200" s="1">
        <f>'List of Fee-based Services'!P182</f>
        <v>0</v>
      </c>
      <c r="F200" s="1">
        <f>'List of Fee-based Services'!S182</f>
        <v>0</v>
      </c>
      <c r="G200" s="1">
        <f>'List of Fee-based Services'!V182</f>
        <v>0</v>
      </c>
      <c r="H200" s="1">
        <f>'List of Fee-based Services'!Y182</f>
        <v>0</v>
      </c>
      <c r="I200" s="1" t="str">
        <f>'List of Fee-based Services'!J182</f>
        <v>Discontinued</v>
      </c>
      <c r="J200">
        <f>SUBTOTAL(3,Table3[[#This Row],[Service]])</f>
        <v>1</v>
      </c>
    </row>
    <row r="201" spans="1:10" x14ac:dyDescent="0.25">
      <c r="A201" t="str">
        <f>'List of Fee-based Services'!A183</f>
        <v>Ergon Energy</v>
      </c>
      <c r="B201">
        <f>'List of Fee-based Services'!B183</f>
        <v>0</v>
      </c>
      <c r="C201" t="str">
        <f>'List of Fee-based Services'!E183</f>
        <v>Connection application and management services</v>
      </c>
      <c r="D201">
        <f>'List of Fee-based Services'!K183</f>
        <v>1986.7880871340058</v>
      </c>
      <c r="E201" s="1">
        <f>'List of Fee-based Services'!P183</f>
        <v>122.36112708025763</v>
      </c>
      <c r="F201" s="1">
        <f>'List of Fee-based Services'!S183</f>
        <v>0</v>
      </c>
      <c r="G201" s="1">
        <f>'List of Fee-based Services'!V183</f>
        <v>338.20401387067938</v>
      </c>
      <c r="H201" s="1">
        <f>'List of Fee-based Services'!Y183</f>
        <v>112.57595001257266</v>
      </c>
      <c r="I201" s="1">
        <f>'List of Fee-based Services'!J183</f>
        <v>2578.6954316453166</v>
      </c>
      <c r="J201">
        <f>SUBTOTAL(3,Table3[[#This Row],[Service]])</f>
        <v>1</v>
      </c>
    </row>
    <row r="202" spans="1:10" x14ac:dyDescent="0.25">
      <c r="A202" t="str">
        <f>'List of Fee-based Services'!A184</f>
        <v>Ergon Energy</v>
      </c>
      <c r="B202">
        <f>'List of Fee-based Services'!B184</f>
        <v>0</v>
      </c>
      <c r="C202" t="str">
        <f>'List of Fee-based Services'!E184</f>
        <v>Connection application and management services</v>
      </c>
      <c r="D202">
        <f>'List of Fee-based Services'!K184</f>
        <v>2907.2450879133685</v>
      </c>
      <c r="E202" s="1">
        <f>'List of Fee-based Services'!P184</f>
        <v>0</v>
      </c>
      <c r="F202" s="1">
        <f>'List of Fee-based Services'!S184</f>
        <v>0</v>
      </c>
      <c r="G202" s="1">
        <f>'List of Fee-based Services'!V184</f>
        <v>0</v>
      </c>
      <c r="H202" s="1">
        <f>'List of Fee-based Services'!Y184</f>
        <v>0</v>
      </c>
      <c r="I202" s="1" t="str">
        <f>'List of Fee-based Services'!J184</f>
        <v>Discontinued</v>
      </c>
      <c r="J202">
        <f>SUBTOTAL(3,Table3[[#This Row],[Service]])</f>
        <v>1</v>
      </c>
    </row>
    <row r="203" spans="1:10" x14ac:dyDescent="0.25">
      <c r="A203" t="str">
        <f>'List of Fee-based Services'!A185</f>
        <v>Ergon Energy</v>
      </c>
      <c r="B203">
        <f>'List of Fee-based Services'!B185</f>
        <v>0</v>
      </c>
      <c r="C203" t="str">
        <f>'List of Fee-based Services'!E185</f>
        <v>Network Ancillary services</v>
      </c>
      <c r="D203">
        <f>'List of Fee-based Services'!K185</f>
        <v>941.2899724272329</v>
      </c>
      <c r="E203" s="1">
        <f>'List of Fee-based Services'!P185</f>
        <v>48.324019620469471</v>
      </c>
      <c r="F203" s="1">
        <f>'List of Fee-based Services'!S185</f>
        <v>0</v>
      </c>
      <c r="G203" s="1">
        <f>'List of Fee-based Services'!V185</f>
        <v>0</v>
      </c>
      <c r="H203" s="1">
        <f>'List of Fee-based Services'!Y185</f>
        <v>-349.25302892729195</v>
      </c>
      <c r="I203" s="1">
        <f>'List of Fee-based Services'!J185</f>
        <v>640.36096312041059</v>
      </c>
      <c r="J203">
        <f>SUBTOTAL(3,Table3[[#This Row],[Service]])</f>
        <v>1</v>
      </c>
    </row>
    <row r="204" spans="1:10" x14ac:dyDescent="0.25">
      <c r="A204" t="str">
        <f>'List of Fee-based Services'!A186</f>
        <v>Ergon Energy</v>
      </c>
      <c r="B204">
        <f>'List of Fee-based Services'!B186</f>
        <v>0</v>
      </c>
      <c r="C204" t="str">
        <f>'List of Fee-based Services'!E186</f>
        <v>Network Ancillary services</v>
      </c>
      <c r="D204">
        <f>'List of Fee-based Services'!K186</f>
        <v>1991.5934828638558</v>
      </c>
      <c r="E204" s="1">
        <f>'List of Fee-based Services'!P186</f>
        <v>0</v>
      </c>
      <c r="F204" s="1">
        <f>'List of Fee-based Services'!S186</f>
        <v>0</v>
      </c>
      <c r="G204" s="1">
        <f>'List of Fee-based Services'!V186</f>
        <v>0</v>
      </c>
      <c r="H204" s="1">
        <f>'List of Fee-based Services'!Y186</f>
        <v>0</v>
      </c>
      <c r="I204" s="1" t="str">
        <f>'List of Fee-based Services'!J186</f>
        <v>Discontinued</v>
      </c>
      <c r="J204">
        <f>SUBTOTAL(3,Table3[[#This Row],[Service]])</f>
        <v>1</v>
      </c>
    </row>
    <row r="205" spans="1:10" x14ac:dyDescent="0.25">
      <c r="A205" t="str">
        <f>'List of Fee-based Services'!A187</f>
        <v>Ergon Energy</v>
      </c>
      <c r="B205">
        <f>'List of Fee-based Services'!B187</f>
        <v>0</v>
      </c>
      <c r="C205" t="str">
        <f>'List of Fee-based Services'!E187</f>
        <v>Network Ancillary services</v>
      </c>
      <c r="D205">
        <f>'List of Fee-based Services'!K187</f>
        <v>1897.3866874310536</v>
      </c>
      <c r="E205" s="1">
        <f>'List of Fee-based Services'!P187</f>
        <v>48.324019620469471</v>
      </c>
      <c r="F205" s="1">
        <f>'List of Fee-based Services'!S187</f>
        <v>0</v>
      </c>
      <c r="G205" s="1">
        <f>'List of Fee-based Services'!V187</f>
        <v>0</v>
      </c>
      <c r="H205" s="1">
        <f>'List of Fee-based Services'!Y187</f>
        <v>-67.469992703448497</v>
      </c>
      <c r="I205" s="1">
        <f>'List of Fee-based Services'!J187</f>
        <v>1897.006967895876</v>
      </c>
      <c r="J205">
        <f>SUBTOTAL(3,Table3[[#This Row],[Service]])</f>
        <v>1</v>
      </c>
    </row>
    <row r="206" spans="1:10" x14ac:dyDescent="0.25">
      <c r="A206" t="str">
        <f>'List of Fee-based Services'!A188</f>
        <v>Ergon Energy</v>
      </c>
      <c r="B206">
        <f>'List of Fee-based Services'!B188</f>
        <v>0</v>
      </c>
      <c r="C206" t="str">
        <f>'List of Fee-based Services'!E188</f>
        <v>Network Ancillary services</v>
      </c>
      <c r="D206">
        <f>'List of Fee-based Services'!K188</f>
        <v>2947.6901978676765</v>
      </c>
      <c r="E206" s="1">
        <f>'List of Fee-based Services'!P188</f>
        <v>0</v>
      </c>
      <c r="F206" s="1">
        <f>'List of Fee-based Services'!S188</f>
        <v>0</v>
      </c>
      <c r="G206" s="1">
        <f>'List of Fee-based Services'!V188</f>
        <v>0</v>
      </c>
      <c r="H206" s="1">
        <f>'List of Fee-based Services'!Y188</f>
        <v>0</v>
      </c>
      <c r="I206" s="1" t="str">
        <f>'List of Fee-based Services'!J188</f>
        <v>Discontinued</v>
      </c>
      <c r="J206">
        <f>SUBTOTAL(3,Table3[[#This Row],[Service]])</f>
        <v>1</v>
      </c>
    </row>
    <row r="207" spans="1:10" x14ac:dyDescent="0.25">
      <c r="A207" t="str">
        <f>'List of Fee-based Services'!A189</f>
        <v>Ergon Energy</v>
      </c>
      <c r="B207">
        <f>'List of Fee-based Services'!B189</f>
        <v>0</v>
      </c>
      <c r="C207" t="str">
        <f>'List of Fee-based Services'!E189</f>
        <v>Network Ancillary services</v>
      </c>
      <c r="D207">
        <f>'List of Fee-based Services'!K189</f>
        <v>1237.3808184129757</v>
      </c>
      <c r="E207" s="1">
        <f>'List of Fee-based Services'!P189</f>
        <v>-0.21308583686658267</v>
      </c>
      <c r="F207" s="1">
        <f>'List of Fee-based Services'!S189</f>
        <v>0</v>
      </c>
      <c r="G207" s="1">
        <f>'List of Fee-based Services'!V189</f>
        <v>0</v>
      </c>
      <c r="H207" s="1">
        <f>'List of Fee-based Services'!Y189</f>
        <v>-508.92965952449282</v>
      </c>
      <c r="I207" s="1">
        <f>'List of Fee-based Services'!J189</f>
        <v>728.23807305161631</v>
      </c>
      <c r="J207">
        <f>SUBTOTAL(3,Table3[[#This Row],[Service]])</f>
        <v>1</v>
      </c>
    </row>
    <row r="208" spans="1:10" x14ac:dyDescent="0.25">
      <c r="A208" t="str">
        <f>'List of Fee-based Services'!A190</f>
        <v>Ergon Energy</v>
      </c>
      <c r="B208">
        <f>'List of Fee-based Services'!B190</f>
        <v>0</v>
      </c>
      <c r="C208" t="str">
        <f>'List of Fee-based Services'!E190</f>
        <v>Network Ancillary services</v>
      </c>
      <c r="D208">
        <f>'List of Fee-based Services'!K190</f>
        <v>2618.0663195820193</v>
      </c>
      <c r="E208" s="1">
        <f>'List of Fee-based Services'!P190</f>
        <v>0</v>
      </c>
      <c r="F208" s="1">
        <f>'List of Fee-based Services'!S190</f>
        <v>0</v>
      </c>
      <c r="G208" s="1">
        <f>'List of Fee-based Services'!V190</f>
        <v>0</v>
      </c>
      <c r="H208" s="1">
        <f>'List of Fee-based Services'!Y190</f>
        <v>0</v>
      </c>
      <c r="I208" s="1" t="str">
        <f>'List of Fee-based Services'!J190</f>
        <v>Discontinued</v>
      </c>
      <c r="J208">
        <f>SUBTOTAL(3,Table3[[#This Row],[Service]])</f>
        <v>1</v>
      </c>
    </row>
    <row r="209" spans="1:10" x14ac:dyDescent="0.25">
      <c r="A209" t="str">
        <f>'List of Fee-based Services'!A191</f>
        <v>Ergon Energy</v>
      </c>
      <c r="B209">
        <f>'List of Fee-based Services'!B191</f>
        <v>0</v>
      </c>
      <c r="C209" t="str">
        <f>'List of Fee-based Services'!E191</f>
        <v>Network Ancillary services</v>
      </c>
      <c r="D209">
        <f>'List of Fee-based Services'!K191</f>
        <v>2193.4775334167962</v>
      </c>
      <c r="E209" s="1">
        <f>'List of Fee-based Services'!P191</f>
        <v>-0.21308583686658267</v>
      </c>
      <c r="F209" s="1">
        <f>'List of Fee-based Services'!S191</f>
        <v>0</v>
      </c>
      <c r="G209" s="1">
        <f>'List of Fee-based Services'!V191</f>
        <v>0</v>
      </c>
      <c r="H209" s="1">
        <f>'List of Fee-based Services'!Y191</f>
        <v>-227.14662330064959</v>
      </c>
      <c r="I209" s="1">
        <f>'List of Fee-based Services'!J191</f>
        <v>1984.8840778270815</v>
      </c>
      <c r="J209">
        <f>SUBTOTAL(3,Table3[[#This Row],[Service]])</f>
        <v>1</v>
      </c>
    </row>
    <row r="210" spans="1:10" x14ac:dyDescent="0.25">
      <c r="A210" t="str">
        <f>'List of Fee-based Services'!A192</f>
        <v>Ergon Energy</v>
      </c>
      <c r="B210">
        <f>'List of Fee-based Services'!B192</f>
        <v>0</v>
      </c>
      <c r="C210" t="str">
        <f>'List of Fee-based Services'!E192</f>
        <v>Network Ancillary services</v>
      </c>
      <c r="D210">
        <f>'List of Fee-based Services'!K192</f>
        <v>3574.1630345858407</v>
      </c>
      <c r="E210" s="1">
        <f>'List of Fee-based Services'!P192</f>
        <v>0</v>
      </c>
      <c r="F210" s="1">
        <f>'List of Fee-based Services'!S192</f>
        <v>0</v>
      </c>
      <c r="G210" s="1">
        <f>'List of Fee-based Services'!V192</f>
        <v>0</v>
      </c>
      <c r="H210" s="1">
        <f>'List of Fee-based Services'!Y192</f>
        <v>0</v>
      </c>
      <c r="I210" s="1" t="str">
        <f>'List of Fee-based Services'!J192</f>
        <v>Discontinued</v>
      </c>
      <c r="J210">
        <f>SUBTOTAL(3,Table3[[#This Row],[Service]])</f>
        <v>1</v>
      </c>
    </row>
    <row r="211" spans="1:10" x14ac:dyDescent="0.25">
      <c r="A211" t="str">
        <f>'List of Fee-based Services'!A193</f>
        <v>Ergon Energy</v>
      </c>
      <c r="B211">
        <f>'List of Fee-based Services'!B193</f>
        <v>0</v>
      </c>
      <c r="C211" t="str">
        <f>'List of Fee-based Services'!E193</f>
        <v>Network Ancillary services</v>
      </c>
      <c r="D211">
        <f>'List of Fee-based Services'!K193</f>
        <v>1046.1106820516463</v>
      </c>
      <c r="E211" s="1">
        <f>'List of Fee-based Services'!P193</f>
        <v>93.20013090806691</v>
      </c>
      <c r="F211" s="1">
        <f>'List of Fee-based Services'!S193</f>
        <v>0</v>
      </c>
      <c r="G211" s="1">
        <f>'List of Fee-based Services'!V193</f>
        <v>0</v>
      </c>
      <c r="H211" s="1">
        <f>'List of Fee-based Services'!Y193</f>
        <v>-357.27707038788446</v>
      </c>
      <c r="I211" s="1">
        <f>'List of Fee-based Services'!J193</f>
        <v>782.03374257182884</v>
      </c>
      <c r="J211">
        <f>SUBTOTAL(3,Table3[[#This Row],[Service]])</f>
        <v>1</v>
      </c>
    </row>
    <row r="212" spans="1:10" x14ac:dyDescent="0.25">
      <c r="A212" t="str">
        <f>'List of Fee-based Services'!A194</f>
        <v>Ergon Energy</v>
      </c>
      <c r="B212">
        <f>'List of Fee-based Services'!B194</f>
        <v>0</v>
      </c>
      <c r="C212" t="str">
        <f>'List of Fee-based Services'!E194</f>
        <v>Network Ancillary services</v>
      </c>
      <c r="D212">
        <f>'List of Fee-based Services'!K194</f>
        <v>2096.4141924882692</v>
      </c>
      <c r="E212" s="1">
        <f>'List of Fee-based Services'!P194</f>
        <v>0</v>
      </c>
      <c r="F212" s="1">
        <f>'List of Fee-based Services'!S194</f>
        <v>0</v>
      </c>
      <c r="G212" s="1">
        <f>'List of Fee-based Services'!V194</f>
        <v>0</v>
      </c>
      <c r="H212" s="1">
        <f>'List of Fee-based Services'!Y194</f>
        <v>0</v>
      </c>
      <c r="I212" s="1" t="str">
        <f>'List of Fee-based Services'!J194</f>
        <v>Discontinued</v>
      </c>
      <c r="J212">
        <f>SUBTOTAL(3,Table3[[#This Row],[Service]])</f>
        <v>1</v>
      </c>
    </row>
    <row r="213" spans="1:10" x14ac:dyDescent="0.25">
      <c r="A213" t="str">
        <f>'List of Fee-based Services'!A195</f>
        <v>Ergon Energy</v>
      </c>
      <c r="B213">
        <f>'List of Fee-based Services'!B195</f>
        <v>0</v>
      </c>
      <c r="C213" t="str">
        <f>'List of Fee-based Services'!E195</f>
        <v>Network Ancillary services</v>
      </c>
      <c r="D213">
        <f>'List of Fee-based Services'!K195</f>
        <v>2002.207397055467</v>
      </c>
      <c r="E213" s="1">
        <f>'List of Fee-based Services'!P195</f>
        <v>93.20013090806691</v>
      </c>
      <c r="F213" s="1">
        <f>'List of Fee-based Services'!S195</f>
        <v>0</v>
      </c>
      <c r="G213" s="1">
        <f>'List of Fee-based Services'!V195</f>
        <v>0</v>
      </c>
      <c r="H213" s="1">
        <f>'List of Fee-based Services'!Y195</f>
        <v>-75.494034164041068</v>
      </c>
      <c r="I213" s="1">
        <f>'List of Fee-based Services'!J195</f>
        <v>2038.6797473472943</v>
      </c>
      <c r="J213">
        <f>SUBTOTAL(3,Table3[[#This Row],[Service]])</f>
        <v>1</v>
      </c>
    </row>
    <row r="214" spans="1:10" x14ac:dyDescent="0.25">
      <c r="A214" t="str">
        <f>'List of Fee-based Services'!A196</f>
        <v>Ergon Energy</v>
      </c>
      <c r="B214">
        <f>'List of Fee-based Services'!B196</f>
        <v>0</v>
      </c>
      <c r="C214" t="str">
        <f>'List of Fee-based Services'!E196</f>
        <v>Network Ancillary services</v>
      </c>
      <c r="D214">
        <f>'List of Fee-based Services'!K196</f>
        <v>3052.5109074920902</v>
      </c>
      <c r="E214" s="1">
        <f>'List of Fee-based Services'!P196</f>
        <v>0</v>
      </c>
      <c r="F214" s="1">
        <f>'List of Fee-based Services'!S196</f>
        <v>0</v>
      </c>
      <c r="G214" s="1">
        <f>'List of Fee-based Services'!V196</f>
        <v>0</v>
      </c>
      <c r="H214" s="1">
        <f>'List of Fee-based Services'!Y196</f>
        <v>0</v>
      </c>
      <c r="I214" s="1" t="str">
        <f>'List of Fee-based Services'!J196</f>
        <v>Discontinued</v>
      </c>
      <c r="J214">
        <f>SUBTOTAL(3,Table3[[#This Row],[Service]])</f>
        <v>1</v>
      </c>
    </row>
    <row r="215" spans="1:10" x14ac:dyDescent="0.25">
      <c r="A215" t="str">
        <f>'List of Fee-based Services'!A197</f>
        <v>Ergon Energy</v>
      </c>
      <c r="B215">
        <f>'List of Fee-based Services'!B197</f>
        <v>0</v>
      </c>
      <c r="C215" t="str">
        <f>'List of Fee-based Services'!E197</f>
        <v>Network Ancillary services</v>
      </c>
      <c r="D215">
        <f>'List of Fee-based Services'!K197</f>
        <v>1375.173782601503</v>
      </c>
      <c r="E215" s="1">
        <f>'List of Fee-based Services'!P197</f>
        <v>44.677899481423481</v>
      </c>
      <c r="F215" s="1">
        <f>'List of Fee-based Services'!S197</f>
        <v>0</v>
      </c>
      <c r="G215" s="1">
        <f>'List of Fee-based Services'!V197</f>
        <v>0</v>
      </c>
      <c r="H215" s="1">
        <f>'List of Fee-based Services'!Y197</f>
        <v>-530.49899109953674</v>
      </c>
      <c r="I215" s="1">
        <f>'List of Fee-based Services'!J197</f>
        <v>889.35269098338972</v>
      </c>
      <c r="J215">
        <f>SUBTOTAL(3,Table3[[#This Row],[Service]])</f>
        <v>1</v>
      </c>
    </row>
    <row r="216" spans="1:10" x14ac:dyDescent="0.25">
      <c r="A216" t="str">
        <f>'List of Fee-based Services'!A198</f>
        <v>Ergon Energy</v>
      </c>
      <c r="B216">
        <f>'List of Fee-based Services'!B198</f>
        <v>0</v>
      </c>
      <c r="C216" t="str">
        <f>'List of Fee-based Services'!E198</f>
        <v>Network Ancillary services</v>
      </c>
      <c r="D216">
        <f>'List of Fee-based Services'!K198</f>
        <v>2755.8592837705478</v>
      </c>
      <c r="E216" s="1">
        <f>'List of Fee-based Services'!P198</f>
        <v>0</v>
      </c>
      <c r="F216" s="1">
        <f>'List of Fee-based Services'!S198</f>
        <v>0</v>
      </c>
      <c r="G216" s="1">
        <f>'List of Fee-based Services'!V198</f>
        <v>0</v>
      </c>
      <c r="H216" s="1">
        <f>'List of Fee-based Services'!Y198</f>
        <v>0</v>
      </c>
      <c r="I216" s="1" t="str">
        <f>'List of Fee-based Services'!J198</f>
        <v>Discontinued</v>
      </c>
      <c r="J216">
        <f>SUBTOTAL(3,Table3[[#This Row],[Service]])</f>
        <v>1</v>
      </c>
    </row>
    <row r="217" spans="1:10" x14ac:dyDescent="0.25">
      <c r="A217" t="str">
        <f>'List of Fee-based Services'!A199</f>
        <v>Ergon Energy</v>
      </c>
      <c r="B217">
        <f>'List of Fee-based Services'!B199</f>
        <v>0</v>
      </c>
      <c r="C217" t="str">
        <f>'List of Fee-based Services'!E199</f>
        <v>Network Ancillary services</v>
      </c>
      <c r="D217">
        <f>'List of Fee-based Services'!K199</f>
        <v>2331.2704976053237</v>
      </c>
      <c r="E217" s="1">
        <f>'List of Fee-based Services'!P199</f>
        <v>44.677899481423481</v>
      </c>
      <c r="F217" s="1">
        <f>'List of Fee-based Services'!S199</f>
        <v>0</v>
      </c>
      <c r="G217" s="1">
        <f>'List of Fee-based Services'!V199</f>
        <v>0</v>
      </c>
      <c r="H217" s="1">
        <f>'List of Fee-based Services'!Y199</f>
        <v>-248.71595487569357</v>
      </c>
      <c r="I217" s="1">
        <f>'List of Fee-based Services'!J199</f>
        <v>2145.9986957588549</v>
      </c>
      <c r="J217">
        <f>SUBTOTAL(3,Table3[[#This Row],[Service]])</f>
        <v>1</v>
      </c>
    </row>
    <row r="218" spans="1:10" x14ac:dyDescent="0.25">
      <c r="A218" t="str">
        <f>'List of Fee-based Services'!A200</f>
        <v>Ergon Energy</v>
      </c>
      <c r="B218">
        <f>'List of Fee-based Services'!B200</f>
        <v>0</v>
      </c>
      <c r="C218" t="str">
        <f>'List of Fee-based Services'!E200</f>
        <v>Network Ancillary services</v>
      </c>
      <c r="D218">
        <f>'List of Fee-based Services'!K200</f>
        <v>3711.9559987743687</v>
      </c>
      <c r="E218" s="1">
        <f>'List of Fee-based Services'!P200</f>
        <v>0</v>
      </c>
      <c r="F218" s="1">
        <f>'List of Fee-based Services'!S200</f>
        <v>0</v>
      </c>
      <c r="G218" s="1">
        <f>'List of Fee-based Services'!V200</f>
        <v>0</v>
      </c>
      <c r="H218" s="1">
        <f>'List of Fee-based Services'!Y200</f>
        <v>0</v>
      </c>
      <c r="I218" s="1" t="str">
        <f>'List of Fee-based Services'!J200</f>
        <v>Discontinued</v>
      </c>
      <c r="J218">
        <f>SUBTOTAL(3,Table3[[#This Row],[Service]])</f>
        <v>1</v>
      </c>
    </row>
    <row r="219" spans="1:10" x14ac:dyDescent="0.25">
      <c r="A219" t="str">
        <f>'List of Fee-based Services'!A201</f>
        <v>Ergon Energy</v>
      </c>
      <c r="B219">
        <f>'List of Fee-based Services'!B201</f>
        <v>0</v>
      </c>
      <c r="C219" t="str">
        <f>'List of Fee-based Services'!E201</f>
        <v>Connection application and management services</v>
      </c>
      <c r="D219">
        <f>'List of Fee-based Services'!K201</f>
        <v>976.92901369953347</v>
      </c>
      <c r="E219" s="1">
        <f>'List of Fee-based Services'!P201</f>
        <v>181.80305070563765</v>
      </c>
      <c r="F219" s="1">
        <f>'List of Fee-based Services'!S201</f>
        <v>0</v>
      </c>
      <c r="G219" s="1">
        <f>'List of Fee-based Services'!V201</f>
        <v>0</v>
      </c>
      <c r="H219" s="1">
        <f>'List of Fee-based Services'!Y201</f>
        <v>-259.58215748683671</v>
      </c>
      <c r="I219" s="1">
        <f>'List of Fee-based Services'!J201</f>
        <v>899.14990691833452</v>
      </c>
      <c r="J219">
        <f>SUBTOTAL(3,Table3[[#This Row],[Service]])</f>
        <v>1</v>
      </c>
    </row>
    <row r="220" spans="1:10" x14ac:dyDescent="0.25">
      <c r="A220" t="str">
        <f>'List of Fee-based Services'!A202</f>
        <v>Ergon Energy</v>
      </c>
      <c r="B220">
        <f>'List of Fee-based Services'!B202</f>
        <v>0</v>
      </c>
      <c r="C220" t="str">
        <f>'List of Fee-based Services'!E202</f>
        <v>Connection application and management services</v>
      </c>
      <c r="D220">
        <f>'List of Fee-based Services'!K202</f>
        <v>1677.1313539906155</v>
      </c>
      <c r="E220" s="1">
        <f>'List of Fee-based Services'!P202</f>
        <v>0</v>
      </c>
      <c r="F220" s="1">
        <f>'List of Fee-based Services'!S202</f>
        <v>0</v>
      </c>
      <c r="G220" s="1">
        <f>'List of Fee-based Services'!V202</f>
        <v>0</v>
      </c>
      <c r="H220" s="1">
        <f>'List of Fee-based Services'!Y202</f>
        <v>0</v>
      </c>
      <c r="I220" s="1" t="str">
        <f>'List of Fee-based Services'!J202</f>
        <v>Discontinued</v>
      </c>
      <c r="J220">
        <f>SUBTOTAL(3,Table3[[#This Row],[Service]])</f>
        <v>1</v>
      </c>
    </row>
    <row r="221" spans="1:10" x14ac:dyDescent="0.25">
      <c r="A221" t="str">
        <f>'List of Fee-based Services'!A203</f>
        <v>Ergon Energy</v>
      </c>
      <c r="B221">
        <f>'List of Fee-based Services'!B203</f>
        <v>0</v>
      </c>
      <c r="C221" t="str">
        <f>'List of Fee-based Services'!E203</f>
        <v>Connection application and management services</v>
      </c>
      <c r="D221">
        <f>'List of Fee-based Services'!K203</f>
        <v>1933.0257287033542</v>
      </c>
      <c r="E221" s="1">
        <f>'List of Fee-based Services'!P203</f>
        <v>181.80305070563765</v>
      </c>
      <c r="F221" s="1">
        <f>'List of Fee-based Services'!S203</f>
        <v>0</v>
      </c>
      <c r="G221" s="1">
        <f>'List of Fee-based Services'!V203</f>
        <v>0</v>
      </c>
      <c r="H221" s="1">
        <f>'List of Fee-based Services'!Y203</f>
        <v>22.200878737006974</v>
      </c>
      <c r="I221" s="1">
        <f>'List of Fee-based Services'!J203</f>
        <v>2155.7959116938</v>
      </c>
      <c r="J221">
        <f>SUBTOTAL(3,Table3[[#This Row],[Service]])</f>
        <v>1</v>
      </c>
    </row>
    <row r="222" spans="1:10" x14ac:dyDescent="0.25">
      <c r="A222" t="str">
        <f>'List of Fee-based Services'!A204</f>
        <v>Ergon Energy</v>
      </c>
      <c r="B222">
        <f>'List of Fee-based Services'!B204</f>
        <v>0</v>
      </c>
      <c r="C222" t="str">
        <f>'List of Fee-based Services'!E204</f>
        <v>Connection application and management services</v>
      </c>
      <c r="D222">
        <f>'List of Fee-based Services'!K204</f>
        <v>2633.2280689944359</v>
      </c>
      <c r="E222" s="1">
        <f>'List of Fee-based Services'!P204</f>
        <v>0</v>
      </c>
      <c r="F222" s="1">
        <f>'List of Fee-based Services'!S204</f>
        <v>0</v>
      </c>
      <c r="G222" s="1">
        <f>'List of Fee-based Services'!V204</f>
        <v>0</v>
      </c>
      <c r="H222" s="1">
        <f>'List of Fee-based Services'!Y204</f>
        <v>0</v>
      </c>
      <c r="I222" s="1" t="str">
        <f>'List of Fee-based Services'!J204</f>
        <v>Discontinued</v>
      </c>
      <c r="J222">
        <f>SUBTOTAL(3,Table3[[#This Row],[Service]])</f>
        <v>1</v>
      </c>
    </row>
    <row r="223" spans="1:10" x14ac:dyDescent="0.25">
      <c r="A223" t="str">
        <f>'List of Fee-based Services'!A205</f>
        <v>Ergon Energy</v>
      </c>
      <c r="B223">
        <f>'List of Fee-based Services'!B205</f>
        <v>0</v>
      </c>
      <c r="C223" t="str">
        <f>'List of Fee-based Services'!E205</f>
        <v>Connection application and management services</v>
      </c>
      <c r="D223">
        <f>'List of Fee-based Services'!K205</f>
        <v>1396.2118521971872</v>
      </c>
      <c r="E223" s="1">
        <f>'List of Fee-based Services'!P205</f>
        <v>255.27955572384343</v>
      </c>
      <c r="F223" s="1">
        <f>'List of Fee-based Services'!S205</f>
        <v>0</v>
      </c>
      <c r="G223" s="1">
        <f>'List of Fee-based Services'!V205</f>
        <v>0</v>
      </c>
      <c r="H223" s="1">
        <f>'List of Fee-based Services'!Y205</f>
        <v>-374.54742246558078</v>
      </c>
      <c r="I223" s="1">
        <f>'List of Fee-based Services'!J205</f>
        <v>1276.94398545545</v>
      </c>
      <c r="J223">
        <f>SUBTOTAL(3,Table3[[#This Row],[Service]])</f>
        <v>1</v>
      </c>
    </row>
    <row r="224" spans="1:10" x14ac:dyDescent="0.25">
      <c r="A224" t="str">
        <f>'List of Fee-based Services'!A206</f>
        <v>Ergon Energy</v>
      </c>
      <c r="B224">
        <f>'List of Fee-based Services'!B206</f>
        <v>0</v>
      </c>
      <c r="C224" t="str">
        <f>'List of Fee-based Services'!E206</f>
        <v>Connection application and management services</v>
      </c>
      <c r="D224">
        <f>'List of Fee-based Services'!K206</f>
        <v>2096.4141924882692</v>
      </c>
      <c r="E224" s="1">
        <f>'List of Fee-based Services'!P206</f>
        <v>0</v>
      </c>
      <c r="F224" s="1">
        <f>'List of Fee-based Services'!S206</f>
        <v>0</v>
      </c>
      <c r="G224" s="1">
        <f>'List of Fee-based Services'!V206</f>
        <v>0</v>
      </c>
      <c r="H224" s="1">
        <f>'List of Fee-based Services'!Y206</f>
        <v>0</v>
      </c>
      <c r="I224" s="1" t="str">
        <f>'List of Fee-based Services'!J206</f>
        <v>Discontinued</v>
      </c>
      <c r="J224">
        <f>SUBTOTAL(3,Table3[[#This Row],[Service]])</f>
        <v>1</v>
      </c>
    </row>
    <row r="225" spans="1:10" x14ac:dyDescent="0.25">
      <c r="A225" t="str">
        <f>'List of Fee-based Services'!A207</f>
        <v>Ergon Energy</v>
      </c>
      <c r="B225">
        <f>'List of Fee-based Services'!B207</f>
        <v>0</v>
      </c>
      <c r="C225" t="str">
        <f>'List of Fee-based Services'!E207</f>
        <v>Connection application and management services</v>
      </c>
      <c r="D225">
        <f>'List of Fee-based Services'!K207</f>
        <v>2352.3085672010079</v>
      </c>
      <c r="E225" s="1">
        <f>'List of Fee-based Services'!P207</f>
        <v>255.27955572384343</v>
      </c>
      <c r="F225" s="1">
        <f>'List of Fee-based Services'!S207</f>
        <v>0</v>
      </c>
      <c r="G225" s="1">
        <f>'List of Fee-based Services'!V207</f>
        <v>0</v>
      </c>
      <c r="H225" s="1">
        <f>'List of Fee-based Services'!Y207</f>
        <v>-92.76438624173727</v>
      </c>
      <c r="I225" s="1">
        <f>'List of Fee-based Services'!J207</f>
        <v>2533.5899902309152</v>
      </c>
      <c r="J225">
        <f>SUBTOTAL(3,Table3[[#This Row],[Service]])</f>
        <v>1</v>
      </c>
    </row>
    <row r="226" spans="1:10" x14ac:dyDescent="0.25">
      <c r="A226" t="str">
        <f>'List of Fee-based Services'!A208</f>
        <v>Ergon Energy</v>
      </c>
      <c r="B226">
        <f>'List of Fee-based Services'!B208</f>
        <v>0</v>
      </c>
      <c r="C226" t="str">
        <f>'List of Fee-based Services'!E208</f>
        <v>Connection application and management services</v>
      </c>
      <c r="D226">
        <f>'List of Fee-based Services'!K208</f>
        <v>3052.5109074920897</v>
      </c>
      <c r="E226" s="1">
        <f>'List of Fee-based Services'!P208</f>
        <v>0</v>
      </c>
      <c r="F226" s="1">
        <f>'List of Fee-based Services'!S208</f>
        <v>0</v>
      </c>
      <c r="G226" s="1">
        <f>'List of Fee-based Services'!V208</f>
        <v>0</v>
      </c>
      <c r="H226" s="1">
        <f>'List of Fee-based Services'!Y208</f>
        <v>0</v>
      </c>
      <c r="I226" s="1" t="str">
        <f>'List of Fee-based Services'!J208</f>
        <v>Discontinued</v>
      </c>
      <c r="J226">
        <f>SUBTOTAL(3,Table3[[#This Row],[Service]])</f>
        <v>1</v>
      </c>
    </row>
    <row r="227" spans="1:10" x14ac:dyDescent="0.25">
      <c r="A227" t="str">
        <f>'List of Fee-based Services'!A209</f>
        <v>Ergon Energy</v>
      </c>
      <c r="B227">
        <f>'List of Fee-based Services'!B209</f>
        <v>0</v>
      </c>
      <c r="C227" t="str">
        <f>'List of Fee-based Services'!E209</f>
        <v>Connection application and management services</v>
      </c>
      <c r="D227">
        <f>'List of Fee-based Services'!K209</f>
        <v>1284.2304262370749</v>
      </c>
      <c r="E227" s="1">
        <f>'List of Fee-based Services'!P209</f>
        <v>149.49456050305599</v>
      </c>
      <c r="F227" s="1">
        <f>'List of Fee-based Services'!S209</f>
        <v>0</v>
      </c>
      <c r="G227" s="1">
        <f>'List of Fee-based Services'!V209</f>
        <v>0</v>
      </c>
      <c r="H227" s="1">
        <f>'List of Fee-based Services'!Y209</f>
        <v>-411.18421159980852</v>
      </c>
      <c r="I227" s="1">
        <f>'List of Fee-based Services'!J209</f>
        <v>1022.5407751403225</v>
      </c>
      <c r="J227">
        <f>SUBTOTAL(3,Table3[[#This Row],[Service]])</f>
        <v>1</v>
      </c>
    </row>
    <row r="228" spans="1:10" x14ac:dyDescent="0.25">
      <c r="A228" t="str">
        <f>'List of Fee-based Services'!A210</f>
        <v>Ergon Energy</v>
      </c>
      <c r="B228">
        <f>'List of Fee-based Services'!B210</f>
        <v>0</v>
      </c>
      <c r="C228" t="str">
        <f>'List of Fee-based Services'!E210</f>
        <v>Connection application and management services</v>
      </c>
      <c r="D228">
        <f>'List of Fee-based Services'!K210</f>
        <v>2204.6874270164381</v>
      </c>
      <c r="E228" s="1">
        <f>'List of Fee-based Services'!P210</f>
        <v>0</v>
      </c>
      <c r="F228" s="1">
        <f>'List of Fee-based Services'!S210</f>
        <v>0</v>
      </c>
      <c r="G228" s="1">
        <f>'List of Fee-based Services'!V210</f>
        <v>0</v>
      </c>
      <c r="H228" s="1">
        <f>'List of Fee-based Services'!Y210</f>
        <v>0</v>
      </c>
      <c r="I228" s="1" t="str">
        <f>'List of Fee-based Services'!J210</f>
        <v>Discontinued</v>
      </c>
      <c r="J228">
        <f>SUBTOTAL(3,Table3[[#This Row],[Service]])</f>
        <v>1</v>
      </c>
    </row>
    <row r="229" spans="1:10" x14ac:dyDescent="0.25">
      <c r="A229" t="str">
        <f>'List of Fee-based Services'!A211</f>
        <v>Ergon Energy</v>
      </c>
      <c r="B229">
        <f>'List of Fee-based Services'!B211</f>
        <v>0</v>
      </c>
      <c r="C229" t="str">
        <f>'List of Fee-based Services'!E211</f>
        <v>Connection application and management services</v>
      </c>
      <c r="D229">
        <f>'List of Fee-based Services'!K211</f>
        <v>2240.3271412408958</v>
      </c>
      <c r="E229" s="1">
        <f>'List of Fee-based Services'!P211</f>
        <v>149.49456050305599</v>
      </c>
      <c r="F229" s="1">
        <f>'List of Fee-based Services'!S211</f>
        <v>0</v>
      </c>
      <c r="G229" s="1">
        <f>'List of Fee-based Services'!V211</f>
        <v>0</v>
      </c>
      <c r="H229" s="1">
        <f>'List of Fee-based Services'!Y211</f>
        <v>-129.40117537596507</v>
      </c>
      <c r="I229" s="1">
        <f>'List of Fee-based Services'!J211</f>
        <v>2279.1867799157881</v>
      </c>
      <c r="J229">
        <f>SUBTOTAL(3,Table3[[#This Row],[Service]])</f>
        <v>1</v>
      </c>
    </row>
    <row r="230" spans="1:10" x14ac:dyDescent="0.25">
      <c r="A230" t="str">
        <f>'List of Fee-based Services'!A212</f>
        <v>Ergon Energy</v>
      </c>
      <c r="B230">
        <f>'List of Fee-based Services'!B212</f>
        <v>0</v>
      </c>
      <c r="C230" t="str">
        <f>'List of Fee-based Services'!E212</f>
        <v>Connection application and management services</v>
      </c>
      <c r="D230">
        <f>'List of Fee-based Services'!K212</f>
        <v>3160.784142020259</v>
      </c>
      <c r="E230" s="1">
        <f>'List of Fee-based Services'!P212</f>
        <v>0</v>
      </c>
      <c r="F230" s="1">
        <f>'List of Fee-based Services'!S212</f>
        <v>0</v>
      </c>
      <c r="G230" s="1">
        <f>'List of Fee-based Services'!V212</f>
        <v>0</v>
      </c>
      <c r="H230" s="1">
        <f>'List of Fee-based Services'!Y212</f>
        <v>0</v>
      </c>
      <c r="I230" s="1" t="str">
        <f>'List of Fee-based Services'!J212</f>
        <v>Discontinued</v>
      </c>
      <c r="J230">
        <f>SUBTOTAL(3,Table3[[#This Row],[Service]])</f>
        <v>1</v>
      </c>
    </row>
    <row r="231" spans="1:10" x14ac:dyDescent="0.25">
      <c r="A231" t="str">
        <f>'List of Fee-based Services'!A213</f>
        <v>Ergon Energy</v>
      </c>
      <c r="B231">
        <f>'List of Fee-based Services'!B213</f>
        <v>0</v>
      </c>
      <c r="C231" t="str">
        <f>'List of Fee-based Services'!E213</f>
        <v>Connection application and management services</v>
      </c>
      <c r="D231">
        <f>'List of Fee-based Services'!K213</f>
        <v>1835.4022829911846</v>
      </c>
      <c r="E231" s="1">
        <f>'List of Fee-based Services'!P213</f>
        <v>208.48028533522631</v>
      </c>
      <c r="F231" s="1">
        <f>'List of Fee-based Services'!S213</f>
        <v>0</v>
      </c>
      <c r="G231" s="1">
        <f>'List of Fee-based Services'!V213</f>
        <v>0</v>
      </c>
      <c r="H231" s="1">
        <f>'List of Fee-based Services'!Y213</f>
        <v>-591.70281203469244</v>
      </c>
      <c r="I231" s="1">
        <f>'List of Fee-based Services'!J213</f>
        <v>1452.1797562917186</v>
      </c>
      <c r="J231">
        <f>SUBTOTAL(3,Table3[[#This Row],[Service]])</f>
        <v>1</v>
      </c>
    </row>
    <row r="232" spans="1:10" x14ac:dyDescent="0.25">
      <c r="A232" t="str">
        <f>'List of Fee-based Services'!A214</f>
        <v>Ergon Energy</v>
      </c>
      <c r="B232">
        <f>'List of Fee-based Services'!B214</f>
        <v>0</v>
      </c>
      <c r="C232" t="str">
        <f>'List of Fee-based Services'!E214</f>
        <v>Connection application and management services</v>
      </c>
      <c r="D232">
        <f>'List of Fee-based Services'!K214</f>
        <v>2755.8592837705478</v>
      </c>
      <c r="E232" s="1">
        <f>'List of Fee-based Services'!P214</f>
        <v>0</v>
      </c>
      <c r="F232" s="1">
        <f>'List of Fee-based Services'!S214</f>
        <v>0</v>
      </c>
      <c r="G232" s="1">
        <f>'List of Fee-based Services'!V214</f>
        <v>0</v>
      </c>
      <c r="H232" s="1">
        <f>'List of Fee-based Services'!Y214</f>
        <v>0</v>
      </c>
      <c r="I232" s="1" t="str">
        <f>'List of Fee-based Services'!J214</f>
        <v>Discontinued</v>
      </c>
      <c r="J232">
        <f>SUBTOTAL(3,Table3[[#This Row],[Service]])</f>
        <v>1</v>
      </c>
    </row>
    <row r="233" spans="1:10" x14ac:dyDescent="0.25">
      <c r="A233" t="str">
        <f>'List of Fee-based Services'!A215</f>
        <v>Ergon Energy</v>
      </c>
      <c r="B233">
        <f>'List of Fee-based Services'!B215</f>
        <v>0</v>
      </c>
      <c r="C233" t="str">
        <f>'List of Fee-based Services'!E215</f>
        <v>Connection application and management services</v>
      </c>
      <c r="D233">
        <f>'List of Fee-based Services'!K215</f>
        <v>2791.4989979950046</v>
      </c>
      <c r="E233" s="1">
        <f>'List of Fee-based Services'!P215</f>
        <v>208.48028533522631</v>
      </c>
      <c r="F233" s="1">
        <f>'List of Fee-based Services'!S215</f>
        <v>0</v>
      </c>
      <c r="G233" s="1">
        <f>'List of Fee-based Services'!V215</f>
        <v>0</v>
      </c>
      <c r="H233" s="1">
        <f>'List of Fee-based Services'!Y215</f>
        <v>-309.91977581084871</v>
      </c>
      <c r="I233" s="1">
        <f>'List of Fee-based Services'!J215</f>
        <v>2708.825761067184</v>
      </c>
      <c r="J233">
        <f>SUBTOTAL(3,Table3[[#This Row],[Service]])</f>
        <v>1</v>
      </c>
    </row>
    <row r="234" spans="1:10" x14ac:dyDescent="0.25">
      <c r="A234" t="str">
        <f>'List of Fee-based Services'!A216</f>
        <v>Ergon Energy</v>
      </c>
      <c r="B234">
        <f>'List of Fee-based Services'!B216</f>
        <v>0</v>
      </c>
      <c r="C234" t="str">
        <f>'List of Fee-based Services'!E216</f>
        <v>Connection application and management services</v>
      </c>
      <c r="D234">
        <f>'List of Fee-based Services'!K216</f>
        <v>3711.9559987743687</v>
      </c>
      <c r="E234" s="1">
        <f>'List of Fee-based Services'!P216</f>
        <v>0</v>
      </c>
      <c r="F234" s="1">
        <f>'List of Fee-based Services'!S216</f>
        <v>0</v>
      </c>
      <c r="G234" s="1">
        <f>'List of Fee-based Services'!V216</f>
        <v>0</v>
      </c>
      <c r="H234" s="1">
        <f>'List of Fee-based Services'!Y216</f>
        <v>0</v>
      </c>
      <c r="I234" s="1" t="str">
        <f>'List of Fee-based Services'!J216</f>
        <v>Discontinued</v>
      </c>
      <c r="J234">
        <f>SUBTOTAL(3,Table3[[#This Row],[Service]])</f>
        <v>1</v>
      </c>
    </row>
    <row r="235" spans="1:10" x14ac:dyDescent="0.25">
      <c r="A235" t="e">
        <f>'List of Fee-based Services'!#REF!</f>
        <v>#REF!</v>
      </c>
      <c r="B235" t="e">
        <f>'List of Fee-based Services'!#REF!</f>
        <v>#REF!</v>
      </c>
      <c r="C235" t="e">
        <f>'List of Fee-based Services'!#REF!</f>
        <v>#REF!</v>
      </c>
      <c r="D235" t="e">
        <f>'List of Fee-based Services'!#REF!</f>
        <v>#REF!</v>
      </c>
      <c r="E235" s="1" t="e">
        <f>'List of Fee-based Services'!#REF!</f>
        <v>#REF!</v>
      </c>
      <c r="F235" s="1" t="e">
        <f>'List of Fee-based Services'!#REF!</f>
        <v>#REF!</v>
      </c>
      <c r="G235" s="1" t="e">
        <f>'List of Fee-based Services'!#REF!</f>
        <v>#REF!</v>
      </c>
      <c r="H235" s="1" t="e">
        <f>'List of Fee-based Services'!#REF!</f>
        <v>#REF!</v>
      </c>
      <c r="I235" s="1" t="e">
        <f>'List of Fee-based Services'!#REF!</f>
        <v>#REF!</v>
      </c>
      <c r="J235">
        <f>SUBTOTAL(3,Table3[[#This Row],[Service]])</f>
        <v>1</v>
      </c>
    </row>
    <row r="236" spans="1:10" x14ac:dyDescent="0.25">
      <c r="A236" t="e">
        <f>'List of Fee-based Services'!#REF!</f>
        <v>#REF!</v>
      </c>
      <c r="B236" t="e">
        <f>'List of Fee-based Services'!#REF!</f>
        <v>#REF!</v>
      </c>
      <c r="C236" t="e">
        <f>'List of Fee-based Services'!#REF!</f>
        <v>#REF!</v>
      </c>
      <c r="D236" t="e">
        <f>'List of Fee-based Services'!#REF!</f>
        <v>#REF!</v>
      </c>
      <c r="E236" s="1" t="e">
        <f>'List of Fee-based Services'!#REF!</f>
        <v>#REF!</v>
      </c>
      <c r="F236" s="1" t="e">
        <f>'List of Fee-based Services'!#REF!</f>
        <v>#REF!</v>
      </c>
      <c r="G236" s="1" t="e">
        <f>'List of Fee-based Services'!#REF!</f>
        <v>#REF!</v>
      </c>
      <c r="H236" s="1" t="e">
        <f>'List of Fee-based Services'!#REF!</f>
        <v>#REF!</v>
      </c>
      <c r="I236" s="1" t="e">
        <f>'List of Fee-based Services'!#REF!</f>
        <v>#REF!</v>
      </c>
      <c r="J236">
        <f>SUBTOTAL(3,Table3[[#This Row],[Service]])</f>
        <v>1</v>
      </c>
    </row>
    <row r="237" spans="1:10" x14ac:dyDescent="0.25">
      <c r="A237" t="e">
        <f>'List of Fee-based Services'!#REF!</f>
        <v>#REF!</v>
      </c>
      <c r="B237" t="e">
        <f>'List of Fee-based Services'!#REF!</f>
        <v>#REF!</v>
      </c>
      <c r="C237" t="e">
        <f>'List of Fee-based Services'!#REF!</f>
        <v>#REF!</v>
      </c>
      <c r="D237" t="e">
        <f>'List of Fee-based Services'!#REF!</f>
        <v>#REF!</v>
      </c>
      <c r="E237" s="1" t="e">
        <f>'List of Fee-based Services'!#REF!</f>
        <v>#REF!</v>
      </c>
      <c r="F237" s="1" t="e">
        <f>'List of Fee-based Services'!#REF!</f>
        <v>#REF!</v>
      </c>
      <c r="G237" s="1" t="e">
        <f>'List of Fee-based Services'!#REF!</f>
        <v>#REF!</v>
      </c>
      <c r="H237" s="1" t="e">
        <f>'List of Fee-based Services'!#REF!</f>
        <v>#REF!</v>
      </c>
      <c r="I237" s="1" t="e">
        <f>'List of Fee-based Services'!#REF!</f>
        <v>#REF!</v>
      </c>
      <c r="J237">
        <f>SUBTOTAL(3,Table3[[#This Row],[Service]])</f>
        <v>1</v>
      </c>
    </row>
    <row r="238" spans="1:10" x14ac:dyDescent="0.25">
      <c r="A238" t="e">
        <f>'List of Fee-based Services'!#REF!</f>
        <v>#REF!</v>
      </c>
      <c r="B238" t="e">
        <f>'List of Fee-based Services'!#REF!</f>
        <v>#REF!</v>
      </c>
      <c r="C238" t="e">
        <f>'List of Fee-based Services'!#REF!</f>
        <v>#REF!</v>
      </c>
      <c r="D238" t="e">
        <f>'List of Fee-based Services'!#REF!</f>
        <v>#REF!</v>
      </c>
      <c r="E238" s="1" t="e">
        <f>'List of Fee-based Services'!#REF!</f>
        <v>#REF!</v>
      </c>
      <c r="F238" s="1" t="e">
        <f>'List of Fee-based Services'!#REF!</f>
        <v>#REF!</v>
      </c>
      <c r="G238" s="1" t="e">
        <f>'List of Fee-based Services'!#REF!</f>
        <v>#REF!</v>
      </c>
      <c r="H238" s="1" t="e">
        <f>'List of Fee-based Services'!#REF!</f>
        <v>#REF!</v>
      </c>
      <c r="I238" s="1" t="e">
        <f>'List of Fee-based Services'!#REF!</f>
        <v>#REF!</v>
      </c>
      <c r="J238">
        <f>SUBTOTAL(3,Table3[[#This Row],[Service]])</f>
        <v>1</v>
      </c>
    </row>
    <row r="239" spans="1:10" x14ac:dyDescent="0.25">
      <c r="A239" t="str">
        <f>'List of Fee-based Services'!A217</f>
        <v>Ergon Energy</v>
      </c>
      <c r="B239">
        <f>'List of Fee-based Services'!B217</f>
        <v>0</v>
      </c>
      <c r="C239" t="str">
        <f>'List of Fee-based Services'!E217</f>
        <v>Network Ancillary services</v>
      </c>
      <c r="D239">
        <f>'List of Fee-based Services'!K217</f>
        <v>104.82070962441347</v>
      </c>
      <c r="E239" s="1">
        <f>'List of Fee-based Services'!P217</f>
        <v>23.670523261160618</v>
      </c>
      <c r="F239" s="1">
        <f>'List of Fee-based Services'!S217</f>
        <v>0</v>
      </c>
      <c r="G239" s="1">
        <f>'List of Fee-based Services'!V217</f>
        <v>0</v>
      </c>
      <c r="H239" s="1">
        <f>'List of Fee-based Services'!Y217</f>
        <v>-24.597861287867353</v>
      </c>
      <c r="I239" s="1">
        <f>'List of Fee-based Services'!J217</f>
        <v>103.89337159770673</v>
      </c>
      <c r="J239">
        <f>SUBTOTAL(3,Table3[[#This Row],[Service]])</f>
        <v>1</v>
      </c>
    </row>
    <row r="240" spans="1:10" x14ac:dyDescent="0.25">
      <c r="A240" t="str">
        <f>'List of Fee-based Services'!A218</f>
        <v>Ergon Energy</v>
      </c>
      <c r="B240">
        <f>'List of Fee-based Services'!B218</f>
        <v>0</v>
      </c>
      <c r="C240" t="str">
        <f>'List of Fee-based Services'!E218</f>
        <v>Network Ancillary services</v>
      </c>
      <c r="D240">
        <f>'List of Fee-based Services'!K218</f>
        <v>454.92187976995444</v>
      </c>
      <c r="E240" s="1">
        <f>'List of Fee-based Services'!P218</f>
        <v>0</v>
      </c>
      <c r="F240" s="1">
        <f>'List of Fee-based Services'!S218</f>
        <v>0</v>
      </c>
      <c r="G240" s="1">
        <f>'List of Fee-based Services'!V218</f>
        <v>0</v>
      </c>
      <c r="H240" s="1">
        <f>'List of Fee-based Services'!Y218</f>
        <v>0</v>
      </c>
      <c r="I240" s="1" t="str">
        <f>'List of Fee-based Services'!J218</f>
        <v>Discontinued</v>
      </c>
      <c r="J240">
        <f>SUBTOTAL(3,Table3[[#This Row],[Service]])</f>
        <v>1</v>
      </c>
    </row>
    <row r="241" spans="1:10" x14ac:dyDescent="0.25">
      <c r="A241" t="str">
        <f>'List of Fee-based Services'!A219</f>
        <v>Ergon Energy</v>
      </c>
      <c r="B241">
        <f>'List of Fee-based Services'!B219</f>
        <v>0</v>
      </c>
      <c r="C241" t="str">
        <f>'List of Fee-based Services'!E219</f>
        <v>Network Ancillary services</v>
      </c>
      <c r="D241">
        <f>'List of Fee-based Services'!K219</f>
        <v>209.64141924882694</v>
      </c>
      <c r="E241" s="1">
        <f>'List of Fee-based Services'!P219</f>
        <v>-10.974320550379915</v>
      </c>
      <c r="F241" s="1">
        <f>'List of Fee-based Services'!S219</f>
        <v>0</v>
      </c>
      <c r="G241" s="1">
        <f>'List of Fee-based Services'!V219</f>
        <v>0</v>
      </c>
      <c r="H241" s="1">
        <f>'List of Fee-based Services'!Y219</f>
        <v>-76.600959131504453</v>
      </c>
      <c r="I241" s="1">
        <f>'List of Fee-based Services'!J219</f>
        <v>122.06613956694255</v>
      </c>
      <c r="J241">
        <f>SUBTOTAL(3,Table3[[#This Row],[Service]])</f>
        <v>1</v>
      </c>
    </row>
    <row r="242" spans="1:10" x14ac:dyDescent="0.25">
      <c r="A242" t="str">
        <f>'List of Fee-based Services'!A220</f>
        <v>Ergon Energy</v>
      </c>
      <c r="B242">
        <f>'List of Fee-based Services'!B220</f>
        <v>0</v>
      </c>
      <c r="C242" t="str">
        <f>'List of Fee-based Services'!E220</f>
        <v>Network Ancillary services</v>
      </c>
      <c r="D242">
        <f>'List of Fee-based Services'!K220</f>
        <v>909.84375953990889</v>
      </c>
      <c r="E242" s="1">
        <f>'List of Fee-based Services'!P220</f>
        <v>0</v>
      </c>
      <c r="F242" s="1">
        <f>'List of Fee-based Services'!S220</f>
        <v>0</v>
      </c>
      <c r="G242" s="1">
        <f>'List of Fee-based Services'!V220</f>
        <v>0</v>
      </c>
      <c r="H242" s="1">
        <f>'List of Fee-based Services'!Y220</f>
        <v>0</v>
      </c>
      <c r="I242" s="1" t="str">
        <f>'List of Fee-based Services'!J220</f>
        <v>Discontinued</v>
      </c>
      <c r="J242">
        <f>SUBTOTAL(3,Table3[[#This Row],[Service]])</f>
        <v>1</v>
      </c>
    </row>
    <row r="243" spans="1:10" x14ac:dyDescent="0.25">
      <c r="A243" t="str">
        <f>'List of Fee-based Services'!A221</f>
        <v>Ergon Energy</v>
      </c>
      <c r="B243">
        <f>'List of Fee-based Services'!B221</f>
        <v>0</v>
      </c>
      <c r="C243" t="str">
        <f>'List of Fee-based Services'!E221</f>
        <v>Network Ancillary services</v>
      </c>
      <c r="D243">
        <f>'List of Fee-based Services'!K221</f>
        <v>137.79296418852738</v>
      </c>
      <c r="E243" s="1">
        <f>'List of Fee-based Services'!P221</f>
        <v>20.775342030092105</v>
      </c>
      <c r="F243" s="1">
        <f>'List of Fee-based Services'!S221</f>
        <v>0</v>
      </c>
      <c r="G243" s="1">
        <f>'List of Fee-based Services'!V221</f>
        <v>0</v>
      </c>
      <c r="H243" s="1">
        <f>'List of Fee-based Services'!Y221</f>
        <v>-40.417586401985581</v>
      </c>
      <c r="I243" s="1">
        <f>'List of Fee-based Services'!J221</f>
        <v>118.15071981663391</v>
      </c>
      <c r="J243">
        <f>SUBTOTAL(3,Table3[[#This Row],[Service]])</f>
        <v>1</v>
      </c>
    </row>
    <row r="244" spans="1:10" x14ac:dyDescent="0.25">
      <c r="A244" t="str">
        <f>'List of Fee-based Services'!A222</f>
        <v>Ergon Energy</v>
      </c>
      <c r="B244">
        <f>'List of Fee-based Services'!B222</f>
        <v>0</v>
      </c>
      <c r="C244" t="str">
        <f>'List of Fee-based Services'!E222</f>
        <v>Network Ancillary services</v>
      </c>
      <c r="D244">
        <f>'List of Fee-based Services'!K222</f>
        <v>598.02146457820879</v>
      </c>
      <c r="E244" s="1">
        <f>'List of Fee-based Services'!P222</f>
        <v>0</v>
      </c>
      <c r="F244" s="1">
        <f>'List of Fee-based Services'!S222</f>
        <v>0</v>
      </c>
      <c r="G244" s="1">
        <f>'List of Fee-based Services'!V222</f>
        <v>0</v>
      </c>
      <c r="H244" s="1">
        <f>'List of Fee-based Services'!Y222</f>
        <v>0</v>
      </c>
      <c r="I244" s="1" t="str">
        <f>'List of Fee-based Services'!J222</f>
        <v>Discontinued</v>
      </c>
      <c r="J244">
        <f>SUBTOTAL(3,Table3[[#This Row],[Service]])</f>
        <v>1</v>
      </c>
    </row>
    <row r="245" spans="1:10" x14ac:dyDescent="0.25">
      <c r="A245" t="str">
        <f>'List of Fee-based Services'!A223</f>
        <v>Ergon Energy</v>
      </c>
      <c r="B245">
        <f>'List of Fee-based Services'!B223</f>
        <v>0</v>
      </c>
      <c r="C245" t="str">
        <f>'List of Fee-based Services'!E223</f>
        <v>Network Ancillary services</v>
      </c>
      <c r="D245">
        <f>'List of Fee-based Services'!K223</f>
        <v>275.58592837705476</v>
      </c>
      <c r="E245" s="1">
        <f>'List of Fee-based Services'!P223</f>
        <v>-24.767334982360353</v>
      </c>
      <c r="F245" s="1">
        <f>'List of Fee-based Services'!S223</f>
        <v>0</v>
      </c>
      <c r="G245" s="1">
        <f>'List of Fee-based Services'!V223</f>
        <v>0</v>
      </c>
      <c r="H245" s="1">
        <f>'List of Fee-based Services'!Y223</f>
        <v>-112.00124601937537</v>
      </c>
      <c r="I245" s="1">
        <f>'List of Fee-based Services'!J223</f>
        <v>138.81734737531906</v>
      </c>
      <c r="J245">
        <f>SUBTOTAL(3,Table3[[#This Row],[Service]])</f>
        <v>1</v>
      </c>
    </row>
    <row r="246" spans="1:10" x14ac:dyDescent="0.25">
      <c r="A246" t="str">
        <f>'List of Fee-based Services'!A224</f>
        <v>Ergon Energy</v>
      </c>
      <c r="B246">
        <f>'List of Fee-based Services'!B224</f>
        <v>0</v>
      </c>
      <c r="C246" t="str">
        <f>'List of Fee-based Services'!E224</f>
        <v>Network Ancillary services</v>
      </c>
      <c r="D246">
        <f>'List of Fee-based Services'!K224</f>
        <v>1196.0429291564176</v>
      </c>
      <c r="E246" s="1">
        <f>'List of Fee-based Services'!P224</f>
        <v>0</v>
      </c>
      <c r="F246" s="1">
        <f>'List of Fee-based Services'!S224</f>
        <v>0</v>
      </c>
      <c r="G246" s="1">
        <f>'List of Fee-based Services'!V224</f>
        <v>0</v>
      </c>
      <c r="H246" s="1">
        <f>'List of Fee-based Services'!Y224</f>
        <v>0</v>
      </c>
      <c r="I246" s="1" t="str">
        <f>'List of Fee-based Services'!J224</f>
        <v>Discontinued</v>
      </c>
      <c r="J246">
        <f>SUBTOTAL(3,Table3[[#This Row],[Service]])</f>
        <v>1</v>
      </c>
    </row>
    <row r="247" spans="1:10" x14ac:dyDescent="0.25">
      <c r="A247" t="str">
        <f>'List of Fee-based Services'!A225</f>
        <v>Ergon Energy</v>
      </c>
      <c r="B247">
        <f>'List of Fee-based Services'!B225</f>
        <v>0</v>
      </c>
      <c r="C247" t="str">
        <f>'List of Fee-based Services'!E225</f>
        <v>Network Ancillary services</v>
      </c>
      <c r="D247">
        <f>'List of Fee-based Services'!K225</f>
        <v>9.5022151587757726</v>
      </c>
      <c r="E247" s="1">
        <f>'List of Fee-based Services'!P225</f>
        <v>0</v>
      </c>
      <c r="F247" s="1">
        <f>'List of Fee-based Services'!S225</f>
        <v>0</v>
      </c>
      <c r="G247" s="1">
        <f>'List of Fee-based Services'!V225</f>
        <v>0</v>
      </c>
      <c r="H247" s="1">
        <f>'List of Fee-based Services'!Y225</f>
        <v>32.644565178529781</v>
      </c>
      <c r="I247" s="1">
        <f>'List of Fee-based Services'!J225</f>
        <v>110.72676129372286</v>
      </c>
      <c r="J247">
        <f>SUBTOTAL(3,Table3[[#This Row],[Service]])</f>
        <v>1</v>
      </c>
    </row>
    <row r="248" spans="1:10" x14ac:dyDescent="0.25">
      <c r="A248" t="str">
        <f>'List of Fee-based Services'!A226</f>
        <v>Ergon Energy</v>
      </c>
      <c r="B248">
        <f>'List of Fee-based Services'!B226</f>
        <v>0</v>
      </c>
      <c r="C248" t="str">
        <f>'List of Fee-based Services'!E226</f>
        <v>Network Ancillary services</v>
      </c>
      <c r="D248">
        <f>'List of Fee-based Services'!K226</f>
        <v>9.5022151587757726</v>
      </c>
      <c r="E248" s="1">
        <f>'List of Fee-based Services'!P226</f>
        <v>0</v>
      </c>
      <c r="F248" s="1">
        <f>'List of Fee-based Services'!S226</f>
        <v>0</v>
      </c>
      <c r="G248" s="1">
        <f>'List of Fee-based Services'!V226</f>
        <v>0</v>
      </c>
      <c r="H248" s="1">
        <f>'List of Fee-based Services'!Y226</f>
        <v>0</v>
      </c>
      <c r="I248" s="1" t="str">
        <f>'List of Fee-based Services'!J226</f>
        <v>Discontinued</v>
      </c>
      <c r="J248">
        <f>SUBTOTAL(3,Table3[[#This Row],[Service]])</f>
        <v>1</v>
      </c>
    </row>
    <row r="249" spans="1:10" x14ac:dyDescent="0.25">
      <c r="A249" t="str">
        <f>'List of Fee-based Services'!A227</f>
        <v>Ergon Energy</v>
      </c>
      <c r="B249">
        <f>'List of Fee-based Services'!B227</f>
        <v>0</v>
      </c>
      <c r="C249" t="str">
        <f>'List of Fee-based Services'!E227</f>
        <v>Network Ancillary services</v>
      </c>
      <c r="D249">
        <f>'List of Fee-based Services'!K227</f>
        <v>12.352879706408507</v>
      </c>
      <c r="E249" s="1">
        <f>'List of Fee-based Services'!P227</f>
        <v>0</v>
      </c>
      <c r="F249" s="1">
        <f>'List of Fee-based Services'!S227</f>
        <v>0</v>
      </c>
      <c r="G249" s="1">
        <f>'List of Fee-based Services'!V227</f>
        <v>0</v>
      </c>
      <c r="H249" s="1">
        <f>'List of Fee-based Services'!Y227</f>
        <v>31.817991715375545</v>
      </c>
      <c r="I249" s="1">
        <f>'List of Fee-based Services'!J227</f>
        <v>110.72676129372286</v>
      </c>
      <c r="J249">
        <f>SUBTOTAL(3,Table3[[#This Row],[Service]])</f>
        <v>1</v>
      </c>
    </row>
    <row r="250" spans="1:10" x14ac:dyDescent="0.25">
      <c r="A250" t="str">
        <f>'List of Fee-based Services'!A228</f>
        <v>Ergon Energy</v>
      </c>
      <c r="B250">
        <f>'List of Fee-based Services'!B228</f>
        <v>0</v>
      </c>
      <c r="C250" t="str">
        <f>'List of Fee-based Services'!E228</f>
        <v>Network Ancillary services</v>
      </c>
      <c r="D250">
        <f>'List of Fee-based Services'!K228</f>
        <v>12.352879706408507</v>
      </c>
      <c r="E250" s="1">
        <f>'List of Fee-based Services'!P228</f>
        <v>0</v>
      </c>
      <c r="F250" s="1">
        <f>'List of Fee-based Services'!S228</f>
        <v>0</v>
      </c>
      <c r="G250" s="1">
        <f>'List of Fee-based Services'!V228</f>
        <v>0</v>
      </c>
      <c r="H250" s="1">
        <f>'List of Fee-based Services'!Y228</f>
        <v>0</v>
      </c>
      <c r="I250" s="1" t="str">
        <f>'List of Fee-based Services'!J228</f>
        <v>Discontinued</v>
      </c>
      <c r="J250">
        <f>SUBTOTAL(3,Table3[[#This Row],[Service]])</f>
        <v>1</v>
      </c>
    </row>
    <row r="251" spans="1:10" x14ac:dyDescent="0.25">
      <c r="A251" t="str">
        <f>'List of Fee-based Services'!A229</f>
        <v>Ergon Energy</v>
      </c>
      <c r="B251">
        <f>'List of Fee-based Services'!B229</f>
        <v>0</v>
      </c>
      <c r="C251" t="str">
        <f>'List of Fee-based Services'!E229</f>
        <v>Auxiliary metering services</v>
      </c>
      <c r="D251">
        <f>'List of Fee-based Services'!K229</f>
        <v>462.46099770472904</v>
      </c>
      <c r="E251" s="1">
        <f>'List of Fee-based Services'!P229</f>
        <v>54.163272843715987</v>
      </c>
      <c r="F251" s="1">
        <f>'List of Fee-based Services'!S229</f>
        <v>0</v>
      </c>
      <c r="G251" s="1">
        <f>'List of Fee-based Services'!V229</f>
        <v>17.812649142842616</v>
      </c>
      <c r="H251" s="1">
        <f>'List of Fee-based Services'!Y229</f>
        <v>-111.66913265997295</v>
      </c>
      <c r="I251" s="1">
        <f>'List of Fee-based Services'!J229</f>
        <v>422.76778703131458</v>
      </c>
      <c r="J251">
        <f>SUBTOTAL(3,Table3[[#This Row],[Service]])</f>
        <v>1</v>
      </c>
    </row>
    <row r="252" spans="1:10" x14ac:dyDescent="0.25">
      <c r="A252" t="str">
        <f>'List of Fee-based Services'!A230</f>
        <v>Ergon Energy</v>
      </c>
      <c r="B252">
        <f>'List of Fee-based Services'!B230</f>
        <v>0</v>
      </c>
      <c r="C252" t="str">
        <f>'List of Fee-based Services'!E230</f>
        <v>Auxiliary metering services</v>
      </c>
      <c r="D252">
        <f>'List of Fee-based Services'!K230</f>
        <v>812.56216785026982</v>
      </c>
      <c r="E252" s="1">
        <f>'List of Fee-based Services'!P230</f>
        <v>0</v>
      </c>
      <c r="F252" s="1">
        <f>'List of Fee-based Services'!S230</f>
        <v>0</v>
      </c>
      <c r="G252" s="1">
        <f>'List of Fee-based Services'!V230</f>
        <v>0</v>
      </c>
      <c r="H252" s="1">
        <f>'List of Fee-based Services'!Y230</f>
        <v>0</v>
      </c>
      <c r="I252" s="1" t="str">
        <f>'List of Fee-based Services'!J230</f>
        <v>Discontinued</v>
      </c>
      <c r="J252">
        <f>SUBTOTAL(3,Table3[[#This Row],[Service]])</f>
        <v>1</v>
      </c>
    </row>
    <row r="253" spans="1:10" x14ac:dyDescent="0.25">
      <c r="A253" t="str">
        <f>'List of Fee-based Services'!A231</f>
        <v>Ergon Energy</v>
      </c>
      <c r="B253">
        <f>'List of Fee-based Services'!B231</f>
        <v>0</v>
      </c>
      <c r="C253" t="str">
        <f>'List of Fee-based Services'!E231</f>
        <v>Auxiliary metering services</v>
      </c>
      <c r="D253">
        <f>'List of Fee-based Services'!K231</f>
        <v>532.79041008490356</v>
      </c>
      <c r="E253" s="1">
        <f>'List of Fee-based Services'!P231</f>
        <v>54.163272843715987</v>
      </c>
      <c r="F253" s="1">
        <f>'List of Fee-based Services'!S231</f>
        <v>0</v>
      </c>
      <c r="G253" s="1">
        <f>'List of Fee-based Services'!V231</f>
        <v>24.643617392193505</v>
      </c>
      <c r="H253" s="1">
        <f>'List of Fee-based Services'!Y231</f>
        <v>-109.27643087379926</v>
      </c>
      <c r="I253" s="1">
        <f>'List of Fee-based Services'!J231</f>
        <v>502.32086944701376</v>
      </c>
      <c r="J253">
        <f>SUBTOTAL(3,Table3[[#This Row],[Service]])</f>
        <v>1</v>
      </c>
    </row>
    <row r="254" spans="1:10" x14ac:dyDescent="0.25">
      <c r="A254" t="str">
        <f>'List of Fee-based Services'!A232</f>
        <v>Ergon Energy</v>
      </c>
      <c r="B254">
        <f>'List of Fee-based Services'!B232</f>
        <v>0</v>
      </c>
      <c r="C254" t="str">
        <f>'List of Fee-based Services'!E232</f>
        <v>Auxiliary metering services</v>
      </c>
      <c r="D254">
        <f>'List of Fee-based Services'!K232</f>
        <v>882.89158023044445</v>
      </c>
      <c r="E254" s="1">
        <f>'List of Fee-based Services'!P232</f>
        <v>0</v>
      </c>
      <c r="F254" s="1">
        <f>'List of Fee-based Services'!S232</f>
        <v>0</v>
      </c>
      <c r="G254" s="1">
        <f>'List of Fee-based Services'!V232</f>
        <v>0</v>
      </c>
      <c r="H254" s="1">
        <f>'List of Fee-based Services'!Y232</f>
        <v>0</v>
      </c>
      <c r="I254" s="1" t="str">
        <f>'List of Fee-based Services'!J232</f>
        <v>Discontinued</v>
      </c>
      <c r="J254">
        <f>SUBTOTAL(3,Table3[[#This Row],[Service]])</f>
        <v>1</v>
      </c>
    </row>
    <row r="255" spans="1:10" x14ac:dyDescent="0.25">
      <c r="A255" t="str">
        <f>'List of Fee-based Services'!A233</f>
        <v>Ergon Energy</v>
      </c>
      <c r="B255">
        <f>'List of Fee-based Services'!B233</f>
        <v>0</v>
      </c>
      <c r="C255" t="str">
        <f>'List of Fee-based Services'!E233</f>
        <v>Auxiliary metering services</v>
      </c>
      <c r="D255">
        <f>'List of Fee-based Services'!K233</f>
        <v>718.3819149770311</v>
      </c>
      <c r="E255" s="1">
        <f>'List of Fee-based Services'!P233</f>
        <v>54.163272843715987</v>
      </c>
      <c r="F255" s="1">
        <f>'List of Fee-based Services'!S233</f>
        <v>0</v>
      </c>
      <c r="G255" s="1">
        <f>'List of Fee-based Services'!V233</f>
        <v>42.651957641244849</v>
      </c>
      <c r="H255" s="1">
        <f>'List of Fee-based Services'!Y233</f>
        <v>-102.97073400640514</v>
      </c>
      <c r="I255" s="1">
        <f>'List of Fee-based Services'!J233</f>
        <v>712.22641145558657</v>
      </c>
      <c r="J255">
        <f>SUBTOTAL(3,Table3[[#This Row],[Service]])</f>
        <v>1</v>
      </c>
    </row>
    <row r="256" spans="1:10" x14ac:dyDescent="0.25">
      <c r="A256" t="str">
        <f>'List of Fee-based Services'!A234</f>
        <v>Ergon Energy</v>
      </c>
      <c r="B256">
        <f>'List of Fee-based Services'!B234</f>
        <v>0</v>
      </c>
      <c r="C256" t="str">
        <f>'List of Fee-based Services'!E234</f>
        <v>Auxiliary metering services</v>
      </c>
      <c r="D256">
        <f>'List of Fee-based Services'!K234</f>
        <v>1068.483085122572</v>
      </c>
      <c r="E256" s="1">
        <f>'List of Fee-based Services'!P234</f>
        <v>0</v>
      </c>
      <c r="F256" s="1">
        <f>'List of Fee-based Services'!S234</f>
        <v>0</v>
      </c>
      <c r="G256" s="1">
        <f>'List of Fee-based Services'!V234</f>
        <v>0</v>
      </c>
      <c r="H256" s="1">
        <f>'List of Fee-based Services'!Y234</f>
        <v>0</v>
      </c>
      <c r="I256" s="1" t="str">
        <f>'List of Fee-based Services'!J234</f>
        <v>Discontinued</v>
      </c>
      <c r="J256">
        <f>SUBTOTAL(3,Table3[[#This Row],[Service]])</f>
        <v>1</v>
      </c>
    </row>
    <row r="257" spans="1:10" x14ac:dyDescent="0.25">
      <c r="A257" t="str">
        <f>'List of Fee-based Services'!A235</f>
        <v>Ergon Energy</v>
      </c>
      <c r="B257">
        <f>'List of Fee-based Services'!B235</f>
        <v>0</v>
      </c>
      <c r="C257" t="str">
        <f>'List of Fee-based Services'!E235</f>
        <v>Auxiliary metering services</v>
      </c>
      <c r="D257">
        <f>'List of Fee-based Services'!K235</f>
        <v>2620.982520386814</v>
      </c>
      <c r="E257" s="1">
        <f>'List of Fee-based Services'!P235</f>
        <v>365.49431325115165</v>
      </c>
      <c r="F257" s="1">
        <f>'List of Fee-based Services'!S235</f>
        <v>0</v>
      </c>
      <c r="G257" s="1">
        <f>'List of Fee-based Services'!V235</f>
        <v>57.814293688465739</v>
      </c>
      <c r="H257" s="1">
        <f>'List of Fee-based Services'!Y235</f>
        <v>-526.75163369621009</v>
      </c>
      <c r="I257" s="1">
        <f>'List of Fee-based Services'!J235</f>
        <v>2517.5394936302214</v>
      </c>
      <c r="J257">
        <f>SUBTOTAL(3,Table3[[#This Row],[Service]])</f>
        <v>1</v>
      </c>
    </row>
    <row r="258" spans="1:10" x14ac:dyDescent="0.25">
      <c r="A258" t="str">
        <f>'List of Fee-based Services'!A236</f>
        <v>Ergon Energy</v>
      </c>
      <c r="B258">
        <f>'List of Fee-based Services'!B236</f>
        <v>0</v>
      </c>
      <c r="C258" t="str">
        <f>'List of Fee-based Services'!E236</f>
        <v>Auxiliary metering services</v>
      </c>
      <c r="D258">
        <f>'List of Fee-based Services'!K236</f>
        <v>3321.1848606778954</v>
      </c>
      <c r="E258" s="1">
        <f>'List of Fee-based Services'!P236</f>
        <v>0</v>
      </c>
      <c r="F258" s="1">
        <f>'List of Fee-based Services'!S236</f>
        <v>0</v>
      </c>
      <c r="G258" s="1">
        <f>'List of Fee-based Services'!V236</f>
        <v>0</v>
      </c>
      <c r="H258" s="1">
        <f>'List of Fee-based Services'!Y236</f>
        <v>0</v>
      </c>
      <c r="I258" s="1" t="str">
        <f>'List of Fee-based Services'!J236</f>
        <v>Discontinued</v>
      </c>
      <c r="J258">
        <f>SUBTOTAL(3,Table3[[#This Row],[Service]])</f>
        <v>1</v>
      </c>
    </row>
    <row r="259" spans="1:10" x14ac:dyDescent="0.25">
      <c r="A259" t="str">
        <f>'List of Fee-based Services'!A237</f>
        <v>Ergon Energy</v>
      </c>
      <c r="B259">
        <f>'List of Fee-based Services'!B237</f>
        <v>0</v>
      </c>
      <c r="C259" t="str">
        <f>'List of Fee-based Services'!E237</f>
        <v>Auxiliary metering services</v>
      </c>
      <c r="D259">
        <f>'List of Fee-based Services'!K237</f>
        <v>462.46099770472904</v>
      </c>
      <c r="E259" s="1">
        <f>'List of Fee-based Services'!P237</f>
        <v>54.163272843715987</v>
      </c>
      <c r="F259" s="1">
        <f>'List of Fee-based Services'!S237</f>
        <v>0</v>
      </c>
      <c r="G259" s="1">
        <f>'List of Fee-based Services'!V237</f>
        <v>17.812649142842616</v>
      </c>
      <c r="H259" s="1">
        <f>'List of Fee-based Services'!Y237</f>
        <v>-111.66913265997295</v>
      </c>
      <c r="I259" s="1">
        <f>'List of Fee-based Services'!J237</f>
        <v>422.76778703131458</v>
      </c>
      <c r="J259">
        <f>SUBTOTAL(3,Table3[[#This Row],[Service]])</f>
        <v>1</v>
      </c>
    </row>
    <row r="260" spans="1:10" x14ac:dyDescent="0.25">
      <c r="A260" t="str">
        <f>'List of Fee-based Services'!A238</f>
        <v>Ergon Energy</v>
      </c>
      <c r="B260">
        <f>'List of Fee-based Services'!B238</f>
        <v>0</v>
      </c>
      <c r="C260" t="str">
        <f>'List of Fee-based Services'!E238</f>
        <v>Auxiliary metering services</v>
      </c>
      <c r="D260">
        <f>'List of Fee-based Services'!K238</f>
        <v>812.56216785026982</v>
      </c>
      <c r="E260" s="1">
        <f>'List of Fee-based Services'!P238</f>
        <v>0</v>
      </c>
      <c r="F260" s="1">
        <f>'List of Fee-based Services'!S238</f>
        <v>0</v>
      </c>
      <c r="G260" s="1">
        <f>'List of Fee-based Services'!V238</f>
        <v>0</v>
      </c>
      <c r="H260" s="1">
        <f>'List of Fee-based Services'!Y238</f>
        <v>0</v>
      </c>
      <c r="I260" s="1" t="str">
        <f>'List of Fee-based Services'!J238</f>
        <v>Discontinued</v>
      </c>
      <c r="J260">
        <f>SUBTOTAL(3,Table3[[#This Row],[Service]])</f>
        <v>1</v>
      </c>
    </row>
    <row r="261" spans="1:10" x14ac:dyDescent="0.25">
      <c r="A261" t="str">
        <f>'List of Fee-based Services'!A239</f>
        <v>Ergon Energy</v>
      </c>
      <c r="B261">
        <f>'List of Fee-based Services'!B239</f>
        <v>0</v>
      </c>
      <c r="C261" t="str">
        <f>'List of Fee-based Services'!E239</f>
        <v>Auxiliary metering services</v>
      </c>
      <c r="D261">
        <f>'List of Fee-based Services'!K239</f>
        <v>532.79041008490356</v>
      </c>
      <c r="E261" s="1">
        <f>'List of Fee-based Services'!P239</f>
        <v>54.163272843715987</v>
      </c>
      <c r="F261" s="1">
        <f>'List of Fee-based Services'!S239</f>
        <v>0</v>
      </c>
      <c r="G261" s="1">
        <f>'List of Fee-based Services'!V239</f>
        <v>24.643617392193505</v>
      </c>
      <c r="H261" s="1">
        <f>'List of Fee-based Services'!Y239</f>
        <v>-109.27643087379926</v>
      </c>
      <c r="I261" s="1">
        <f>'List of Fee-based Services'!J239</f>
        <v>502.32086944701376</v>
      </c>
      <c r="J261">
        <f>SUBTOTAL(3,Table3[[#This Row],[Service]])</f>
        <v>1</v>
      </c>
    </row>
    <row r="262" spans="1:10" x14ac:dyDescent="0.25">
      <c r="A262" t="str">
        <f>'List of Fee-based Services'!A240</f>
        <v>Ergon Energy</v>
      </c>
      <c r="B262">
        <f>'List of Fee-based Services'!B240</f>
        <v>0</v>
      </c>
      <c r="C262" t="str">
        <f>'List of Fee-based Services'!E240</f>
        <v>Auxiliary metering services</v>
      </c>
      <c r="D262">
        <f>'List of Fee-based Services'!K240</f>
        <v>882.89158023044445</v>
      </c>
      <c r="E262" s="1">
        <f>'List of Fee-based Services'!P240</f>
        <v>0</v>
      </c>
      <c r="F262" s="1">
        <f>'List of Fee-based Services'!S240</f>
        <v>0</v>
      </c>
      <c r="G262" s="1">
        <f>'List of Fee-based Services'!V240</f>
        <v>0</v>
      </c>
      <c r="H262" s="1">
        <f>'List of Fee-based Services'!Y240</f>
        <v>0</v>
      </c>
      <c r="I262" s="1" t="str">
        <f>'List of Fee-based Services'!J240</f>
        <v>Discontinued</v>
      </c>
      <c r="J262">
        <f>SUBTOTAL(3,Table3[[#This Row],[Service]])</f>
        <v>1</v>
      </c>
    </row>
    <row r="263" spans="1:10" x14ac:dyDescent="0.25">
      <c r="A263" t="str">
        <f>'List of Fee-based Services'!A241</f>
        <v>Ergon Energy</v>
      </c>
      <c r="B263">
        <f>'List of Fee-based Services'!B241</f>
        <v>0</v>
      </c>
      <c r="C263" t="str">
        <f>'List of Fee-based Services'!E241</f>
        <v>Auxiliary metering services</v>
      </c>
      <c r="D263">
        <f>'List of Fee-based Services'!K241</f>
        <v>718.3819149770311</v>
      </c>
      <c r="E263" s="1">
        <f>'List of Fee-based Services'!P241</f>
        <v>54.163272843715987</v>
      </c>
      <c r="F263" s="1">
        <f>'List of Fee-based Services'!S241</f>
        <v>0</v>
      </c>
      <c r="G263" s="1">
        <f>'List of Fee-based Services'!V241</f>
        <v>42.651957641244849</v>
      </c>
      <c r="H263" s="1">
        <f>'List of Fee-based Services'!Y241</f>
        <v>-102.97073400640514</v>
      </c>
      <c r="I263" s="1">
        <f>'List of Fee-based Services'!J241</f>
        <v>712.22641145558657</v>
      </c>
      <c r="J263">
        <f>SUBTOTAL(3,Table3[[#This Row],[Service]])</f>
        <v>1</v>
      </c>
    </row>
    <row r="264" spans="1:10" x14ac:dyDescent="0.25">
      <c r="A264" t="str">
        <f>'List of Fee-based Services'!A242</f>
        <v>Ergon Energy</v>
      </c>
      <c r="B264">
        <f>'List of Fee-based Services'!B242</f>
        <v>0</v>
      </c>
      <c r="C264" t="str">
        <f>'List of Fee-based Services'!E242</f>
        <v>Auxiliary metering services</v>
      </c>
      <c r="D264">
        <f>'List of Fee-based Services'!K242</f>
        <v>1068.483085122572</v>
      </c>
      <c r="E264" s="1">
        <f>'List of Fee-based Services'!P242</f>
        <v>0</v>
      </c>
      <c r="F264" s="1">
        <f>'List of Fee-based Services'!S242</f>
        <v>0</v>
      </c>
      <c r="G264" s="1">
        <f>'List of Fee-based Services'!V242</f>
        <v>0</v>
      </c>
      <c r="H264" s="1">
        <f>'List of Fee-based Services'!Y242</f>
        <v>0</v>
      </c>
      <c r="I264" s="1" t="str">
        <f>'List of Fee-based Services'!J242</f>
        <v>Discontinued</v>
      </c>
      <c r="J264">
        <f>SUBTOTAL(3,Table3[[#This Row],[Service]])</f>
        <v>1</v>
      </c>
    </row>
    <row r="265" spans="1:10" x14ac:dyDescent="0.25">
      <c r="A265" t="str">
        <f>'List of Fee-based Services'!A243</f>
        <v>Ergon Energy</v>
      </c>
      <c r="B265">
        <f>'List of Fee-based Services'!B243</f>
        <v>0</v>
      </c>
      <c r="C265" t="str">
        <f>'List of Fee-based Services'!E243</f>
        <v>Auxiliary metering services</v>
      </c>
      <c r="D265">
        <f>'List of Fee-based Services'!K243</f>
        <v>2620.982520386814</v>
      </c>
      <c r="E265" s="1">
        <f>'List of Fee-based Services'!P243</f>
        <v>365.49431325115165</v>
      </c>
      <c r="F265" s="1">
        <f>'List of Fee-based Services'!S243</f>
        <v>0</v>
      </c>
      <c r="G265" s="1">
        <f>'List of Fee-based Services'!V243</f>
        <v>57.82000310790437</v>
      </c>
      <c r="H265" s="1">
        <f>'List of Fee-based Services'!Y243</f>
        <v>-849.23297852458472</v>
      </c>
      <c r="I265" s="1">
        <f>'List of Fee-based Services'!J243</f>
        <v>2195.063858221285</v>
      </c>
      <c r="J265">
        <f>SUBTOTAL(3,Table3[[#This Row],[Service]])</f>
        <v>1</v>
      </c>
    </row>
    <row r="266" spans="1:10" x14ac:dyDescent="0.25">
      <c r="A266" t="str">
        <f>'List of Fee-based Services'!A244</f>
        <v>Ergon Energy</v>
      </c>
      <c r="B266">
        <f>'List of Fee-based Services'!B244</f>
        <v>0</v>
      </c>
      <c r="C266" t="str">
        <f>'List of Fee-based Services'!E244</f>
        <v>Auxiliary metering services</v>
      </c>
      <c r="D266">
        <f>'List of Fee-based Services'!K244</f>
        <v>3321.1848606778954</v>
      </c>
      <c r="E266" s="1">
        <f>'List of Fee-based Services'!P244</f>
        <v>0</v>
      </c>
      <c r="F266" s="1">
        <f>'List of Fee-based Services'!S244</f>
        <v>0</v>
      </c>
      <c r="G266" s="1">
        <f>'List of Fee-based Services'!V244</f>
        <v>0</v>
      </c>
      <c r="H266" s="1">
        <f>'List of Fee-based Services'!Y244</f>
        <v>0</v>
      </c>
      <c r="I266" s="1" t="str">
        <f>'List of Fee-based Services'!J244</f>
        <v>Discontinued</v>
      </c>
      <c r="J266">
        <f>SUBTOTAL(3,Table3[[#This Row],[Service]])</f>
        <v>1</v>
      </c>
    </row>
    <row r="267" spans="1:10" x14ac:dyDescent="0.25">
      <c r="A267" t="str">
        <f>'List of Fee-based Services'!A245</f>
        <v>Ergon Energy</v>
      </c>
      <c r="B267">
        <f>'List of Fee-based Services'!B245</f>
        <v>0</v>
      </c>
      <c r="C267" t="str">
        <f>'List of Fee-based Services'!E245</f>
        <v>Auxiliary metering services</v>
      </c>
      <c r="D267">
        <f>'List of Fee-based Services'!K245</f>
        <v>162.80620999333459</v>
      </c>
      <c r="E267" s="1">
        <f>'List of Fee-based Services'!P245</f>
        <v>32.120321338254264</v>
      </c>
      <c r="F267" s="1">
        <f>'List of Fee-based Services'!S245</f>
        <v>0</v>
      </c>
      <c r="G267" s="1">
        <f>'List of Fee-based Services'!V245</f>
        <v>0.94777530636828899</v>
      </c>
      <c r="H267" s="1">
        <f>'List of Fee-based Services'!Y245</f>
        <v>-37.487003051611694</v>
      </c>
      <c r="I267" s="1">
        <f>'List of Fee-based Services'!J245</f>
        <v>158.38730358634544</v>
      </c>
      <c r="J267">
        <f>SUBTOTAL(3,Table3[[#This Row],[Service]])</f>
        <v>1</v>
      </c>
    </row>
    <row r="268" spans="1:10" x14ac:dyDescent="0.25">
      <c r="A268" t="str">
        <f>'List of Fee-based Services'!A246</f>
        <v>Ergon Energy</v>
      </c>
      <c r="B268">
        <f>'List of Fee-based Services'!B246</f>
        <v>0</v>
      </c>
      <c r="C268" t="str">
        <f>'List of Fee-based Services'!E246</f>
        <v>Auxiliary metering services</v>
      </c>
      <c r="D268">
        <f>'List of Fee-based Services'!K246</f>
        <v>512.90738013887551</v>
      </c>
      <c r="E268" s="1">
        <f>'List of Fee-based Services'!P246</f>
        <v>0</v>
      </c>
      <c r="F268" s="1">
        <f>'List of Fee-based Services'!S246</f>
        <v>0</v>
      </c>
      <c r="G268" s="1">
        <f>'List of Fee-based Services'!V246</f>
        <v>0</v>
      </c>
      <c r="H268" s="1">
        <f>'List of Fee-based Services'!Y246</f>
        <v>0</v>
      </c>
      <c r="I268" s="1" t="str">
        <f>'List of Fee-based Services'!J246</f>
        <v>Discontinued</v>
      </c>
      <c r="J268">
        <f>SUBTOTAL(3,Table3[[#This Row],[Service]])</f>
        <v>1</v>
      </c>
    </row>
    <row r="269" spans="1:10" x14ac:dyDescent="0.25">
      <c r="A269" t="str">
        <f>'List of Fee-based Services'!A247</f>
        <v>Ergon Energy</v>
      </c>
      <c r="B269">
        <f>'List of Fee-based Services'!B247</f>
        <v>0</v>
      </c>
      <c r="C269" t="str">
        <f>'List of Fee-based Services'!E247</f>
        <v>Auxiliary metering services</v>
      </c>
      <c r="D269">
        <f>'List of Fee-based Services'!K247</f>
        <v>263.43409123277155</v>
      </c>
      <c r="E269" s="1">
        <f>'List of Fee-based Services'!P247</f>
        <v>81.563064582278798</v>
      </c>
      <c r="F269" s="1">
        <f>'List of Fee-based Services'!S247</f>
        <v>0</v>
      </c>
      <c r="G269" s="1">
        <f>'List of Fee-based Services'!V247</f>
        <v>0.94777530636828899</v>
      </c>
      <c r="H269" s="1">
        <f>'List of Fee-based Services'!Y247</f>
        <v>-40.217936905598208</v>
      </c>
      <c r="I269" s="1">
        <f>'List of Fee-based Services'!J247</f>
        <v>305.72699421582041</v>
      </c>
      <c r="J269">
        <f>SUBTOTAL(3,Table3[[#This Row],[Service]])</f>
        <v>1</v>
      </c>
    </row>
    <row r="270" spans="1:10" x14ac:dyDescent="0.25">
      <c r="A270" t="str">
        <f>'List of Fee-based Services'!A248</f>
        <v>Ergon Energy</v>
      </c>
      <c r="B270">
        <f>'List of Fee-based Services'!B248</f>
        <v>0</v>
      </c>
      <c r="C270" t="str">
        <f>'List of Fee-based Services'!E248</f>
        <v>Auxiliary metering services</v>
      </c>
      <c r="D270">
        <f>'List of Fee-based Services'!K248</f>
        <v>613.53526137831238</v>
      </c>
      <c r="E270" s="1">
        <f>'List of Fee-based Services'!P248</f>
        <v>0</v>
      </c>
      <c r="F270" s="1">
        <f>'List of Fee-based Services'!S248</f>
        <v>0</v>
      </c>
      <c r="G270" s="1">
        <f>'List of Fee-based Services'!V248</f>
        <v>0</v>
      </c>
      <c r="H270" s="1">
        <f>'List of Fee-based Services'!Y248</f>
        <v>0</v>
      </c>
      <c r="I270" s="1" t="str">
        <f>'List of Fee-based Services'!J248</f>
        <v>Discontinued</v>
      </c>
      <c r="J270">
        <f>SUBTOTAL(3,Table3[[#This Row],[Service]])</f>
        <v>1</v>
      </c>
    </row>
    <row r="271" spans="1:10" x14ac:dyDescent="0.25">
      <c r="A271" t="str">
        <f>'List of Fee-based Services'!A249</f>
        <v>Ergon Energy</v>
      </c>
      <c r="B271">
        <f>'List of Fee-based Services'!B249</f>
        <v>0</v>
      </c>
      <c r="C271" t="str">
        <f>'List of Fee-based Services'!E249</f>
        <v>Auxiliary metering services</v>
      </c>
      <c r="D271">
        <f>'List of Fee-based Services'!K249</f>
        <v>210.94570165694088</v>
      </c>
      <c r="E271" s="1">
        <f>'List of Fee-based Services'!P249</f>
        <v>27.558700385791695</v>
      </c>
      <c r="F271" s="1">
        <f>'List of Fee-based Services'!S249</f>
        <v>0</v>
      </c>
      <c r="G271" s="1">
        <f>'List of Fee-based Services'!V249</f>
        <v>0.94777530636828899</v>
      </c>
      <c r="H271" s="1">
        <f>'List of Fee-based Services'!Y249</f>
        <v>-60.845361743185975</v>
      </c>
      <c r="I271" s="1">
        <f>'List of Fee-based Services'!J249</f>
        <v>178.6068156059149</v>
      </c>
      <c r="J271">
        <f>SUBTOTAL(3,Table3[[#This Row],[Service]])</f>
        <v>1</v>
      </c>
    </row>
    <row r="272" spans="1:10" x14ac:dyDescent="0.25">
      <c r="A272" t="str">
        <f>'List of Fee-based Services'!A250</f>
        <v>Ergon Energy</v>
      </c>
      <c r="B272">
        <f>'List of Fee-based Services'!B250</f>
        <v>0</v>
      </c>
      <c r="C272" t="str">
        <f>'List of Fee-based Services'!E250</f>
        <v>Auxiliary metering services</v>
      </c>
      <c r="D272">
        <f>'List of Fee-based Services'!K250</f>
        <v>671.17420204662233</v>
      </c>
      <c r="E272" s="1">
        <f>'List of Fee-based Services'!P250</f>
        <v>0</v>
      </c>
      <c r="F272" s="1">
        <f>'List of Fee-based Services'!S250</f>
        <v>0</v>
      </c>
      <c r="G272" s="1">
        <f>'List of Fee-based Services'!V250</f>
        <v>0</v>
      </c>
      <c r="H272" s="1">
        <f>'List of Fee-based Services'!Y250</f>
        <v>0</v>
      </c>
      <c r="I272" s="1" t="str">
        <f>'List of Fee-based Services'!J250</f>
        <v>Discontinued</v>
      </c>
      <c r="J272">
        <f>SUBTOTAL(3,Table3[[#This Row],[Service]])</f>
        <v>1</v>
      </c>
    </row>
    <row r="273" spans="1:10" x14ac:dyDescent="0.25">
      <c r="A273" t="str">
        <f>'List of Fee-based Services'!A251</f>
        <v>Ergon Energy</v>
      </c>
      <c r="B273">
        <f>'List of Fee-based Services'!B251</f>
        <v>0</v>
      </c>
      <c r="C273" t="str">
        <f>'List of Fee-based Services'!E251</f>
        <v>Auxiliary metering services</v>
      </c>
      <c r="D273">
        <f>'List of Fee-based Services'!K251</f>
        <v>344.14556703918407</v>
      </c>
      <c r="E273" s="1">
        <f>'List of Fee-based Services'!P251</f>
        <v>0</v>
      </c>
      <c r="F273" s="1">
        <f>'List of Fee-based Services'!S251</f>
        <v>0</v>
      </c>
      <c r="G273" s="1">
        <f>'List of Fee-based Services'!V251</f>
        <v>0</v>
      </c>
      <c r="H273" s="1">
        <f>'List of Fee-based Services'!Y251</f>
        <v>0</v>
      </c>
      <c r="I273" s="1" t="str">
        <f>'List of Fee-based Services'!J251</f>
        <v>Discontinued</v>
      </c>
      <c r="J273">
        <f>SUBTOTAL(3,Table3[[#This Row],[Service]])</f>
        <v>1</v>
      </c>
    </row>
    <row r="274" spans="1:10" x14ac:dyDescent="0.25">
      <c r="A274" t="str">
        <f>'List of Fee-based Services'!A252</f>
        <v>Ergon Energy</v>
      </c>
      <c r="B274">
        <f>'List of Fee-based Services'!B252</f>
        <v>0</v>
      </c>
      <c r="C274" t="str">
        <f>'List of Fee-based Services'!E252</f>
        <v>Auxiliary metering services</v>
      </c>
      <c r="D274">
        <f>'List of Fee-based Services'!K252</f>
        <v>804.3740674288656</v>
      </c>
      <c r="E274" s="1">
        <f>'List of Fee-based Services'!P252</f>
        <v>0</v>
      </c>
      <c r="F274" s="1">
        <f>'List of Fee-based Services'!S252</f>
        <v>0</v>
      </c>
      <c r="G274" s="1">
        <f>'List of Fee-based Services'!V252</f>
        <v>0</v>
      </c>
      <c r="H274" s="1">
        <f>'List of Fee-based Services'!Y252</f>
        <v>0</v>
      </c>
      <c r="I274" s="1" t="str">
        <f>'List of Fee-based Services'!J252</f>
        <v>Discontinued</v>
      </c>
      <c r="J274">
        <f>SUBTOTAL(3,Table3[[#This Row],[Service]])</f>
        <v>1</v>
      </c>
    </row>
    <row r="275" spans="1:10" x14ac:dyDescent="0.25">
      <c r="A275" t="str">
        <f>'List of Fee-based Services'!A253</f>
        <v>Ergon Energy</v>
      </c>
      <c r="B275">
        <f>'List of Fee-based Services'!B253</f>
        <v>0</v>
      </c>
      <c r="C275" t="str">
        <f>'List of Fee-based Services'!E253</f>
        <v>Auxiliary metering services</v>
      </c>
      <c r="D275">
        <f>'List of Fee-based Services'!K253</f>
        <v>508.71455175389906</v>
      </c>
      <c r="E275" s="1">
        <f>'List of Fee-based Services'!P253</f>
        <v>92.738437978273993</v>
      </c>
      <c r="F275" s="1">
        <f>'List of Fee-based Services'!S253</f>
        <v>0</v>
      </c>
      <c r="G275" s="1">
        <f>'List of Fee-based Services'!V253</f>
        <v>0.94777530636828899</v>
      </c>
      <c r="H275" s="1">
        <f>'List of Fee-based Services'!Y253</f>
        <v>-132.33334665907566</v>
      </c>
      <c r="I275" s="1">
        <f>'List of Fee-based Services'!J253</f>
        <v>470.06741837946561</v>
      </c>
      <c r="J275">
        <f>SUBTOTAL(3,Table3[[#This Row],[Service]])</f>
        <v>1</v>
      </c>
    </row>
    <row r="276" spans="1:10" x14ac:dyDescent="0.25">
      <c r="A276" t="str">
        <f>'List of Fee-based Services'!A254</f>
        <v>Ergon Energy</v>
      </c>
      <c r="B276">
        <f>'List of Fee-based Services'!B254</f>
        <v>0</v>
      </c>
      <c r="C276" t="str">
        <f>'List of Fee-based Services'!E254</f>
        <v>Auxiliary metering services</v>
      </c>
      <c r="D276">
        <f>'List of Fee-based Services'!K254</f>
        <v>858.81572189943995</v>
      </c>
      <c r="E276" s="1">
        <f>'List of Fee-based Services'!P254</f>
        <v>0</v>
      </c>
      <c r="F276" s="1">
        <f>'List of Fee-based Services'!S254</f>
        <v>0</v>
      </c>
      <c r="G276" s="1">
        <f>'List of Fee-based Services'!V254</f>
        <v>0</v>
      </c>
      <c r="H276" s="1">
        <f>'List of Fee-based Services'!Y254</f>
        <v>0</v>
      </c>
      <c r="I276" s="1" t="str">
        <f>'List of Fee-based Services'!J254</f>
        <v>Discontinued</v>
      </c>
      <c r="J276">
        <f>SUBTOTAL(3,Table3[[#This Row],[Service]])</f>
        <v>1</v>
      </c>
    </row>
    <row r="277" spans="1:10" x14ac:dyDescent="0.25">
      <c r="D277" s="1"/>
    </row>
    <row r="278" spans="1:10" x14ac:dyDescent="0.25">
      <c r="D278" s="1"/>
    </row>
    <row r="279" spans="1:10" x14ac:dyDescent="0.25">
      <c r="D279" s="1"/>
    </row>
    <row r="280" spans="1:10" x14ac:dyDescent="0.25">
      <c r="D280" s="1"/>
    </row>
    <row r="281" spans="1:10" x14ac:dyDescent="0.25">
      <c r="D281" s="1"/>
    </row>
    <row r="282" spans="1:10" x14ac:dyDescent="0.25">
      <c r="D282" s="1"/>
    </row>
    <row r="283" spans="1:10" x14ac:dyDescent="0.25">
      <c r="D283" s="1"/>
    </row>
    <row r="284" spans="1:10" x14ac:dyDescent="0.25">
      <c r="D284" s="1"/>
    </row>
    <row r="285" spans="1:10" x14ac:dyDescent="0.25">
      <c r="D285" s="1"/>
    </row>
    <row r="286" spans="1:10" x14ac:dyDescent="0.25">
      <c r="D286" s="1"/>
    </row>
    <row r="287" spans="1:10" x14ac:dyDescent="0.25">
      <c r="D287" s="1"/>
    </row>
    <row r="288" spans="1:10" x14ac:dyDescent="0.25">
      <c r="D288" s="1"/>
    </row>
    <row r="289" spans="4:4" x14ac:dyDescent="0.25">
      <c r="D289" s="1"/>
    </row>
    <row r="290" spans="4:4" x14ac:dyDescent="0.25">
      <c r="D290" s="1"/>
    </row>
    <row r="291" spans="4:4" x14ac:dyDescent="0.25">
      <c r="D291" s="1"/>
    </row>
    <row r="292" spans="4:4" x14ac:dyDescent="0.25">
      <c r="D292" s="1"/>
    </row>
    <row r="293" spans="4:4" x14ac:dyDescent="0.25">
      <c r="D293" s="1"/>
    </row>
    <row r="294" spans="4:4" x14ac:dyDescent="0.25">
      <c r="D294" s="1"/>
    </row>
    <row r="295" spans="4:4" x14ac:dyDescent="0.25">
      <c r="D295" s="1"/>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B39B-BDF4-418B-85C0-44BA5081467D}">
  <sheetPr codeName="Sheet3"/>
  <dimension ref="T1:U11"/>
  <sheetViews>
    <sheetView workbookViewId="0">
      <selection activeCell="O3" sqref="O3"/>
    </sheetView>
  </sheetViews>
  <sheetFormatPr defaultRowHeight="15" x14ac:dyDescent="0.25"/>
  <cols>
    <col min="2" max="2" width="9.140625" customWidth="1"/>
    <col min="20" max="20" width="33.42578125" bestFit="1" customWidth="1"/>
    <col min="21" max="21" width="21.85546875" bestFit="1" customWidth="1"/>
  </cols>
  <sheetData>
    <row r="1" spans="20:21" x14ac:dyDescent="0.25">
      <c r="T1" s="5"/>
    </row>
    <row r="2" spans="20:21" x14ac:dyDescent="0.25">
      <c r="T2" s="5"/>
    </row>
    <row r="5" spans="20:21" x14ac:dyDescent="0.25">
      <c r="T5" s="5"/>
    </row>
    <row r="7" spans="20:21" x14ac:dyDescent="0.25">
      <c r="U7" s="7"/>
    </row>
    <row r="8" spans="20:21" x14ac:dyDescent="0.25">
      <c r="U8" s="7"/>
    </row>
    <row r="9" spans="20:21" x14ac:dyDescent="0.25">
      <c r="U9" s="7"/>
    </row>
    <row r="10" spans="20:21" x14ac:dyDescent="0.25">
      <c r="U10" s="7"/>
    </row>
    <row r="11" spans="20:21" x14ac:dyDescent="0.25">
      <c r="U11" s="7"/>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documentManagement>
</p:properties>
</file>

<file path=customXml/itemProps1.xml><?xml version="1.0" encoding="utf-8"?>
<ds:datastoreItem xmlns:ds="http://schemas.openxmlformats.org/officeDocument/2006/customXml" ds:itemID="{0A51EC7E-D4C0-4435-B450-3AA0662A9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24F099-714E-41BE-AD99-C7D048C09069}">
  <ds:schemaRefs>
    <ds:schemaRef ds:uri="http://schemas.microsoft.com/sharepoint/v3/contenttype/forms"/>
  </ds:schemaRefs>
</ds:datastoreItem>
</file>

<file path=customXml/itemProps3.xml><?xml version="1.0" encoding="utf-8"?>
<ds:datastoreItem xmlns:ds="http://schemas.openxmlformats.org/officeDocument/2006/customXml" ds:itemID="{48B6C940-2CBF-4004-B5AA-957E863AF0EE}">
  <ds:schemaRefs>
    <ds:schemaRef ds:uri="http://purl.org/dc/terms/"/>
    <ds:schemaRef ds:uri="2b6314a3-02c5-49ae-9e9b-4170ca21d125"/>
    <ds:schemaRef ds:uri="db304e25-41f7-439f-a0b4-57d6fe7814b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page</vt:lpstr>
      <vt:lpstr>Notes</vt:lpstr>
      <vt:lpstr>General input</vt:lpstr>
      <vt:lpstr>List of Fee-based Services</vt:lpstr>
      <vt:lpstr>Revised data</vt:lpstr>
      <vt:lpstr>Waterfall chart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Grant Haydon</cp:lastModifiedBy>
  <cp:revision/>
  <dcterms:created xsi:type="dcterms:W3CDTF">2023-03-29T05:17:20Z</dcterms:created>
  <dcterms:modified xsi:type="dcterms:W3CDTF">2024-01-24T22:34:34Z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40300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