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fileSharing readOnlyRecommended="1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https://energyqonline.sharepoint.com/sites/AER2025/Shared Documents/General/Regulatory Proposal (Energex &amp; Ergon)/Regulatory Proposal Energex/B. RP Supporting Documents_Energex/11 Alternative Control Services/"/>
    </mc:Choice>
  </mc:AlternateContent>
  <xr:revisionPtr revIDLastSave="76" documentId="8_{7F29E464-3B99-45A7-9DE5-A1223EA6A379}" xr6:coauthVersionLast="47" xr6:coauthVersionMax="47" xr10:uidLastSave="{B699B5FE-5ABF-4E9B-9141-FE928AEE5F09}"/>
  <bookViews>
    <workbookView xWindow="28680" yWindow="30" windowWidth="29040" windowHeight="15840" activeTab="1" xr2:uid="{78ADB365-73FA-4821-898D-C8009F568BB2}"/>
  </bookViews>
  <sheets>
    <sheet name="Cover page" sheetId="2" r:id="rId1"/>
    <sheet name="Inputs" sheetId="1" r:id="rId2"/>
    <sheet name="Calc" sheetId="3" r:id="rId3"/>
    <sheet name="Output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_FRC246">OFFSET([1]Lookups!$B$4,0,0,COUNTA([1]Lookups!$B:$B),[1]Lookups!$A$4)</definedName>
    <definedName name="____FRC246">OFFSET([1]Lookups!$B$4,0,0,COUNTA([1]Lookups!$B:$B),[1]Lookups!$A$4)</definedName>
    <definedName name="___FRC246">OFFSET([1]Lookups!$B$4,0,0,COUNTA([1]Lookups!$B:$B),[1]Lookups!$A$4)</definedName>
    <definedName name="__FRC246">OFFSET([1]Lookups!$B$4,0,0,COUNTA([1]Lookups!$B$1:$B$65536),[1]Lookups!$A$4)</definedName>
    <definedName name="_FRC246">OFFSET([2]Lookups!$B$4,0,0,COUNTA([2]Lookups!$B$1:$B$65536),[2]Lookups!$A$4)</definedName>
    <definedName name="_MatInverse_In" hidden="1">#REF!</definedName>
    <definedName name="_MatInverse_Out" hidden="1">#REF!</definedName>
    <definedName name="A10offset">10</definedName>
    <definedName name="A10remlife">'[3]PTRM input'!$L$16</definedName>
    <definedName name="A10stdlife">'[3]PTRM input'!$M$16</definedName>
    <definedName name="A10taxremlife">'[3]PTRM input'!$O$16</definedName>
    <definedName name="A10taxstdlife">'[3]PTRM input'!$P$16</definedName>
    <definedName name="A10taxvalue">'[3]PTRM input'!$N$16</definedName>
    <definedName name="A10value">'[3]PTRM input'!$J$16</definedName>
    <definedName name="A11offset">11</definedName>
    <definedName name="A11remlife">'[3]PTRM input'!$L$17</definedName>
    <definedName name="A11stdlife">'[3]PTRM input'!$M$17</definedName>
    <definedName name="A11taxremlife">'[3]PTRM input'!$O$17</definedName>
    <definedName name="A11taxstdlife">'[3]PTRM input'!$P$17</definedName>
    <definedName name="A11taxvalue">'[3]PTRM input'!$N$17</definedName>
    <definedName name="A11value">'[3]PTRM input'!$J$17</definedName>
    <definedName name="A12offset">12</definedName>
    <definedName name="A12remlife">'[3]PTRM input'!$L$18</definedName>
    <definedName name="A12stdlife">'[3]PTRM input'!$M$18</definedName>
    <definedName name="A12taxremlife">'[3]PTRM input'!$O$18</definedName>
    <definedName name="A12taxstdlife">'[3]PTRM input'!$P$18</definedName>
    <definedName name="A12taxvalue">'[3]PTRM input'!$N$18</definedName>
    <definedName name="A12value">'[3]PTRM input'!$J$18</definedName>
    <definedName name="A13offset">13</definedName>
    <definedName name="A13remlife">'[3]PTRM input'!$L$19</definedName>
    <definedName name="A13stdlife">'[3]PTRM input'!$M$19</definedName>
    <definedName name="A13taxremlife">'[3]PTRM input'!$O$19</definedName>
    <definedName name="A13taxstdlife">'[3]PTRM input'!$P$19</definedName>
    <definedName name="A13taxvalue">'[3]PTRM input'!$N$19</definedName>
    <definedName name="A13value">'[3]PTRM input'!$J$19</definedName>
    <definedName name="A14offset">14</definedName>
    <definedName name="A14remlife">'[3]PTRM input'!$L$20</definedName>
    <definedName name="A14stdlife">'[3]PTRM input'!$M$20</definedName>
    <definedName name="A14taxremlife">'[3]PTRM input'!$O$20</definedName>
    <definedName name="A14taxstdlife">'[3]PTRM input'!$P$20</definedName>
    <definedName name="A14taxvalue">'[3]PTRM input'!$N$20</definedName>
    <definedName name="A14value">'[3]PTRM input'!$J$20</definedName>
    <definedName name="A15offset">15</definedName>
    <definedName name="A15remlife">'[3]PTRM input'!$L$21</definedName>
    <definedName name="A15stdlife">'[3]PTRM input'!$M$21</definedName>
    <definedName name="A15taxremlife">'[3]PTRM input'!$O$21</definedName>
    <definedName name="A15taxstdlife">'[3]PTRM input'!$P$21</definedName>
    <definedName name="A15taxvalue">'[3]PTRM input'!$N$21</definedName>
    <definedName name="A15value">'[3]PTRM input'!$J$21</definedName>
    <definedName name="A16offset">16</definedName>
    <definedName name="A16remlife">'[3]PTRM input'!$L$22</definedName>
    <definedName name="A16stdlife">'[3]PTRM input'!$M$22</definedName>
    <definedName name="A16taxremlife">'[3]PTRM input'!$O$22</definedName>
    <definedName name="A16taxstdlife">'[3]PTRM input'!$P$22</definedName>
    <definedName name="A16taxvalue">'[3]PTRM input'!$N$22</definedName>
    <definedName name="A16value">'[3]PTRM input'!$J$22</definedName>
    <definedName name="A17offset">17</definedName>
    <definedName name="A17remlife">'[3]PTRM input'!$L$23</definedName>
    <definedName name="A17stdlife">'[3]PTRM input'!$M$23</definedName>
    <definedName name="A17taxremlife">'[3]PTRM input'!$O$23</definedName>
    <definedName name="A17taxstdlife">'[3]PTRM input'!$P$23</definedName>
    <definedName name="A17taxvalue">'[3]PTRM input'!$N$23</definedName>
    <definedName name="A17value">'[3]PTRM input'!$J$23</definedName>
    <definedName name="A18offset">18</definedName>
    <definedName name="A18remlife">'[3]PTRM input'!$L$24</definedName>
    <definedName name="A18stdlife">'[3]PTRM input'!$M$24</definedName>
    <definedName name="A18taxremlife">'[3]PTRM input'!$O$24</definedName>
    <definedName name="A18taxstdlife">'[3]PTRM input'!$P$24</definedName>
    <definedName name="A18taxvalue">'[3]PTRM input'!$N$24</definedName>
    <definedName name="A18value">'[3]PTRM input'!$J$24</definedName>
    <definedName name="A19offset">19</definedName>
    <definedName name="A19remlife">'[3]PTRM input'!$L$25</definedName>
    <definedName name="A19stdlife">'[3]PTRM input'!$M$25</definedName>
    <definedName name="A19taxremlife">'[3]PTRM input'!$O$25</definedName>
    <definedName name="A19taxstdlife">'[3]PTRM input'!$P$25</definedName>
    <definedName name="A19taxvalue">'[3]PTRM input'!$N$25</definedName>
    <definedName name="A19value">'[3]PTRM input'!$J$25</definedName>
    <definedName name="A1offset">1</definedName>
    <definedName name="A1remlife">'[3]PTRM input'!$L$7</definedName>
    <definedName name="A1stdlife">'[3]PTRM input'!$M$7</definedName>
    <definedName name="A1taxremlife">'[3]PTRM input'!$O$7</definedName>
    <definedName name="A1taxstdlife">'[3]PTRM input'!$P$7</definedName>
    <definedName name="A1taxvalue">'[3]PTRM input'!$N$7</definedName>
    <definedName name="A1value">'[3]PTRM input'!$J$7</definedName>
    <definedName name="A1value_PL">#REF!</definedName>
    <definedName name="A20offset">20</definedName>
    <definedName name="A20remlife">'[3]PTRM input'!$L$26</definedName>
    <definedName name="A20stdlife">'[3]PTRM input'!$M$26</definedName>
    <definedName name="A20taxremlife">'[3]PTRM input'!$O$26</definedName>
    <definedName name="A20taxstdlife">'[3]PTRM input'!$P$26</definedName>
    <definedName name="A20taxvalue">'[3]PTRM input'!$N$26</definedName>
    <definedName name="A20value">'[3]PTRM input'!$J$26</definedName>
    <definedName name="A21offset">21</definedName>
    <definedName name="A21remlife">'[3]PTRM input'!$L$27</definedName>
    <definedName name="A21stdlife">'[3]PTRM input'!$M$27</definedName>
    <definedName name="A21taxremlife">'[3]PTRM input'!$O$27</definedName>
    <definedName name="A21taxstdlife">'[3]PTRM input'!$P$27</definedName>
    <definedName name="A21taxvalue">'[3]PTRM input'!$N$27</definedName>
    <definedName name="A21value">'[3]PTRM input'!$J$27</definedName>
    <definedName name="A22offset">22</definedName>
    <definedName name="A22remlife">'[3]PTRM input'!$L$28</definedName>
    <definedName name="A22stdlife">'[3]PTRM input'!$M$28</definedName>
    <definedName name="A22taxremlife">'[3]PTRM input'!$O$28</definedName>
    <definedName name="A22taxstdlife">'[3]PTRM input'!$P$28</definedName>
    <definedName name="A22taxvalue">'[3]PTRM input'!$N$28</definedName>
    <definedName name="A22value">'[3]PTRM input'!$J$28</definedName>
    <definedName name="A23offset">23</definedName>
    <definedName name="A23remlife">'[3]PTRM input'!$L$29</definedName>
    <definedName name="A23stdlife">'[3]PTRM input'!$M$29</definedName>
    <definedName name="A23taxremlife">'[3]PTRM input'!$O$29</definedName>
    <definedName name="A23taxstdlife">'[3]PTRM input'!$P$29</definedName>
    <definedName name="A23taxvalue">'[3]PTRM input'!$N$29</definedName>
    <definedName name="A23value">'[3]PTRM input'!$J$29</definedName>
    <definedName name="A24offset">24</definedName>
    <definedName name="A24remlife">'[3]PTRM input'!$L$30</definedName>
    <definedName name="A24stdlife">'[3]PTRM input'!$M$30</definedName>
    <definedName name="A24taxremlife">'[3]PTRM input'!$O$30</definedName>
    <definedName name="A24taxstdlife">'[3]PTRM input'!$P$30</definedName>
    <definedName name="A24taxvalue">'[3]PTRM input'!$N$30</definedName>
    <definedName name="A24value">'[3]PTRM input'!$J$30</definedName>
    <definedName name="A25offset">25</definedName>
    <definedName name="A25remlife">'[3]PTRM input'!$L$31</definedName>
    <definedName name="A25stdlife">'[3]PTRM input'!$M$31</definedName>
    <definedName name="A25taxremlife">'[3]PTRM input'!$O$31</definedName>
    <definedName name="A25taxstdlife">'[3]PTRM input'!$P$31</definedName>
    <definedName name="A25taxvalue">'[3]PTRM input'!$N$31</definedName>
    <definedName name="A25value">'[3]PTRM input'!$J$31</definedName>
    <definedName name="A26offset">26</definedName>
    <definedName name="A26remlife">'[3]PTRM input'!$L$32</definedName>
    <definedName name="A26stdlife">'[3]PTRM input'!$M$32</definedName>
    <definedName name="A26taxremlife">'[3]PTRM input'!$O$32</definedName>
    <definedName name="A26taxstdlife">'[3]PTRM input'!$P$32</definedName>
    <definedName name="A26taxvalue">'[3]PTRM input'!$N$32</definedName>
    <definedName name="A26value">'[3]PTRM input'!$J$32</definedName>
    <definedName name="A27offset">27</definedName>
    <definedName name="A27remlife">'[3]PTRM input'!$L$33</definedName>
    <definedName name="A27stdlife">'[3]PTRM input'!$M$33</definedName>
    <definedName name="A27taxremlife">'[3]PTRM input'!$O$33</definedName>
    <definedName name="A27taxstdlife">'[3]PTRM input'!$P$33</definedName>
    <definedName name="A27taxvalue">'[3]PTRM input'!$N$33</definedName>
    <definedName name="A27value">'[3]PTRM input'!$J$33</definedName>
    <definedName name="A28offset">28</definedName>
    <definedName name="A28remlife">'[3]PTRM input'!$L$34</definedName>
    <definedName name="A28stdlife">'[3]PTRM input'!$M$34</definedName>
    <definedName name="A28taxremlife">'[3]PTRM input'!$O$34</definedName>
    <definedName name="A28taxstdlife">'[3]PTRM input'!$P$34</definedName>
    <definedName name="A28taxvalue">'[3]PTRM input'!$N$34</definedName>
    <definedName name="A28value">'[3]PTRM input'!$J$34</definedName>
    <definedName name="A29offset">29</definedName>
    <definedName name="A29remlife">'[3]PTRM input'!$L$35</definedName>
    <definedName name="A29stdlife">'[3]PTRM input'!$M$35</definedName>
    <definedName name="A29taxremlife">'[3]PTRM input'!$O$35</definedName>
    <definedName name="A29taxstdlife">'[3]PTRM input'!$P$35</definedName>
    <definedName name="A29taxvalue">'[3]PTRM input'!$N$35</definedName>
    <definedName name="A29value">'[3]PTRM input'!$J$35</definedName>
    <definedName name="A2offset">2</definedName>
    <definedName name="A2remlife">'[3]PTRM input'!$L$8</definedName>
    <definedName name="A2stdlife">'[3]PTRM input'!$M$8</definedName>
    <definedName name="A2taxremlife">'[3]PTRM input'!$O$8</definedName>
    <definedName name="A2taxstdlife">'[3]PTRM input'!$P$8</definedName>
    <definedName name="A2taxvalue">'[3]PTRM input'!$N$8</definedName>
    <definedName name="A2value">'[3]PTRM input'!$J$8</definedName>
    <definedName name="A30offset">30</definedName>
    <definedName name="A30remlife">'[3]PTRM input'!$L$36</definedName>
    <definedName name="A30stdlife">'[3]PTRM input'!$M$36</definedName>
    <definedName name="A30taxremlife">'[3]PTRM input'!$O$36</definedName>
    <definedName name="A30taxstdlife">'[3]PTRM input'!$P$36</definedName>
    <definedName name="A30taxvalue">'[3]PTRM input'!$N$36</definedName>
    <definedName name="A30value">'[3]PTRM input'!$J$36</definedName>
    <definedName name="A31offset">31</definedName>
    <definedName name="A31remlife">'[3]PTRM input'!$L$37</definedName>
    <definedName name="A31stdlife">'[3]PTRM input'!$M$37</definedName>
    <definedName name="A31taxremlife">'[3]PTRM input'!$O$37</definedName>
    <definedName name="A31taxstdlife">'[3]PTRM input'!$P$37</definedName>
    <definedName name="A31taxvalue">'[3]PTRM input'!$N$37</definedName>
    <definedName name="A31value">'[3]PTRM input'!$J$37</definedName>
    <definedName name="A32offset">32</definedName>
    <definedName name="A32remlife">'[3]PTRM input'!$L$38</definedName>
    <definedName name="A32stdlife">'[3]PTRM input'!$M$38</definedName>
    <definedName name="A32taxremlife">'[3]PTRM input'!$O$38</definedName>
    <definedName name="A32taxstdlife">'[3]PTRM input'!$P$38</definedName>
    <definedName name="A32taxvalue">'[3]PTRM input'!$N$38</definedName>
    <definedName name="A32value">'[3]PTRM input'!$J$38</definedName>
    <definedName name="A33offset">33</definedName>
    <definedName name="A33remlife">'[3]PTRM input'!$L$39</definedName>
    <definedName name="A33stdlife">'[3]PTRM input'!$M$39</definedName>
    <definedName name="A33taxremlife">'[3]PTRM input'!$O$39</definedName>
    <definedName name="A33taxstdlife">'[3]PTRM input'!$P$39</definedName>
    <definedName name="A33taxvalue">'[3]PTRM input'!$N$39</definedName>
    <definedName name="A33value">'[3]PTRM input'!$J$39</definedName>
    <definedName name="A34offset">34</definedName>
    <definedName name="A34remlife">'[3]PTRM input'!$L$40</definedName>
    <definedName name="A34stdlife">'[3]PTRM input'!$M$40</definedName>
    <definedName name="A34taxremlife">'[3]PTRM input'!$O$40</definedName>
    <definedName name="A34taxstdlife">'[3]PTRM input'!$P$40</definedName>
    <definedName name="A34taxvalue">'[3]PTRM input'!$N$40</definedName>
    <definedName name="A34value">'[3]PTRM input'!$J$40</definedName>
    <definedName name="A35offset">35</definedName>
    <definedName name="A35remlife">'[3]PTRM input'!$L$41</definedName>
    <definedName name="A35stdlife">'[3]PTRM input'!$M$41</definedName>
    <definedName name="A35taxremlife">'[3]PTRM input'!$O$41</definedName>
    <definedName name="A35taxstdlife">'[3]PTRM input'!$P$41</definedName>
    <definedName name="A35taxvalue">'[3]PTRM input'!$N$41</definedName>
    <definedName name="A35value">'[3]PTRM input'!$J$41</definedName>
    <definedName name="A36offset">36</definedName>
    <definedName name="A36remlife">'[3]PTRM input'!$L$42</definedName>
    <definedName name="A36stdlife">'[3]PTRM input'!$M$42</definedName>
    <definedName name="A36taxremlife">'[3]PTRM input'!$O$42</definedName>
    <definedName name="A36taxstdlife">'[3]PTRM input'!$P$42</definedName>
    <definedName name="A36taxvalue">'[3]PTRM input'!$N$42</definedName>
    <definedName name="A36value">'[3]PTRM input'!$J$42</definedName>
    <definedName name="A37offset">37</definedName>
    <definedName name="A37remlife">'[3]PTRM input'!$L$43</definedName>
    <definedName name="A37stdlife">'[3]PTRM input'!$M$43</definedName>
    <definedName name="A37taxremlife">'[3]PTRM input'!$O$43</definedName>
    <definedName name="A37taxstdlife">'[3]PTRM input'!$P$43</definedName>
    <definedName name="A37taxvalue">'[3]PTRM input'!$N$43</definedName>
    <definedName name="A37value">'[3]PTRM input'!$J$43</definedName>
    <definedName name="A38offset">38</definedName>
    <definedName name="A38remlife">'[3]PTRM input'!$L$44</definedName>
    <definedName name="A38stdlife">'[3]PTRM input'!$M$44</definedName>
    <definedName name="A38taxremlife">'[3]PTRM input'!$O$44</definedName>
    <definedName name="A38taxstdlife">'[3]PTRM input'!$P$44</definedName>
    <definedName name="A38taxvalue">'[3]PTRM input'!$N$44</definedName>
    <definedName name="A38value">'[3]PTRM input'!$J$44</definedName>
    <definedName name="A39offset">39</definedName>
    <definedName name="A39remlife">'[3]PTRM input'!$L$45</definedName>
    <definedName name="A39stdlife">'[3]PTRM input'!$M$45</definedName>
    <definedName name="A39taxremlife">'[3]PTRM input'!$O$45</definedName>
    <definedName name="A39taxstdlife">'[3]PTRM input'!$P$45</definedName>
    <definedName name="A39taxvalue">'[3]PTRM input'!$N$45</definedName>
    <definedName name="A39value">'[3]PTRM input'!$J$45</definedName>
    <definedName name="A3offset">3</definedName>
    <definedName name="A3remlife">'[3]PTRM input'!$L$9</definedName>
    <definedName name="A3stdlife">'[3]PTRM input'!$M$9</definedName>
    <definedName name="A3taxremlife">'[3]PTRM input'!$O$9</definedName>
    <definedName name="A3taxstdlife">'[3]PTRM input'!$P$9</definedName>
    <definedName name="A3taxvalue">'[3]PTRM input'!$N$9</definedName>
    <definedName name="A3value">'[3]PTRM input'!$J$9</definedName>
    <definedName name="A40offset">40</definedName>
    <definedName name="A40remlife">'[3]PTRM input'!$L$46</definedName>
    <definedName name="A40stdlife">'[3]PTRM input'!$M$46</definedName>
    <definedName name="A40taxremlife">'[3]PTRM input'!$O$46</definedName>
    <definedName name="A40taxstdlife">'[3]PTRM input'!$P$46</definedName>
    <definedName name="A40taxvalue">'[3]PTRM input'!$N$46</definedName>
    <definedName name="A40value">'[3]PTRM input'!$J$46</definedName>
    <definedName name="A41offset">41</definedName>
    <definedName name="A41remlife">'[3]PTRM input'!$L$47</definedName>
    <definedName name="A41stdlife">'[3]PTRM input'!$M$47</definedName>
    <definedName name="A41taxremlife">'[3]PTRM input'!$O$47</definedName>
    <definedName name="A41taxstdlife">'[3]PTRM input'!$P$47</definedName>
    <definedName name="A41taxvalue">'[3]PTRM input'!$N$47</definedName>
    <definedName name="A41value">'[3]PTRM input'!$J$47</definedName>
    <definedName name="A42offset">42</definedName>
    <definedName name="A42remlife">'[3]PTRM input'!$L$48</definedName>
    <definedName name="A42stdlife">'[3]PTRM input'!$M$48</definedName>
    <definedName name="A42taxremlife">'[3]PTRM input'!$O$48</definedName>
    <definedName name="A42taxstdlife">'[3]PTRM input'!$P$48</definedName>
    <definedName name="A42taxvalue">'[3]PTRM input'!$N$48</definedName>
    <definedName name="A42value">'[3]PTRM input'!$J$48</definedName>
    <definedName name="A43offset">43</definedName>
    <definedName name="A43remlife">'[3]PTRM input'!$L$49</definedName>
    <definedName name="A43stdlife">'[3]PTRM input'!$M$49</definedName>
    <definedName name="A43taxremlife">'[3]PTRM input'!$O$49</definedName>
    <definedName name="A43taxstdlife">'[3]PTRM input'!$P$49</definedName>
    <definedName name="A43taxvalue">'[3]PTRM input'!$N$49</definedName>
    <definedName name="A43value">'[3]PTRM input'!$J$49</definedName>
    <definedName name="A44offset">44</definedName>
    <definedName name="A44remlife">'[3]PTRM input'!$L$50</definedName>
    <definedName name="A44stdlife">'[3]PTRM input'!$M$50</definedName>
    <definedName name="A44taxremlife">'[3]PTRM input'!$O$50</definedName>
    <definedName name="A44taxstdlife">'[3]PTRM input'!$P$50</definedName>
    <definedName name="A44taxvalue">'[3]PTRM input'!$N$50</definedName>
    <definedName name="A44value">'[3]PTRM input'!$J$50</definedName>
    <definedName name="A45offset">45</definedName>
    <definedName name="A45remlife">'[3]PTRM input'!$L$51</definedName>
    <definedName name="A45stdlife">'[3]PTRM input'!$M$51</definedName>
    <definedName name="A45taxremlife">'[3]PTRM input'!$O$51</definedName>
    <definedName name="A45taxstdlife">'[3]PTRM input'!$P$51</definedName>
    <definedName name="A45taxvalue">'[3]PTRM input'!$N$51</definedName>
    <definedName name="A45value">'[3]PTRM input'!$J$51</definedName>
    <definedName name="A46offset">46</definedName>
    <definedName name="A46remlife">'[3]PTRM input'!$L$52</definedName>
    <definedName name="A46stdlife">'[3]PTRM input'!$M$52</definedName>
    <definedName name="A46taxremlife">'[3]PTRM input'!$O$52</definedName>
    <definedName name="A46taxstdlife">'[3]PTRM input'!$P$52</definedName>
    <definedName name="A46taxvalue">'[3]PTRM input'!$N$52</definedName>
    <definedName name="A46value">'[3]PTRM input'!$J$52</definedName>
    <definedName name="A47offset">47</definedName>
    <definedName name="A47remlife">'[3]PTRM input'!$L$53</definedName>
    <definedName name="A47stdlife">'[3]PTRM input'!$M$53</definedName>
    <definedName name="A47taxremlife">'[3]PTRM input'!$O$53</definedName>
    <definedName name="A47taxstdlife">'[3]PTRM input'!$P$53</definedName>
    <definedName name="A47taxvalue">'[3]PTRM input'!$N$53</definedName>
    <definedName name="A47value">'[3]PTRM input'!$J$53</definedName>
    <definedName name="A48offset">48</definedName>
    <definedName name="A48remlife">'[3]PTRM input'!$L$54</definedName>
    <definedName name="A48stdlife">'[3]PTRM input'!$M$54</definedName>
    <definedName name="A48taxremlife">'[3]PTRM input'!$O$54</definedName>
    <definedName name="A48taxstdlife">'[3]PTRM input'!$P$54</definedName>
    <definedName name="A48taxvalue">'[3]PTRM input'!$N$54</definedName>
    <definedName name="A48value">'[3]PTRM input'!$J$54</definedName>
    <definedName name="A49offset">49</definedName>
    <definedName name="A49remlife">'[3]PTRM input'!$L$55</definedName>
    <definedName name="A49stdlife">'[3]PTRM input'!$M$55</definedName>
    <definedName name="A49taxremlife">'[3]PTRM input'!$O$55</definedName>
    <definedName name="A49taxstdlife">'[3]PTRM input'!$P$55</definedName>
    <definedName name="A49taxvalue">'[3]PTRM input'!$N$55</definedName>
    <definedName name="A49value">'[3]PTRM input'!$J$55</definedName>
    <definedName name="A4offset">4</definedName>
    <definedName name="A4remlife">'[3]PTRM input'!$L$10</definedName>
    <definedName name="A4stdlife">'[3]PTRM input'!$M$10</definedName>
    <definedName name="A4taxremlife">'[3]PTRM input'!$O$10</definedName>
    <definedName name="A4taxstdlife">'[3]PTRM input'!$P$10</definedName>
    <definedName name="A4taxvalue">'[3]PTRM input'!$N$10</definedName>
    <definedName name="A4value">'[3]PTRM input'!$J$10</definedName>
    <definedName name="A50offset">50</definedName>
    <definedName name="A50remlife">'[3]PTRM input'!$L$56</definedName>
    <definedName name="A50stdlife">'[3]PTRM input'!$M$56</definedName>
    <definedName name="A50taxremlife">'[3]PTRM input'!$O$56</definedName>
    <definedName name="A50taxstdlife">'[3]PTRM input'!$P$56</definedName>
    <definedName name="A50taxvalue">'[3]PTRM input'!$N$56</definedName>
    <definedName name="A50value">'[3]PTRM input'!$J$56</definedName>
    <definedName name="A5offset">5</definedName>
    <definedName name="A5remlife">'[3]PTRM input'!$L$11</definedName>
    <definedName name="A5stdlife">'[3]PTRM input'!$M$11</definedName>
    <definedName name="A5taxremlife">'[3]PTRM input'!$O$11</definedName>
    <definedName name="A5taxstdlife">'[3]PTRM input'!$P$11</definedName>
    <definedName name="A5taxvalue">'[3]PTRM input'!$N$11</definedName>
    <definedName name="A5value">'[3]PTRM input'!$J$11</definedName>
    <definedName name="A6offset">6</definedName>
    <definedName name="A6remlife">'[3]PTRM input'!$L$12</definedName>
    <definedName name="A6stdlife">'[3]PTRM input'!$M$12</definedName>
    <definedName name="A6taxremlife">'[3]PTRM input'!$O$12</definedName>
    <definedName name="A6taxstdlife">'[3]PTRM input'!$P$12</definedName>
    <definedName name="A6taxvalue">'[3]PTRM input'!$N$12</definedName>
    <definedName name="A6value">'[3]PTRM input'!$J$12</definedName>
    <definedName name="A7offset">7</definedName>
    <definedName name="A7remlife">'[3]PTRM input'!$L$13</definedName>
    <definedName name="A7stdlife">'[3]PTRM input'!$M$13</definedName>
    <definedName name="A7taxremlife">'[3]PTRM input'!$O$13</definedName>
    <definedName name="A7taxstdlife">'[3]PTRM input'!$P$13</definedName>
    <definedName name="A7taxvalue">'[3]PTRM input'!$N$13</definedName>
    <definedName name="A7value">'[3]PTRM input'!$J$13</definedName>
    <definedName name="A8offset">8</definedName>
    <definedName name="A8remlife">'[3]PTRM input'!$L$14</definedName>
    <definedName name="A8stdlife">'[3]PTRM input'!$M$14</definedName>
    <definedName name="A8taxremlife">'[3]PTRM input'!$O$14</definedName>
    <definedName name="A8taxstdlife">'[3]PTRM input'!$P$14</definedName>
    <definedName name="A8taxvalue">'[3]PTRM input'!$N$14</definedName>
    <definedName name="A8value">'[3]PTRM input'!$J$14</definedName>
    <definedName name="A9offset">9</definedName>
    <definedName name="A9remlife">'[3]PTRM input'!$L$15</definedName>
    <definedName name="A9stdlife">'[3]PTRM input'!$M$15</definedName>
    <definedName name="A9taxremlife">'[3]PTRM input'!$O$15</definedName>
    <definedName name="A9taxstdlife">'[3]PTRM input'!$P$15</definedName>
    <definedName name="A9taxvalue">'[3]PTRM input'!$N$15</definedName>
    <definedName name="A9value">'[3]PTRM input'!$J$15</definedName>
    <definedName name="abba" hidden="1">{"Ownership",#N/A,FALSE,"Ownership";"Contents",#N/A,FALSE,"Contents"}</definedName>
    <definedName name="abc">#REF!</definedName>
    <definedName name="ACS_ACT">OFFSET('[2]ACS Activities'!$B$5,0,0,COUNTA('[2]ACS Activities'!$F$1:$F$65536),COUNTA('[2]ACS Activities'!$A$5:$IV$5))</definedName>
    <definedName name="ACS_P">#REF!</definedName>
    <definedName name="ACS_PRD">OFFSET('[2]ACS Products'!$B$5,0,0,COUNTA('[2]ACS Products'!$D$1:$D$65536),COUNTA('[2]ACS Products'!$A$5:$IV$5))</definedName>
    <definedName name="ACS_Team_Data">'[4]DATA (ACS Team) 001'!$B$3:$AD$121</definedName>
    <definedName name="ACT">OFFSET([2]Budget!$D$4,0,0,COUNTA([2]Budget!$C$1:$C$65536)-1,1)</definedName>
    <definedName name="ADD_AH_1415_1">'[4]List of Services'!$AH$307</definedName>
    <definedName name="ADD_AH_1415_2">'[4]List of Services'!$AH$308</definedName>
    <definedName name="ADD_BH_1415_1">'[4]List of Services'!$AH$305</definedName>
    <definedName name="ADD_BH_1415_2">'[4]List of Services'!$AH$306</definedName>
    <definedName name="AER_Labour_Category">[5]Rates!$A$26:$A$33</definedName>
    <definedName name="anscount" hidden="1">1</definedName>
    <definedName name="Asset1">'[3]PTRM input'!$G$7</definedName>
    <definedName name="Asset10">'[3]PTRM input'!$G$16</definedName>
    <definedName name="Asset11">'[3]PTRM input'!$G$17</definedName>
    <definedName name="Asset12">'[3]PTRM input'!$G$18</definedName>
    <definedName name="Asset13">'[3]PTRM input'!$G$19</definedName>
    <definedName name="Asset14">'[3]PTRM input'!$G$20</definedName>
    <definedName name="Asset15">'[3]PTRM input'!$G$21</definedName>
    <definedName name="Asset16">'[3]PTRM input'!$G$22</definedName>
    <definedName name="Asset17">'[3]PTRM input'!$G$23</definedName>
    <definedName name="Asset18">'[3]PTRM input'!$G$24</definedName>
    <definedName name="Asset19">'[3]PTRM input'!$G$25</definedName>
    <definedName name="Asset2">'[3]PTRM input'!$G$8</definedName>
    <definedName name="Asset20">'[3]PTRM input'!$G$26</definedName>
    <definedName name="Asset21">'[3]PTRM input'!$G$27</definedName>
    <definedName name="Asset22">'[3]PTRM input'!$G$28</definedName>
    <definedName name="Asset23">'[3]PTRM input'!$G$29</definedName>
    <definedName name="Asset24">'[3]PTRM input'!$G$30</definedName>
    <definedName name="Asset25">'[3]PTRM input'!$G$31</definedName>
    <definedName name="Asset26">'[3]PTRM input'!$G$32</definedName>
    <definedName name="Asset27">'[3]PTRM input'!$G$33</definedName>
    <definedName name="Asset28">'[3]PTRM input'!$G$34</definedName>
    <definedName name="Asset29">'[3]PTRM input'!$G$35</definedName>
    <definedName name="Asset3">'[3]PTRM input'!$G$9</definedName>
    <definedName name="Asset30">'[3]PTRM input'!$G$36</definedName>
    <definedName name="Asset31">'[3]PTRM input'!$G$37</definedName>
    <definedName name="Asset32">'[3]PTRM input'!$G$38</definedName>
    <definedName name="Asset33">'[3]PTRM input'!$G$39</definedName>
    <definedName name="Asset34">'[3]PTRM input'!$G$40</definedName>
    <definedName name="Asset35">'[3]PTRM input'!$G$41</definedName>
    <definedName name="Asset36">'[3]PTRM input'!$G$42</definedName>
    <definedName name="Asset37">'[3]PTRM input'!$G$43</definedName>
    <definedName name="Asset38">'[3]PTRM input'!$G$44</definedName>
    <definedName name="Asset39">'[3]PTRM input'!$G$45</definedName>
    <definedName name="Asset4">'[3]PTRM input'!$G$10</definedName>
    <definedName name="Asset40">'[3]PTRM input'!$G$46</definedName>
    <definedName name="Asset41">'[3]PTRM input'!$G$47</definedName>
    <definedName name="Asset42">'[3]PTRM input'!$G$48</definedName>
    <definedName name="Asset43">'[3]PTRM input'!$G$49</definedName>
    <definedName name="Asset44">'[3]PTRM input'!$G$50</definedName>
    <definedName name="Asset45">'[3]PTRM input'!$G$51</definedName>
    <definedName name="Asset46">'[3]PTRM input'!$G$52</definedName>
    <definedName name="Asset47">'[3]PTRM input'!$G$53</definedName>
    <definedName name="Asset48">'[3]PTRM input'!$G$54</definedName>
    <definedName name="Asset49">'[3]PTRM input'!$G$55</definedName>
    <definedName name="Asset5">'[3]PTRM input'!$G$11</definedName>
    <definedName name="Asset50">'[3]PTRM input'!$G$56</definedName>
    <definedName name="Asset6">'[3]PTRM input'!$G$12</definedName>
    <definedName name="Asset7">'[3]PTRM input'!$G$13</definedName>
    <definedName name="Asset8">'[3]PTRM input'!$G$14</definedName>
    <definedName name="Asset9">'[3]PTRM input'!$G$15</definedName>
    <definedName name="CA_1415">[4]Rates!$F$20</definedName>
    <definedName name="CA_1516">[4]Rates!$G$20</definedName>
    <definedName name="CA_1617">[4]Rates!$H$20</definedName>
    <definedName name="CA_1718">[4]Rates!$I$20</definedName>
    <definedName name="CA_1819">[4]Rates!$J$20</definedName>
    <definedName name="CA_1920">[4]Rates!$K$20</definedName>
    <definedName name="CC_LAB_1516">[4]Rates!#REF!</definedName>
    <definedName name="CC_LAB_1617">[4]Rates!#REF!</definedName>
    <definedName name="CC_LAB_1718">[4]Rates!#REF!</definedName>
    <definedName name="CONCAT_2">[6]DATA!$B$1:$B$65536</definedName>
    <definedName name="CONT_1314">[4]Rates!$E$7</definedName>
    <definedName name="CONT_1415">[4]Rates!$F$7</definedName>
    <definedName name="CONT_1516">[4]Rates!$G$7</definedName>
    <definedName name="CONT_1617">[4]Rates!$H$7</definedName>
    <definedName name="CONT_1718">[4]Rates!$I$7</definedName>
    <definedName name="CONT_1819">[4]Rates!$J$7</definedName>
    <definedName name="CONT_1920">[4]Rates!$K$7</definedName>
    <definedName name="Control1">[7]Assumption!#REF!</definedName>
    <definedName name="Control2">[7]Assumption!#REF!</definedName>
    <definedName name="CORP_OH_1516">[4]Rates!$G$15</definedName>
    <definedName name="CORP_OH_1617">[4]Rates!$H$15</definedName>
    <definedName name="CORP_OH_1718">[4]Rates!$I$15</definedName>
    <definedName name="CORP_OH_1819">[4]Rates!$J$15</definedName>
    <definedName name="CORP_OH_1920">[4]Rates!$K$15</definedName>
    <definedName name="CRCP_final_year">'[3]AER ETL'!$C$47</definedName>
    <definedName name="CRCP_span">CONCATENATE([0]!CRCP_y1, " to ",[0]!CRCP_y5)</definedName>
    <definedName name="CRCP_y1">'[3]AER lookups'!$G$54</definedName>
    <definedName name="CRCP_y10">'[3]AER lookups'!$G$63</definedName>
    <definedName name="CRCP_y11">'[3]AER lookups'!$G$64</definedName>
    <definedName name="CRCP_y12">'[3]AER lookups'!$G$65</definedName>
    <definedName name="CRCP_y13">'[3]AER lookups'!$G$66</definedName>
    <definedName name="CRCP_y14">'[3]AER lookups'!$G$67</definedName>
    <definedName name="CRCP_y15">'[3]AER lookups'!$G$68</definedName>
    <definedName name="CRCP_y2">'[3]AER lookups'!$G$55</definedName>
    <definedName name="CRCP_y3">'[3]AER lookups'!$G$56</definedName>
    <definedName name="CRCP_y4">'[3]AER lookups'!$G$57</definedName>
    <definedName name="CRCP_y5">'[3]AER lookups'!$G$58</definedName>
    <definedName name="CRCP_y6">'[3]AER lookups'!$G$59</definedName>
    <definedName name="CRCP_y7">'[3]AER lookups'!$G$60</definedName>
    <definedName name="CRCP_y8">'[3]AER lookups'!$G$61</definedName>
    <definedName name="CRCP_y9">'[3]AER lookups'!$G$62</definedName>
    <definedName name="Current_Light">[7]Assumption!#REF!</definedName>
    <definedName name="Customers">[8]Tbls!$B$23:$B$98</definedName>
    <definedName name="DarkHour_North">[7]Assumption!#REF!</definedName>
    <definedName name="DarkHour_South">[7]Assumption!#REF!</definedName>
    <definedName name="Days">[7]Assumption!$F$161</definedName>
    <definedName name="dayspa">'[9]BC calcs'!$C$21</definedName>
    <definedName name="Difference_energex">'[10]Public Lighting Pricing'!#REF!</definedName>
    <definedName name="Difference_energex_LED">'[10]Public Lighting Pricing'!#REF!</definedName>
    <definedName name="dms_060301_checkvalue">'[3]AER ETL'!$C$90</definedName>
    <definedName name="dms_060301_LastRow">'[3]AER ETL'!$C$92</definedName>
    <definedName name="dms_060701_ARR_MaxRows">'[3]AER ETL'!$C$100</definedName>
    <definedName name="dms_060701_Reset_MaxRows">'[3]AER ETL'!$C$99</definedName>
    <definedName name="dms_060701_StartDateTxt">'[3]AER ETL'!$C$106</definedName>
    <definedName name="dms_0608_LastRow">'[3]AER ETL'!$C$112</definedName>
    <definedName name="dms_0608_OffsetRows">'[3]AER ETL'!$C$111</definedName>
    <definedName name="dms_060801_StartCell">'[11]6'!$B$13</definedName>
    <definedName name="dms_663_List">'[3]AER lookups'!$N$17:$N$33</definedName>
    <definedName name="dms_ABN">'[3]Business &amp; other details'!$AL$17</definedName>
    <definedName name="dms_ABN_List">'[3]AER lookups'!$D$17:$D$33</definedName>
    <definedName name="dms_Addr1_List">'[3]AER lookups'!$P$17:$P$33</definedName>
    <definedName name="dms_Addr2_List">'[3]AER lookups'!$Q$17:$Q$33</definedName>
    <definedName name="dms_Amendment_Text">'[3]Business &amp; other details'!$AL$70</definedName>
    <definedName name="dms_Cal_Year_B4_CRY">'[3]AER ETL'!$C$29</definedName>
    <definedName name="dms_CBD_flag">'[3]AER lookups'!$Z$17:$Z$33</definedName>
    <definedName name="dms_CFinalYear_List">'[12]AER only'!$E$89:$E$103</definedName>
    <definedName name="dms_Confid_status_List">'[3]AER NRs'!$D$6:$D$8</definedName>
    <definedName name="dms_CRCP_index">'[12]AER only'!$J$89:$J$103</definedName>
    <definedName name="dms_CRCP_start_row">'[3]AER ETL'!$C$40</definedName>
    <definedName name="dms_CRCP_years">'[12]AER only'!$H$89:$H$103</definedName>
    <definedName name="dms_CRCP_yM">'[12]AER only'!$H$102</definedName>
    <definedName name="dms_CRCP_yN">'[12]AER only'!$H$101</definedName>
    <definedName name="dms_CRCP_yO">'[12]AER only'!$H$100</definedName>
    <definedName name="dms_CRCP_yP">'[12]AER only'!$H$99</definedName>
    <definedName name="dms_CRCP_yQ">'[12]AER only'!$H$98</definedName>
    <definedName name="dms_CRCP_yR">'[12]AER only'!$H$97</definedName>
    <definedName name="dms_CRCP_yS">'[12]AER only'!$H$96</definedName>
    <definedName name="dms_CRCP_yT">'[12]AER only'!$H$95</definedName>
    <definedName name="dms_CRCP_yU">'[12]AER only'!$H$94</definedName>
    <definedName name="dms_CRCP_yV">'[12]AER only'!$H$93</definedName>
    <definedName name="dms_CRCP_yW">'[12]AER only'!$H$92</definedName>
    <definedName name="dms_CRCP_yX">'[12]AER only'!$H$91</definedName>
    <definedName name="dms_CRCP_yY">'[12]AER only'!$H$90</definedName>
    <definedName name="dms_CRCP_yZ">'[12]AER only'!$H$89</definedName>
    <definedName name="dms_CRCPlength_List">'[3]AER lookups'!$K$17:$K$33</definedName>
    <definedName name="dms_CRCPlength_Num">'[3]AER ETL'!$C$69</definedName>
    <definedName name="dms_CRCPlength_Num_List">'[12]AER only'!$D$89:$D$103</definedName>
    <definedName name="dms_CRY_ListC">'[12]AER only'!$D$107:$D$126</definedName>
    <definedName name="dms_CRY_ListF">'[12]AER only'!$C$107:$C$126</definedName>
    <definedName name="dms_CRY_RYE">'[3]AER ETL'!$C$53</definedName>
    <definedName name="dms_CRY_start_row">'[3]AER ETL'!$C$38</definedName>
    <definedName name="dms_CRY_start_year">'[3]AER ETL'!$C$37</definedName>
    <definedName name="dms_CRYc_y1">'[12]AER only'!$O$89</definedName>
    <definedName name="dms_CRYc_y10">'[12]AER only'!$O$98</definedName>
    <definedName name="dms_CRYc_y11">'[12]AER only'!$O$99</definedName>
    <definedName name="dms_CRYc_y12">'[12]AER only'!$O$100</definedName>
    <definedName name="dms_CRYc_y13">'[12]AER only'!$O$101</definedName>
    <definedName name="dms_CRYc_y14">'[12]AER only'!$O$102</definedName>
    <definedName name="dms_CRYc_y15">'[12]AER only'!$O$103</definedName>
    <definedName name="dms_CRYc_y16">'[12]AER only'!$O$104</definedName>
    <definedName name="dms_CRYc_y17">'[12]AER only'!$O$105</definedName>
    <definedName name="dms_CRYc_y18">'[12]AER only'!$O$106</definedName>
    <definedName name="dms_CRYc_y19">'[12]AER only'!$O$107</definedName>
    <definedName name="dms_CRYc_y2">'[12]AER only'!$O$90</definedName>
    <definedName name="dms_CRYc_y3">'[12]AER only'!$O$91</definedName>
    <definedName name="dms_CRYc_y4">'[12]AER only'!$O$92</definedName>
    <definedName name="dms_CRYc_y5">'[12]AER only'!$O$93</definedName>
    <definedName name="dms_CRYc_y6">'[12]AER only'!$O$94</definedName>
    <definedName name="dms_CRYc_y7">'[12]AER only'!$O$95</definedName>
    <definedName name="dms_CRYc_y8">'[12]AER only'!$O$96</definedName>
    <definedName name="dms_CRYc_y9">'[12]AER only'!$O$97</definedName>
    <definedName name="dms_CRYf_y1">'[12]AER only'!$M$89</definedName>
    <definedName name="dms_CRYf_y10">'[12]AER only'!$M$98</definedName>
    <definedName name="dms_CRYf_y11">'[12]AER only'!$M$99</definedName>
    <definedName name="dms_CRYf_y12">'[12]AER only'!$M$100</definedName>
    <definedName name="dms_CRYf_y13">'[12]AER only'!$M$101</definedName>
    <definedName name="dms_CRYf_y14">'[12]AER only'!$M$102</definedName>
    <definedName name="dms_CRYf_y15">'[12]AER only'!$M$103</definedName>
    <definedName name="dms_CRYf_y16">'[12]AER only'!$M$104</definedName>
    <definedName name="dms_CRYf_y17">'[12]AER only'!$M$105</definedName>
    <definedName name="dms_CRYf_y18">'[12]AER only'!$M$106</definedName>
    <definedName name="dms_CRYf_y19">'[12]AER only'!$M$107</definedName>
    <definedName name="dms_CRYf_y2">'[12]AER only'!$M$90</definedName>
    <definedName name="dms_CRYf_y3">'[12]AER only'!$M$91</definedName>
    <definedName name="dms_CRYf_y4">'[12]AER only'!$M$92</definedName>
    <definedName name="dms_CRYf_y5">'[12]AER only'!$M$93</definedName>
    <definedName name="dms_CRYf_y6">'[12]AER only'!$M$94</definedName>
    <definedName name="dms_CRYf_y7">'[12]AER only'!$M$95</definedName>
    <definedName name="dms_CRYf_y8">'[12]AER only'!$M$96</definedName>
    <definedName name="dms_CRYf_y9">'[12]AER only'!$M$97</definedName>
    <definedName name="dms_DataQuality_List">'[3]AER NRs'!$C$6:$C$9</definedName>
    <definedName name="dms_DeterminationRef_List">'[3]AER lookups'!$O$17:$O$33</definedName>
    <definedName name="dms_DollarReal_year">'[3]AER ETL'!$C$51</definedName>
    <definedName name="dms_FeederName_1">'[3]AER lookups'!$AE$17:$AE$33</definedName>
    <definedName name="dms_FeederName_2">'[3]AER lookups'!$AF$17:$AF$33</definedName>
    <definedName name="dms_FeederName_3">'[3]AER lookups'!$AG$17:$AG$33</definedName>
    <definedName name="dms_FeederName_4">'[3]AER lookups'!$AH$17:$AH$33</definedName>
    <definedName name="dms_FeederName_5">'[3]AER lookups'!$AI$17:$AI$33</definedName>
    <definedName name="dms_FeederType_5_flag">'[3]AER lookups'!$AD$17:$AD$33</definedName>
    <definedName name="dms_FifthFeeder_flag_NSP">'[3]AER ETL'!$C$125</definedName>
    <definedName name="dms_FinalYear_List">'[12]AER only'!$C$89:$C$103</definedName>
    <definedName name="dms_FormControl_Choices">'[3]AER NRs'!$D$14:$D$16</definedName>
    <definedName name="dms_FormControl_List">'[3]AER lookups'!$H$17:$H$33</definedName>
    <definedName name="dms_FRCP_ListC">'[12]AER only'!$H$107:$H$121</definedName>
    <definedName name="dms_FRCP_ListF">'[12]AER only'!$G$107:$G$121</definedName>
    <definedName name="dms_FRCP_start_row">'[3]AER ETL'!$C$39</definedName>
    <definedName name="dms_FRCP_y10">'[12]AER only'!$F$98</definedName>
    <definedName name="dms_FRCP_y11">'[12]AER only'!$F$99</definedName>
    <definedName name="dms_FRCP_y12">'[12]AER only'!$F$100</definedName>
    <definedName name="dms_FRCP_y13">'[12]AER only'!$F$101</definedName>
    <definedName name="dms_FRCP_y14">'[12]AER only'!$F$102</definedName>
    <definedName name="dms_FRCP_y2">'[12]AER only'!$F$90</definedName>
    <definedName name="dms_FRCP_y3">'[12]AER only'!$F$91</definedName>
    <definedName name="dms_FRCP_y4">'[12]AER only'!$F$92</definedName>
    <definedName name="dms_FRCP_y5">'[12]AER only'!$F$93</definedName>
    <definedName name="dms_FRCP_y6">'[12]AER only'!$F$94</definedName>
    <definedName name="dms_FRCP_y7">'[12]AER only'!$F$95</definedName>
    <definedName name="dms_FRCP_y8">'[12]AER only'!$F$96</definedName>
    <definedName name="dms_FRCP_y9">'[12]AER only'!$F$97</definedName>
    <definedName name="dms_FRCPlength_List">'[3]AER lookups'!$L$17:$L$33</definedName>
    <definedName name="dms_FRCPlength_Num">'[3]AER ETL'!$C$70</definedName>
    <definedName name="dms_FRCPlength_Num_List">'[12]AER only'!$B$89:$B$103</definedName>
    <definedName name="dms_Header_Span">'[3]AER ETL'!$C$60</definedName>
    <definedName name="dms_InputSource">'[3]DMS input'!$C$33</definedName>
    <definedName name="dms_InputTradingName">'[3]DMS input'!$C$14</definedName>
    <definedName name="dms_JurisdictionList">'[3]AER lookups'!$E$17:$E$33</definedName>
    <definedName name="dms_LeapYear_Result">'[3]AER ETL'!$C$98</definedName>
    <definedName name="dms_LongRural_flag">'[3]AER lookups'!$AC$17:$AC$33</definedName>
    <definedName name="dms_Model">'[3]AER ETL'!$C$11</definedName>
    <definedName name="dms_Model_List">'[3]AER lookups'!$B$40:$B$49</definedName>
    <definedName name="dms_Model_Span">'[3]AER ETL'!$C$56</definedName>
    <definedName name="dms_Model_Span_List">'[3]AER lookups'!$E$40:$E$49</definedName>
    <definedName name="dms_MultiYear_Flag">'[3]AER ETL'!$C$63</definedName>
    <definedName name="dms_MultiYear_ResponseFlag">'[3]AER ETL'!$C$62</definedName>
    <definedName name="dms_PAddr1_List">'[3]AER lookups'!$U$17:$U$33</definedName>
    <definedName name="dms_PAddr2_List">'[3]AER lookups'!$V$17:$V$33</definedName>
    <definedName name="dms_PRCP_start_row">'[3]AER ETL'!$C$41</definedName>
    <definedName name="dms_PRCPlength_List">'[3]AER lookups'!$M$17:$M$33</definedName>
    <definedName name="dms_PRCPlength_Num">'[3]AER ETL'!$C$68</definedName>
    <definedName name="dms_Previous_DollarReal_year">'[3]AER ETL'!$C$52</definedName>
    <definedName name="dms_PState_List">'[3]AER lookups'!$X$17:$X$33</definedName>
    <definedName name="dms_PSuburb_List">'[3]AER lookups'!$W$17:$W$33</definedName>
    <definedName name="dms_Public_Lighting_List">'[3]AER lookups'!$AJ$17:$AJ$33</definedName>
    <definedName name="dms_Reset_final_year">'[3]AER ETL'!$C$49</definedName>
    <definedName name="dms_Reset_RYE">'[3]AER ETL'!$C$54</definedName>
    <definedName name="dms_RPT">'[3]AER ETL'!$C$23</definedName>
    <definedName name="dms_RPT_List">'[3]AER lookups'!$I$17:$I$33</definedName>
    <definedName name="dms_RPTMonth">'[3]AER ETL'!$C$30</definedName>
    <definedName name="dms_RPTMonth_List">'[3]AER lookups'!$J$17:$J$33</definedName>
    <definedName name="dms_RYE_Formula_Result">'[12]AER only'!$E$51:$E$58</definedName>
    <definedName name="dms_RYE_result">'[3]AER ETL'!$C$57</definedName>
    <definedName name="dms_RYE_start_row">'[3]AER ETL'!$C$42</definedName>
    <definedName name="dms_Sector_List">'[3]AER lookups'!$F$17:$F$33</definedName>
    <definedName name="dms_Segment">'[3]AER ETL'!$C$21</definedName>
    <definedName name="dms_Segment_List">'[3]AER lookups'!$G$17:$G$33</definedName>
    <definedName name="dms_Selected_Source">'[3]Business &amp; other details'!$AL$64</definedName>
    <definedName name="dms_ShortRural_flag">'[3]AER lookups'!$AB$17:$AB$33</definedName>
    <definedName name="dms_SingleYear_Model">'[3]AER ETL'!$C$72:$C$74</definedName>
    <definedName name="dms_SingleYearModel">'[3]AER ETL'!$C$75</definedName>
    <definedName name="dms_SourceList">'[3]AER NRs'!$C$14:$C$27</definedName>
    <definedName name="dms_Specified_FinalYear">'[3]AER ETL'!$C$64</definedName>
    <definedName name="dms_Specified_RYE">'[3]AER ETL'!$C$55</definedName>
    <definedName name="dms_SpecifiedYear_Span">'[3]AER ETL'!$C$59</definedName>
    <definedName name="dms_start_year">'[3]AER ETL'!$C$36</definedName>
    <definedName name="dms_State_List">'[3]AER lookups'!$S$17:$S$33</definedName>
    <definedName name="dms_Suburb_List">'[3]AER lookups'!$R$17:$R$33</definedName>
    <definedName name="dms_TradingName">'[3]Business &amp; other details'!$AL$16</definedName>
    <definedName name="dms_TradingName_List">'[3]AER lookups'!$B$17:$B$33</definedName>
    <definedName name="dms_TradingNameFull_List">'[3]AER lookups'!$C$17:$C$33</definedName>
    <definedName name="dms_Typed_Submission_Date">'[3]Business &amp; other details'!$AL$74</definedName>
    <definedName name="dms_Urban_flag">'[3]AER lookups'!$AA$17:$AA$33</definedName>
    <definedName name="dms_Worksheet_List">'[3]AER lookups'!$D$40:$D$49</definedName>
    <definedName name="dms_y1">'[3]AER lookups'!$E$73</definedName>
    <definedName name="Drc">'[3]PTRM input'!$G$399</definedName>
    <definedName name="Drpc">'[3]PTRM input'!$G$397</definedName>
    <definedName name="Drpt">'[3]PTRM input'!$G$398</definedName>
    <definedName name="Dv">'[3]PTRM input'!$G$385</definedName>
    <definedName name="ELE">OFFSET([2]Budget!$F$4,0,0,COUNTA([2]Budget!$C$1:$C$65536)-1,1)</definedName>
    <definedName name="ERC_Final_Calc">'[3]Equity raising costs'!$Q$54</definedName>
    <definedName name="ERC_Yr01_Inc">'[3]PTRM input'!$G$110</definedName>
    <definedName name="Existing_LEDs">[7]Assumption!$G$68</definedName>
    <definedName name="Exit_Fee">[7]Assumption!#REF!</definedName>
    <definedName name="f">'[3]PTRM input'!$G$377</definedName>
    <definedName name="Factor">[13]Lookup!$D$49</definedName>
    <definedName name="FOC_1415">[4]Rates!$F$16</definedName>
    <definedName name="FOC_1516">[4]Rates!$G$16</definedName>
    <definedName name="FOC_1617">[4]Rates!$H$16</definedName>
    <definedName name="FOC_1718">[4]Rates!$I$16</definedName>
    <definedName name="FOC_1819">[4]Rates!$J$16</definedName>
    <definedName name="FOC_1920">[4]Rates!$K$16</definedName>
    <definedName name="FRC213_013">OFFSET('[2]FRC 213 &amp; 013'!$A$1,0,0,COUNTA('[2]FRC 213 &amp; 013'!$G$1:$G$65536),COUNTA('[2]FRC 213 &amp; 013'!$A$1:$IV$1))</definedName>
    <definedName name="FRC246_TABLE">OFFSET(#REF!,0,0,COUNTA(#REF!),COUNTA(#REF!))</definedName>
    <definedName name="FRCP_1to5">"2015-16 to 2019-20"</definedName>
    <definedName name="FRCP_final_year">'[3]AER ETL'!$C$46</definedName>
    <definedName name="FRCP_span">CONCATENATE([0]!FRCP_y1, " to ", [0]!FRCP_y5)</definedName>
    <definedName name="FRCP_y1">'[3]Business &amp; other details'!$AL$42</definedName>
    <definedName name="FRCP_y10">'[3]AER lookups'!$I$63</definedName>
    <definedName name="FRCP_y11">'[3]AER lookups'!$I$64</definedName>
    <definedName name="FRCP_y12">'[3]AER lookups'!$I$65</definedName>
    <definedName name="FRCP_y13">'[3]AER lookups'!$I$66</definedName>
    <definedName name="FRCP_y14">'[3]AER lookups'!$I$67</definedName>
    <definedName name="FRCP_y15">'[3]AER lookups'!$I$68</definedName>
    <definedName name="FRCP_y2">'[3]AER lookups'!$I$55</definedName>
    <definedName name="FRCP_y3">'[3]AER lookups'!$I$56</definedName>
    <definedName name="FRCP_y4">'[3]AER lookups'!$I$57</definedName>
    <definedName name="FRCP_y5">'[3]AER lookups'!$I$58</definedName>
    <definedName name="FRCP_y6">'[3]AER lookups'!$I$59</definedName>
    <definedName name="FRCP_y7">'[3]AER lookups'!$I$60</definedName>
    <definedName name="FRCP_y8">'[3]AER lookups'!$I$61</definedName>
    <definedName name="FRCP_y9">'[3]AER lookups'!$I$62</definedName>
    <definedName name="FW_10">'[4]Contract - Formway'!$M$13</definedName>
    <definedName name="FW_11">'[4]Contract - Formway'!$M$14</definedName>
    <definedName name="FW_12">'[4]Contract - Formway'!$M$15</definedName>
    <definedName name="FW_15">'[4]Contract - Formway'!$M$18</definedName>
    <definedName name="FW_17">'[4]Contract - Formway'!$M$20</definedName>
    <definedName name="FW_20">'[4]Contract - Formway'!$M$23</definedName>
    <definedName name="FW_3">'[4]Contract - Formway'!$M$6</definedName>
    <definedName name="FW_4">'[4]Contract - Formway'!$M$7</definedName>
    <definedName name="FW_5">'[4]Contract - Formway'!$M$8</definedName>
    <definedName name="FW_72">'[4]Contract - Formway'!$M$75</definedName>
    <definedName name="FW_9">'[4]Contract - Formway'!$M$12</definedName>
    <definedName name="FY">OFFSET([2]Budget!$I$4,0,0,COUNTA([2]Budget!$C$1:$C$65536)-1,1)</definedName>
    <definedName name="g">'[3]PTRM input'!$G$384</definedName>
    <definedName name="Icpr">'[3]PTRM input'!$G$395</definedName>
    <definedName name="Index1">[7]Assumption!#REF!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40970.780625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AB">[4]Rates!$C$28:$K$38</definedName>
    <definedName name="LAB_CAT">[4]Rates!$C$28:$C$39</definedName>
    <definedName name="LAB_ESC_1617">[4]Rates!$H$3</definedName>
    <definedName name="LAB_ESC_1718">[4]Rates!$I$3</definedName>
    <definedName name="LAB_ESC_1819">[4]Rates!$J$3</definedName>
    <definedName name="LAB_ESC_1920">[4]Rates!$K$3</definedName>
    <definedName name="LAB_INC">[4]Rates!$C$68:$K$77</definedName>
    <definedName name="LAB_OT">[4]Rates!$C$41:$K$51</definedName>
    <definedName name="LAN" hidden="1">{"Ownership",#N/A,FALSE,"Ownership";"Contents",#N/A,FALSE,"Contents"}</definedName>
    <definedName name="LED_Life">[7]Assumption!#REF!</definedName>
    <definedName name="LED_Light">[7]Assumption!#REF!</definedName>
    <definedName name="LED_List">[7]Assumption!#REF!</definedName>
    <definedName name="LED_opex_sav_include">'[10]Input Data'!#REF!</definedName>
    <definedName name="LED_opex_savings">[7]Assumption!$E$113:$F$134</definedName>
    <definedName name="Length1">[7]Assumption!#REF!</definedName>
    <definedName name="List1">[7]Assumption!#REF!</definedName>
    <definedName name="List2">[7]Assumption!#REF!</definedName>
    <definedName name="List3">#REF!</definedName>
    <definedName name="MAT_1314">[4]Rates!$E$6</definedName>
    <definedName name="MAT_1415">[4]Rates!$F$6</definedName>
    <definedName name="MAT_1516">[4]Rates!$G$6</definedName>
    <definedName name="MAT_1617">[4]Rates!$H$6</definedName>
    <definedName name="MAT_1718">[4]Rates!$I$6</definedName>
    <definedName name="MAT_1819">[4]Rates!$J$6</definedName>
    <definedName name="MAT_1920">[4]Rates!$K$6</definedName>
    <definedName name="Match_Row">[7]Assumption!#REF!</definedName>
    <definedName name="Materials">'[4]DATA (ACS Team) 002'!$B$4:$D$33</definedName>
    <definedName name="Max_LEDopex">[7]Assumption!$F$134</definedName>
    <definedName name="Million">[13]Lookup!$D$33</definedName>
    <definedName name="Millions">[13]Lookup!$D$47</definedName>
    <definedName name="MOC_1415">[4]Rates!$F$17</definedName>
    <definedName name="MOC_1516">[4]Rates!$G$17</definedName>
    <definedName name="MOC_1617">[4]Rates!$H$17</definedName>
    <definedName name="MOC_1718">[4]Rates!$I$17</definedName>
    <definedName name="MOC_1819">[4]Rates!$J$17</definedName>
    <definedName name="MOC_1920">[4]Rates!$K$17</definedName>
    <definedName name="Model_Name">[13]Cover!$B$3</definedName>
    <definedName name="Model_Start_Date">[13]Lookup!$E$10</definedName>
    <definedName name="MTH_ACT">[6]DATA!$P$1:$P$65536</definedName>
    <definedName name="MTH_BUD">[6]DATA!$Q$1:$Q$65536</definedName>
    <definedName name="Mths_In_Yr">[13]Lookup!$D$29</definedName>
    <definedName name="MVtable">[14]!Table12[#All]</definedName>
    <definedName name="n_a">#REF!</definedName>
    <definedName name="NA">[13]Lookup!$D$35</definedName>
    <definedName name="NMI_master">'[15]Master Tariff Table'!$D$8:$V$509</definedName>
    <definedName name="Nominal">[13]Lookup!$D$60</definedName>
    <definedName name="NPV_C">#REF!</definedName>
    <definedName name="NPV_D">#REF!</definedName>
    <definedName name="NPV_D21">#REF!</definedName>
    <definedName name="NTC_master">'[15]Master Tariff Table'!$C$496:$T$509</definedName>
    <definedName name="OH_1415">[4]Rates!$F$14</definedName>
    <definedName name="OH_1516">[4]Rates!$G$14</definedName>
    <definedName name="OH_1617">[4]Rates!$H$14</definedName>
    <definedName name="OH_1718">[4]Rates!$I$14</definedName>
    <definedName name="OH_1819">[4]Rates!$J$14</definedName>
    <definedName name="OH_1920">[4]Rates!$K$14</definedName>
    <definedName name="Output_Range">#REF!</definedName>
    <definedName name="Output1">#REF!</definedName>
    <definedName name="Output2">#REF!</definedName>
    <definedName name="P_0_RevCap">'[3]X factors'!$G$63</definedName>
    <definedName name="P_0_RevYld">'[3]X factors'!$G$83</definedName>
    <definedName name="P_0_WAPC">'[3]X factors'!$G$47</definedName>
    <definedName name="Percent">[13]Lookup!$D$45</definedName>
    <definedName name="PP_1516">[4]Rates!$G$31</definedName>
    <definedName name="PRCP_final_year">'[3]AER ETL'!$C$48</definedName>
    <definedName name="PRCP_y1">'[3]AER lookups'!$E$54</definedName>
    <definedName name="PRCP_y10">'[3]AER lookups'!$E$63</definedName>
    <definedName name="PRCP_y11">'[3]AER lookups'!$E$64</definedName>
    <definedName name="PRCP_y12">'[3]AER lookups'!$E$65</definedName>
    <definedName name="PRCP_y13">'[3]AER lookups'!$E$66</definedName>
    <definedName name="PRCP_y14">'[3]AER lookups'!$E$67</definedName>
    <definedName name="PRCP_y15">'[3]AER lookups'!$E$68</definedName>
    <definedName name="PRCP_y2">'[3]AER lookups'!$E$55</definedName>
    <definedName name="PRCP_y3">'[3]AER lookups'!$E$56</definedName>
    <definedName name="PRCP_y4">'[3]AER lookups'!$E$57</definedName>
    <definedName name="PRCP_y5">'[3]AER lookups'!$E$58</definedName>
    <definedName name="PRCP_y6">'[3]AER lookups'!$E$59</definedName>
    <definedName name="PRCP_y7">'[3]AER lookups'!$E$60</definedName>
    <definedName name="PRCP_y8">'[3]AER lookups'!$E$61</definedName>
    <definedName name="PRCP_y9">'[3]AER lookups'!$E$62</definedName>
    <definedName name="PROD">OFFSET([2]Budget!$E$4,0,0,COUNTA([2]Budget!$C$1:$C$65536)-1,1)</definedName>
    <definedName name="Prod_factor">[7]Assumption!$F$162</definedName>
    <definedName name="RAB">'[3]PTRM input'!$J$57</definedName>
    <definedName name="RCP_1to5">"2015-16 to 2019-20"</definedName>
    <definedName name="Real2018">[13]Lookup!$D$56</definedName>
    <definedName name="Real2020">[13]Lookup!$D$58</definedName>
    <definedName name="Reg_Period_Length">'[3]PTRM input'!$R$7</definedName>
    <definedName name="Region">[7]Assumption!#REF!</definedName>
    <definedName name="Regions">[7]Assumption!#REF!</definedName>
    <definedName name="RespCentre">OFFSET([2]Budget!$C$4,0,0,COUNTA([2]Budget!$C$1:$C$65536)-1,1)</definedName>
    <definedName name="ROA_Major">#REF!</definedName>
    <definedName name="ROA_Minor">#REF!</definedName>
    <definedName name="rvanilla01">[3]WACC!$G$19</definedName>
    <definedName name="rvanilla01_pl">#REF!</definedName>
    <definedName name="rvanilla02">[3]WACC!$H$19</definedName>
    <definedName name="rvanilla02_pl">#REF!</definedName>
    <definedName name="rvanilla03">[3]WACC!$I$19</definedName>
    <definedName name="rvanilla03_pl">#REF!</definedName>
    <definedName name="rvanilla04">[3]WACC!$J$19</definedName>
    <definedName name="rvanilla04_pl">#REF!</definedName>
    <definedName name="rvanilla05">[3]WACC!$K$19</definedName>
    <definedName name="rvanilla05_pl">#REF!</definedName>
    <definedName name="rvanilla06">[3]WACC!$L$19</definedName>
    <definedName name="rvanilla06_pl">#REF!</definedName>
    <definedName name="rvanilla07">[3]WACC!$M$19</definedName>
    <definedName name="rvanilla07_pl">#REF!</definedName>
    <definedName name="rvanilla08">[3]WACC!$N$19</definedName>
    <definedName name="rvanilla08_pl">#REF!</definedName>
    <definedName name="rvanilla09">[3]WACC!$O$19</definedName>
    <definedName name="rvanilla09_pl">#REF!</definedName>
    <definedName name="rvanilla10">[3]WACC!$P$19</definedName>
    <definedName name="S_3">'[4]Spotless Services APL @ Aug13 '!$P$6</definedName>
    <definedName name="S_4">'[4]Spotless Services APL @ Aug13 '!$P$7</definedName>
    <definedName name="S_5">'[4]Spotless Services APL @ Aug13 '!$P$8</definedName>
    <definedName name="S_6">'[4]Spotless Services APL @ Aug13 '!$P$9</definedName>
    <definedName name="scenario">#REF!</definedName>
    <definedName name="Scenario_Selected">[7]Assumption!$G$6</definedName>
    <definedName name="Seo">'[3]PTRM input'!$G$396</definedName>
    <definedName name="SERVICES">'[4]List of Services'!$B$4:$DU$304</definedName>
    <definedName name="Start_Output">#REF!</definedName>
    <definedName name="Start_Output1">#REF!</definedName>
    <definedName name="Startsheet">#REF!</definedName>
    <definedName name="std_inc">#REF!</definedName>
    <definedName name="Table1">#REF!</definedName>
    <definedName name="Table14">[7]Assumption!#REF!</definedName>
    <definedName name="Table2">[7]Assumption!#REF!</definedName>
    <definedName name="Table3">#REF!</definedName>
    <definedName name="Table4">#REF!</definedName>
    <definedName name="Table5">[7]Assumption!#REF!</definedName>
    <definedName name="TC_1516">'[4]Traffic Control Fees'!$E$50</definedName>
    <definedName name="TC_1617">'[4]Traffic Control Fees'!$F$50</definedName>
    <definedName name="TC_1718">'[4]Traffic Control Fees'!$G$50</definedName>
    <definedName name="TC_1819">'[4]Traffic Control Fees'!$H$50</definedName>
    <definedName name="TC_1920">'[4]Traffic Control Fees'!$I$50</definedName>
    <definedName name="teest" hidden="1">{"Ownership",#N/A,FALSE,"Ownership";"Contents",#N/A,FALSE,"Contents"}</definedName>
    <definedName name="test" hidden="1">{"Ownership",#N/A,FALSE,"Ownership";"Contents",#N/A,FALSE,"Contents"}</definedName>
    <definedName name="Title_Msg">[13]Checks!$H$10</definedName>
    <definedName name="TSP_1213">[4]Rates!$D$36</definedName>
    <definedName name="UAM_8">[4]UAM!$K$11</definedName>
    <definedName name="Use_Calc_Depn">[12]Depreciation_Profile!$G$8</definedName>
    <definedName name="vanilla01">[3]WACC!$G$18</definedName>
    <definedName name="vanilla02">[3]WACC!$H$18</definedName>
    <definedName name="vanilla03">[3]WACC!$I$18</definedName>
    <definedName name="vanilla04">[3]WACC!$J$18</definedName>
    <definedName name="vanilla05">[3]WACC!$K$18</definedName>
    <definedName name="vanilla06">[3]WACC!$L$18</definedName>
    <definedName name="vanilla07">[3]WACC!$M$18</definedName>
    <definedName name="vanilla08">[3]WACC!$N$18</definedName>
    <definedName name="vanilla09">[3]WACC!$O$18</definedName>
    <definedName name="vanilla10">[3]WACC!$P$18</definedName>
    <definedName name="WACC">[7]Assumption!#REF!</definedName>
    <definedName name="wrn.App._.Custodians." hidden="1">{"Ownership",#N/A,FALSE,"Ownership";"Contents",#N/A,FALSE,"Contents"}</definedName>
    <definedName name="X_02_RevCap">'[3]X factors'!$H$63</definedName>
    <definedName name="X_02_RevYld">'[3]X factors'!$H$83</definedName>
    <definedName name="X_02_WAPC">'[3]X factors'!$H$47</definedName>
    <definedName name="X_03_RevCap">'[3]X factors'!$I$63</definedName>
    <definedName name="X_03_RevYld">'[3]X factors'!$I$83</definedName>
    <definedName name="X_03_WAPC">'[3]X factors'!$I$47</definedName>
    <definedName name="X_04_RevCap">'[3]X factors'!$J$63</definedName>
    <definedName name="X_04_RevYld">'[3]X factors'!$J$83</definedName>
    <definedName name="X_04_WAPC">'[3]X factors'!$J$47</definedName>
    <definedName name="X_05_RevCap">'[3]X factors'!$K$63</definedName>
    <definedName name="X_05_RevYld">'[3]X factors'!$K$83</definedName>
    <definedName name="X_05_WAPC">'[3]X factors'!$K$47</definedName>
    <definedName name="X_06_RevCap">'[3]X factors'!$L$63</definedName>
    <definedName name="X_06_RevYld">'[3]X factors'!$L$83</definedName>
    <definedName name="X_06_WAPC">'[3]X factors'!$L$47</definedName>
    <definedName name="X_07_RevCap">'[3]X factors'!$M$63</definedName>
    <definedName name="X_07_RevYld">'[3]X factors'!$M$83</definedName>
    <definedName name="X_07_WAPC">'[3]X factors'!$M$47</definedName>
    <definedName name="X_08_RevCap">'[3]X factors'!$N$63</definedName>
    <definedName name="X_08_RevYld">'[3]X factors'!$N$83</definedName>
    <definedName name="X_08_WAPC">'[3]X factors'!$N$47</definedName>
    <definedName name="X_09_RevCap">'[3]X factors'!$O$63</definedName>
    <definedName name="X_09_RevYld">'[3]X factors'!$O$83</definedName>
    <definedName name="X_09_WAPC">'[3]X factors'!$O$47</definedName>
    <definedName name="X_10_RevCap">'[3]X factors'!$P$63</definedName>
    <definedName name="X_10_RevYld">'[3]X factors'!$P$83</definedName>
    <definedName name="X_10_WAPC">'[3]X factors'!$P$47</definedName>
    <definedName name="X_Factor">#REF!</definedName>
    <definedName name="X_Factor21">#REF!</definedName>
    <definedName name="YEAR_0">[16]Inputs!$C$3</definedName>
    <definedName name="YEAR_1">[16]Inputs!$D$3</definedName>
    <definedName name="YEAR_2">[16]Inputs!$E$3</definedName>
    <definedName name="YEAR_3">[16]Inputs!$F$3</definedName>
    <definedName name="YEAR_4">[16]Inputs!$G$3</definedName>
    <definedName name="YEAR_5">[16]Inputs!$H$3</definedName>
    <definedName name="YTD_ACT">[6]DATA!$S$1:$S$65536</definedName>
    <definedName name="YTD_BUD">[6]DATA!$T$1:$T$65536</definedName>
    <definedName name="Z_Factor_energex">'[10]Public Lighting Pricing'!#REF!</definedName>
    <definedName name="Z_Factor_energex_LED">'[10]Public Lighting Pricing'!#REF!</definedName>
    <definedName name="Z_Factor_ergon">'[10]Input Data'!$C$88</definedName>
    <definedName name="Z_Factor_ergon_LED">'[10]Input Data'!$C$89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" i="3" l="1"/>
  <c r="D8" i="3"/>
  <c r="C30" i="1"/>
  <c r="F11" i="1"/>
  <c r="C45" i="1"/>
  <c r="C38" i="1"/>
  <c r="D9" i="3"/>
  <c r="D18" i="3"/>
  <c r="E18" i="3"/>
  <c r="F18" i="3"/>
  <c r="G18" i="3"/>
  <c r="C8" i="3"/>
  <c r="C9" i="3"/>
  <c r="C18" i="3"/>
  <c r="C36" i="1"/>
  <c r="C33" i="3"/>
  <c r="D33" i="3"/>
  <c r="E33" i="3"/>
  <c r="F33" i="3"/>
  <c r="G33" i="3"/>
  <c r="D29" i="3"/>
  <c r="D7" i="4"/>
  <c r="G11" i="1"/>
  <c r="H11" i="1"/>
  <c r="I11" i="1"/>
  <c r="J11" i="1"/>
  <c r="C44" i="1"/>
  <c r="C43" i="1"/>
  <c r="D4" i="4"/>
  <c r="E29" i="3"/>
  <c r="E7" i="4"/>
  <c r="E4" i="4"/>
  <c r="F29" i="3"/>
  <c r="F7" i="4"/>
  <c r="F4" i="4"/>
  <c r="G29" i="3"/>
  <c r="G7" i="4"/>
  <c r="G4" i="4"/>
  <c r="D40" i="3"/>
  <c r="E8" i="3"/>
  <c r="E9" i="3"/>
  <c r="E40" i="3"/>
  <c r="F8" i="3"/>
  <c r="F9" i="3"/>
  <c r="F40" i="3"/>
  <c r="G8" i="3"/>
  <c r="G9" i="3"/>
  <c r="G40" i="3"/>
  <c r="D10" i="1"/>
  <c r="E10" i="1"/>
  <c r="F10" i="1"/>
  <c r="G10" i="1"/>
  <c r="H10" i="1"/>
  <c r="I10" i="1"/>
  <c r="J10" i="1"/>
  <c r="C35" i="1"/>
  <c r="C34" i="1"/>
  <c r="C33" i="1"/>
  <c r="C32" i="1"/>
  <c r="C31" i="1"/>
  <c r="G13" i="3"/>
  <c r="F12" i="3"/>
  <c r="F13" i="3"/>
  <c r="F21" i="3"/>
  <c r="E13" i="3"/>
  <c r="E12" i="3"/>
  <c r="E21" i="3"/>
  <c r="G21" i="3"/>
  <c r="D21" i="3"/>
  <c r="D13" i="3"/>
  <c r="C40" i="3"/>
  <c r="C43" i="3"/>
  <c r="D17" i="3"/>
  <c r="E17" i="3"/>
  <c r="F17" i="3"/>
  <c r="G17" i="3"/>
  <c r="E15" i="3"/>
  <c r="D15" i="3"/>
  <c r="F15" i="3"/>
  <c r="G15" i="3"/>
  <c r="D12" i="3"/>
  <c r="G12" i="3"/>
  <c r="D14" i="3"/>
  <c r="F14" i="3"/>
  <c r="G14" i="3"/>
  <c r="E14" i="3"/>
  <c r="D19" i="3"/>
  <c r="G19" i="3"/>
  <c r="F19" i="3"/>
  <c r="F23" i="3"/>
  <c r="E19" i="3"/>
  <c r="E23" i="3"/>
  <c r="C21" i="3"/>
  <c r="C23" i="3"/>
  <c r="G23" i="3"/>
  <c r="G37" i="3"/>
  <c r="D23" i="3"/>
  <c r="D37" i="3"/>
  <c r="F27" i="3"/>
  <c r="F28" i="3"/>
  <c r="F36" i="3"/>
  <c r="F37" i="3"/>
  <c r="E27" i="3"/>
  <c r="E28" i="3"/>
  <c r="E36" i="3"/>
  <c r="E37" i="3"/>
  <c r="G27" i="3"/>
  <c r="G28" i="3"/>
  <c r="G36" i="3"/>
  <c r="G38" i="3"/>
  <c r="D27" i="3"/>
  <c r="D28" i="3"/>
  <c r="D36" i="3"/>
  <c r="D38" i="3"/>
  <c r="F38" i="3"/>
  <c r="C42" i="3"/>
  <c r="C44" i="3"/>
  <c r="E3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tc={0A2E36FC-E210-4BF0-A713-D47346B231BF}</author>
  </authors>
  <commentList>
    <comment ref="C38" authorId="0" shapeId="0" xr:uid="{0A2E36FC-E210-4BF0-A713-D47346B231BF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$66,600 for the cost of the pilot</t>
      </text>
    </comment>
  </commentList>
</comments>
</file>

<file path=xl/sharedStrings.xml><?xml version="1.0" encoding="utf-8"?>
<sst xmlns="http://schemas.openxmlformats.org/spreadsheetml/2006/main" count="163" uniqueCount="95">
  <si>
    <t>ACS Smart Control Devices - Public Lighting pricing model for Energex</t>
  </si>
  <si>
    <t>Regulatory control period 1 July 2025 to 30 June 2030</t>
  </si>
  <si>
    <t>Inputs and Assumptions</t>
  </si>
  <si>
    <t>Rates</t>
  </si>
  <si>
    <t>Energex (Gifted &amp; Operated)</t>
  </si>
  <si>
    <t>Rate 2B</t>
  </si>
  <si>
    <t>Smart control devices</t>
  </si>
  <si>
    <t>Escalations</t>
  </si>
  <si>
    <t>Year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</si>
  <si>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</si>
  <si>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</si>
  <si>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</si>
  <si>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</si>
  <si>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</si>
  <si>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</si>
  <si>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</si>
  <si>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</si>
  <si>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CPI</t>
  </si>
  <si>
    <t>Price Smoothing Inputs</t>
  </si>
  <si>
    <t>Forecast CPI</t>
  </si>
  <si>
    <t>Discount rate for smoothing</t>
  </si>
  <si>
    <t>Same as public lighting</t>
  </si>
  <si>
    <t>Days in each year</t>
  </si>
  <si>
    <t>X factor</t>
  </si>
  <si>
    <t>Days each year (average)</t>
  </si>
  <si>
    <t>Exchange rate</t>
  </si>
  <si>
    <t>USD/AUD</t>
  </si>
  <si>
    <t>Proportion of asset base related to refurbishment</t>
  </si>
  <si>
    <t>GST excl</t>
  </si>
  <si>
    <t>Cost components</t>
  </si>
  <si>
    <t>$ 2024-25</t>
  </si>
  <si>
    <t>Currency</t>
  </si>
  <si>
    <t>Unit</t>
  </si>
  <si>
    <t>Data Management System</t>
  </si>
  <si>
    <t>$/unit/month</t>
  </si>
  <si>
    <t>Testra Telecommunications</t>
  </si>
  <si>
    <t>AUD</t>
  </si>
  <si>
    <t>VPN Build and Implementation - blended network</t>
  </si>
  <si>
    <t>$/annual</t>
  </si>
  <si>
    <t>Training</t>
  </si>
  <si>
    <t>$/day</t>
  </si>
  <si>
    <t>Number of days to be confirmed</t>
  </si>
  <si>
    <t>Implementation services</t>
  </si>
  <si>
    <t>Annual hosting and maintenance fee</t>
  </si>
  <si>
    <t>Internal Set up costs</t>
  </si>
  <si>
    <t>One off</t>
  </si>
  <si>
    <t>Portion allocated to Energex</t>
  </si>
  <si>
    <t>Asset life (years)</t>
  </si>
  <si>
    <t>Intallation costs (Direct, $22-23)</t>
  </si>
  <si>
    <t>Overheads</t>
  </si>
  <si>
    <t>Network overheads</t>
  </si>
  <si>
    <t>Other ACS corporate allocations</t>
  </si>
  <si>
    <t>Intallation costs (Incl of overheads)</t>
  </si>
  <si>
    <t>Starting price</t>
  </si>
  <si>
    <t>Energex - Smart Control Public Lighting Model</t>
  </si>
  <si>
    <t>Quantities</t>
  </si>
  <si>
    <t xml:space="preserve">Opening </t>
  </si>
  <si>
    <t>Closing</t>
  </si>
  <si>
    <t>Average</t>
  </si>
  <si>
    <t xml:space="preserve">Total </t>
  </si>
  <si>
    <t>Revenue ($ nominal)</t>
  </si>
  <si>
    <t>Internal Setup costs</t>
  </si>
  <si>
    <t>Installation  costs (replacement of faulty assets)</t>
  </si>
  <si>
    <t>Total revenue</t>
  </si>
  <si>
    <t>Price components</t>
  </si>
  <si>
    <t xml:space="preserve">Annual </t>
  </si>
  <si>
    <t>Annual opex charge (per unit)</t>
  </si>
  <si>
    <t>Daily</t>
  </si>
  <si>
    <t>Unsmoothed daily charge (per unit)</t>
  </si>
  <si>
    <t>Smoothed daily charge (per unit)</t>
  </si>
  <si>
    <t>Revenue checks</t>
  </si>
  <si>
    <t>Cummulative discount rate (used for NPV calculation)</t>
  </si>
  <si>
    <t xml:space="preserve">Smart control device opex </t>
  </si>
  <si>
    <t>Unsmoothed Prices x Volumes</t>
  </si>
  <si>
    <t>Revenue requirement</t>
  </si>
  <si>
    <t>Check</t>
  </si>
  <si>
    <t>Smoothed Prices x Volumes</t>
  </si>
  <si>
    <t>NPV Revenue requirement</t>
  </si>
  <si>
    <t>NPV Smoothed Prices x Volume</t>
  </si>
  <si>
    <t>P0 Rate 2B</t>
  </si>
  <si>
    <t>Smart control annual prices</t>
  </si>
  <si>
    <t>Rate 2B - Gifted &amp; Energex operated</t>
  </si>
  <si>
    <t>Assumptions</t>
  </si>
  <si>
    <t>Source</t>
  </si>
  <si>
    <t>DTMR SOA</t>
  </si>
  <si>
    <t>Ironbark</t>
  </si>
  <si>
    <t>Opticity Lighting Asset Mapper</t>
  </si>
  <si>
    <t>$/unit/year</t>
  </si>
  <si>
    <t>Opticity Smarts Manager</t>
  </si>
  <si>
    <t>EQL</t>
  </si>
  <si>
    <t>Opticity (Lighting Asset Mapper &amp; Smarts Manager)</t>
  </si>
  <si>
    <t>USD to AUD exchange rate</t>
  </si>
  <si>
    <t>Not offered</t>
  </si>
  <si>
    <t>jas</t>
  </si>
  <si>
    <t>USD to AUD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</si>
</sst>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-&quot;$&quot;* #,##0.000_-;\-&quot;$&quot;* #,##0.000_-;_-&quot;$&quot;* &quot;-&quot;??_-;_-@_-"/>
    <numFmt numFmtId="166" formatCode="_-&quot;$&quot;* #,##0.0_-;\-&quot;$&quot;* #,##0.0_-;_-&quot;$&quot;* &quot;-&quot;??_-;_-@_-"/>
    <numFmt numFmtId="167" formatCode="_-&quot;$&quot;* #,##0_-;\-&quot;$&quot;* #,##0_-;_-&quot;$&quot;* &quot;-&quot;??_-;_-@_-"/>
    <numFmt numFmtId="168" formatCode="0.000"/>
    <numFmt numFmtId="169" formatCode="_-* #,##0_-;\-* #,##0_-;_-* &quot;-&quot;??_-;_-@_-"/>
    <numFmt numFmtId="170" formatCode="_-&quot;$&quot;* #,##0.0_-;\-&quot;$&quot;* #,##0.0_-;_-&quot;$&quot;* &quot;-&quot;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6"/>
      <color theme="3"/>
      <name val="Arial"/>
      <family val="2"/>
    </font>
    <font>
      <sz val="11"/>
      <color theme="3"/>
      <name val="Arial"/>
      <family val="2"/>
    </font>
    <font>
      <b/>
      <sz val="11"/>
      <color theme="3"/>
      <name val="Arial"/>
      <family val="2"/>
    </font>
    <font>
      <b/>
      <sz val="12"/>
      <color theme="0"/>
      <name val="Arial"/>
      <family val="2"/>
    </font>
    <font>
      <b/>
      <sz val="20"/>
      <color theme="1"/>
      <name val="Arial"/>
      <family val="2"/>
    </font>
    <font>
      <sz val="16"/>
      <color theme="0"/>
      <name val="Arial"/>
      <family val="2"/>
    </font>
    <font>
      <b/>
      <sz val="11"/>
      <color rgb="FFC00000"/>
      <name val="Calibri"/>
      <family val="2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4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3" borderId="0" xfId="0" applyFont="1" applyFill="1"/>
    <xf numFmtId="0" fontId="7" fillId="3" borderId="0" xfId="0" applyFont="1" applyFill="1" applyAlignment="1">
      <alignment horizontal="left"/>
    </xf>
    <xf numFmtId="0" fontId="7" fillId="3" borderId="0" xfId="0" applyFont="1" applyFill="1"/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9" fillId="4" borderId="0" xfId="0" applyFont="1" applyFill="1"/>
    <xf numFmtId="0" fontId="7" fillId="2" borderId="0" xfId="0" applyFont="1" applyFill="1"/>
    <xf numFmtId="0" fontId="7" fillId="2" borderId="0" xfId="0" applyFont="1" applyFill="1" applyAlignment="1">
      <alignment horizontal="right"/>
    </xf>
    <xf numFmtId="164" fontId="0" fillId="0" borderId="0" xfId="3" applyNumberFormat="1" applyFont="1"/>
    <xf numFmtId="10" fontId="0" fillId="0" borderId="0" xfId="3" applyNumberFormat="1" applyFont="1"/>
    <xf numFmtId="15" fontId="0" fillId="0" borderId="0" xfId="0" applyNumberFormat="1"/>
    <xf numFmtId="0" fontId="10" fillId="4" borderId="0" xfId="0" applyFont="1" applyFill="1"/>
    <xf numFmtId="0" fontId="11" fillId="4" borderId="0" xfId="0" applyFont="1" applyFill="1"/>
    <xf numFmtId="0" fontId="12" fillId="4" borderId="0" xfId="0" applyFont="1" applyFill="1"/>
    <xf numFmtId="0" fontId="13" fillId="2" borderId="0" xfId="0" applyFont="1" applyFill="1"/>
    <xf numFmtId="44" fontId="0" fillId="0" borderId="0" xfId="2" applyFont="1"/>
    <xf numFmtId="165" fontId="0" fillId="0" borderId="0" xfId="2" applyNumberFormat="1" applyFont="1"/>
    <xf numFmtId="0" fontId="0" fillId="0" borderId="0" xfId="0" applyAlignment="1">
      <alignment wrapText="1"/>
    </xf>
    <xf numFmtId="166" fontId="0" fillId="0" borderId="0" xfId="2" applyNumberFormat="1" applyFont="1"/>
    <xf numFmtId="167" fontId="0" fillId="0" borderId="0" xfId="2" applyNumberFormat="1" applyFont="1"/>
    <xf numFmtId="6" fontId="0" fillId="0" borderId="0" xfId="0" applyNumberFormat="1"/>
    <xf numFmtId="2" fontId="0" fillId="0" borderId="0" xfId="0" applyNumberFormat="1"/>
    <xf numFmtId="0" fontId="2" fillId="0" borderId="0" xfId="0" applyFont="1"/>
    <xf numFmtId="0" fontId="7" fillId="2" borderId="0" xfId="0" applyFont="1" applyFill="1" applyAlignment="1">
      <alignment horizontal="left"/>
    </xf>
    <xf numFmtId="10" fontId="0" fillId="0" borderId="0" xfId="0" applyNumberFormat="1"/>
    <xf numFmtId="168" fontId="0" fillId="0" borderId="0" xfId="0" applyNumberFormat="1"/>
    <xf numFmtId="0" fontId="14" fillId="4" borderId="0" xfId="0" applyFont="1" applyFill="1"/>
    <xf numFmtId="0" fontId="15" fillId="4" borderId="0" xfId="0" applyFont="1" applyFill="1"/>
    <xf numFmtId="169" fontId="0" fillId="0" borderId="0" xfId="1" applyNumberFormat="1" applyFont="1"/>
    <xf numFmtId="169" fontId="0" fillId="0" borderId="2" xfId="1" applyNumberFormat="1" applyFont="1" applyBorder="1"/>
    <xf numFmtId="169" fontId="2" fillId="0" borderId="0" xfId="1" applyNumberFormat="1" applyFont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44" fontId="0" fillId="0" borderId="0" xfId="0" applyNumberFormat="1"/>
    <xf numFmtId="169" fontId="0" fillId="0" borderId="0" xfId="0" applyNumberFormat="1"/>
    <xf numFmtId="166" fontId="0" fillId="0" borderId="0" xfId="0" applyNumberFormat="1"/>
    <xf numFmtId="166" fontId="2" fillId="0" borderId="0" xfId="0" applyNumberFormat="1" applyFont="1"/>
    <xf numFmtId="170" fontId="0" fillId="0" borderId="0" xfId="0" applyNumberFormat="1"/>
    <xf numFmtId="0" fontId="16" fillId="4" borderId="1" xfId="0" applyFont="1" applyFill="1" applyBorder="1"/>
    <xf numFmtId="167" fontId="16" fillId="4" borderId="1" xfId="0" applyNumberFormat="1" applyFont="1" applyFill="1" applyBorder="1"/>
    <xf numFmtId="9" fontId="17" fillId="5" borderId="1" xfId="3" applyFont="1" applyFill="1" applyBorder="1"/>
    <xf numFmtId="0" fontId="5" fillId="2" borderId="0" xfId="0" applyFont="1" applyFill="1" applyAlignment="1">
      <alignment horizontal="right"/>
    </xf>
    <xf numFmtId="0" fontId="9" fillId="4" borderId="0" xfId="0" applyFont="1" applyFill="1" applyAlignment="1">
      <alignment horizontal="right"/>
    </xf>
    <xf numFmtId="17" fontId="0" fillId="0" borderId="0" xfId="0" applyNumberFormat="1"/>
    <xf numFmtId="166" fontId="0" fillId="6" borderId="3" xfId="0" applyNumberFormat="1" applyFill="1" applyBorder="1"/>
    <xf numFmtId="170" fontId="0" fillId="6" borderId="3" xfId="0" applyNumberFormat="1" applyFill="1" applyBorder="1"/>
    <xf numFmtId="166" fontId="0" fillId="7" borderId="3" xfId="0" applyNumberFormat="1" applyFill="1" applyBorder="1"/>
    <xf numFmtId="166" fontId="0" fillId="7" borderId="5" xfId="0" applyNumberFormat="1" applyFill="1" applyBorder="1"/>
    <xf numFmtId="166" fontId="0" fillId="7" borderId="4" xfId="0" applyNumberFormat="1" applyFill="1" applyBorder="1"/>
    <xf numFmtId="166" fontId="0" fillId="7" borderId="0" xfId="2" applyNumberFormat="1" applyFont="1" applyFill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microsoft.com/office/2017/10/relationships/person" Target="persons/person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74839</xdr:rowOff>
    </xdr:from>
    <xdr:to>
      <xdr:col>12</xdr:col>
      <xdr:colOff>181666</xdr:colOff>
      <xdr:row>41</xdr:row>
      <xdr:rowOff>72400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9FABE8-1B23-4C3F-92C2-3414F38E3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0357"/>
          <a:ext cx="7531428" cy="64609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149/AppData/Local/Microsoft/Windows/Temporary%20Internet%20Files/Content.Outlook/NV2TXG4I/COMMERCIAL%20SERVICES/Reporting/2010-2011/ACS/P12%20June-11/ACS%20EOM%20Report%20JUNE-1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short/AppData/Local/Microsoft/Windows/INetCache/Content.Outlook/W115CCDO/DS%20ERGON%20TSS%20FY20%20Public%20lighting%20model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8%20STPIS%20Exclusion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ER2020%20Project\Modelling\Regulatory%20Proposal\Energex\Submitted%20Files\EGX%208.003%20PTRM%20-%20SCS%20JAN19%20PUBLIC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/ERG%20-%20Proposal%20Tables%20and%20Charts%20-%20v2.0%20-%20Draft%20-%2006.07.2018%20(WIP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Peij/EQL/StreetLighting/Energex%20Street%20Lighting%20Model%2007082018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BNEWAS41\DMNFSL1\A_Annual%20Pricing%20Proposal%20(AER)\Pricing%20Proposal%202011-12\20110531_Pricing%20Proposal%20-%20AER%20Final%20Revised%20No%20Gamma%20(GOVT%20DECISION)\20110601%20Pricing%20Proposal%20Tables%20FINAL%20Revised%20No%20Gamma%20DCOS%20v4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149/AppData/Local/Microsoft/Windows/Temporary%20Internet%20Files/Content.Outlook/NV2TXG4I/Copy%20of%20Public%20lighting%20Standard%20Estimates%202015-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ge%202\05%20Reporting\ACS%20Monthly%20Financial%20Reports\08-Feb-11\ACS%20EOM%20Report%20FEB-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short/AppData/Local/Microsoft/Windows/INetCache/Content.Outlook/W115CCDO/EGX%20PTRM%20PL_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ING\A_Projects\RDP2015\ACS%20Pricing%20Model%20LATE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ING\A_Alternative%20Control%20Services%20(ACS)\2014_15\Quoted%20Services%20Calculator%20-%202014_15%20DRAF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gcoa1\CEFNP\COMMERCIAL%20SERVICES\Reporting\2010-2011\Executive\12_June\Group%20Report%20JUNE%20201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peij/AppData/Local/Microsoft/Windows/Temporary%20Internet%20Files/Content.Outlook/URU2XJXQ/Ergon%20Street%20Lighting%20Model%20reduced%20v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ds02b\homes$\dshort\RedirectedDesktop\Pricing%20and%20Tariffs\AER2025%20Public%20Lighting\Ergon%20Public%20Lighting%20Energy%20Savings%20AER2030%20v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peij/Documents/EQL/Public%20Lighting/Modelling/Business%20Case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pts"/>
      <sheetName val="Overview"/>
      <sheetName val="Summary"/>
      <sheetName val="Summary for Gill"/>
      <sheetName val="Summary Board Report YTD ONLY"/>
      <sheetName val="Summary Board Report by Month"/>
      <sheetName val="Product WO PIVOT"/>
      <sheetName val="Activity PIVOT"/>
      <sheetName val="Forecast &amp; BUD"/>
      <sheetName val=" Forecast Summary"/>
      <sheetName val="BUD by Qty"/>
      <sheetName val="FORECAST CALCULATION"/>
      <sheetName val="Flex Budget"/>
      <sheetName val="Summary for Reg"/>
      <sheetName val="Streetllightling Detail"/>
      <sheetName val="No of Services Quoted for Reg"/>
      <sheetName val="FBS Unit Costing"/>
      <sheetName val="FEE BASED BILLINGS"/>
      <sheetName val="FEE BASED BILLINGS DETAIL"/>
      <sheetName val="FEE BASED BILLINGS - NO CHARGE"/>
      <sheetName val="FEE BASED BILLINGS by rate"/>
      <sheetName val="Product PIVOT"/>
      <sheetName val="P001"/>
      <sheetName val="St Light Activity PIVOT"/>
      <sheetName val="MSR to GL reconciliation"/>
      <sheetName val="FRC 213 &amp; 013 PIVOT"/>
      <sheetName val="ACS Products"/>
      <sheetName val="ACS Activities"/>
      <sheetName val="MSR246"/>
      <sheetName val="FRC 213 &amp; 013"/>
      <sheetName val="FBS ACT Summary"/>
      <sheetName val="QUOTED ACT Summary"/>
      <sheetName val="Lookups"/>
      <sheetName val="Forecast"/>
      <sheetName val="Budget"/>
      <sheetName val="instructions"/>
      <sheetName val="To 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/>
      <sheetData sheetId="34" refreshError="1"/>
      <sheetData sheetId="35"/>
      <sheetData sheetId="3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gon &gt;&gt;&gt;"/>
      <sheetName val="Input Data"/>
      <sheetName val="Public Lighting Pricing"/>
      <sheetName val="Output Tables"/>
      <sheetName val="NLP1"/>
      <sheetName val="NLP2"/>
      <sheetName val="NLP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Business &amp; other details"/>
      <sheetName val="Intro"/>
      <sheetName val="DMS input"/>
      <sheetName val="PTRM input"/>
      <sheetName val="WACC"/>
      <sheetName val="Assets"/>
      <sheetName val="DMIA"/>
      <sheetName val="Depreciation_Profile"/>
      <sheetName val="Analysis"/>
      <sheetName val="Forecast revenues"/>
      <sheetName val="X factors"/>
      <sheetName val="Revenue summary"/>
      <sheetName val="Equity raising costs"/>
      <sheetName val="Debt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Input_Inflation"/>
      <sheetName val="Charts_Revenue"/>
      <sheetName val="Charts_Opex"/>
      <sheetName val="Charts_Capex"/>
      <sheetName val="Charts_RAB"/>
      <sheetName val="SCS"/>
      <sheetName val="Metering"/>
      <sheetName val="StreetLights"/>
      <sheetName val="All_services"/>
      <sheetName val="Customer"/>
      <sheetName val="WACC"/>
      <sheetName val="Demand"/>
      <sheetName val="Lookup"/>
      <sheetName val="Checks"/>
      <sheetName val="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uncil_Analysis"/>
      <sheetName val="Assumption"/>
      <sheetName val="Assets"/>
      <sheetName val="Summary2"/>
      <sheetName val="Summary1"/>
      <sheetName val="Chart"/>
      <sheetName val="Asset_Plan"/>
      <sheetName val="PTRM"/>
      <sheetName val="Pricing"/>
      <sheetName val="Waterfall"/>
      <sheetName val="Saving Analysis"/>
      <sheetName val="Estimates"/>
      <sheetName val="Energex Street Lighting Model 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MI-Name"/>
      <sheetName val="Revenue+Cost"/>
      <sheetName val="Master Tariff Table"/>
      <sheetName val="Side constraint"/>
      <sheetName val="T4.1,4.2 (rev)"/>
      <sheetName val="Fig.4.1"/>
      <sheetName val="T4.3"/>
      <sheetName val="T6.4 (tariff)"/>
      <sheetName val="T9.1,11.1 (u&amp;o)"/>
      <sheetName val="T11.3 (SA,avoid)"/>
      <sheetName val="T11.4 (SC)"/>
      <sheetName val="T12.1 (impact)"/>
      <sheetName val="T12.2,12.3"/>
      <sheetName val="A1.1 (ICC)"/>
      <sheetName val="A1.2 (CAC)"/>
      <sheetName val="A1.2 (EG)"/>
      <sheetName val="A2.1 (SL)"/>
      <sheetName val="A2.2 (fee)"/>
      <sheetName val="A2.3 (quoted)"/>
      <sheetName val="A2.5"/>
      <sheetName val="Indicative Prices"/>
      <sheetName val="SCS - Indicative Chart"/>
      <sheetName val="ACS - Indicati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s"/>
      <sheetName val="Revenue Proportions"/>
      <sheetName val="Comparison of smoothing"/>
      <sheetName val="Standard Estimates"/>
      <sheetName val="Estimates"/>
      <sheetName val="Depn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pts"/>
      <sheetName val="Overview"/>
      <sheetName val="Summary"/>
      <sheetName val="Summary Board Report YTD ONLY"/>
      <sheetName val="Summary Board Report by Month"/>
      <sheetName val="Forecast &amp; BUD"/>
      <sheetName val=" Forecast Summary"/>
      <sheetName val="BUD by Qty"/>
      <sheetName val="FORECAST CALCULATION"/>
      <sheetName val="Flex Budget"/>
      <sheetName val="Summary for Reg"/>
      <sheetName val="Streetllightling Detail"/>
      <sheetName val="FBS Unit Costing"/>
      <sheetName val="FEE BASED BILLINGS"/>
      <sheetName val="FEE BASED BILLINGS DETAIL"/>
      <sheetName val="FEE BASED BILLINGS - NO CHARGE"/>
      <sheetName val="FEE BASED BILLINGS by rate"/>
      <sheetName val="Product WO PIVOT"/>
      <sheetName val="Activity PIVOT"/>
      <sheetName val="Product PIVOT"/>
      <sheetName val="P001"/>
      <sheetName val="St Light Activity PIVOT"/>
      <sheetName val="MSR to GL reconciliation"/>
      <sheetName val="FRC 213 &amp; 013 PIVOT"/>
      <sheetName val="ACS Products"/>
      <sheetName val="ACS Activities"/>
      <sheetName val="MSR246"/>
      <sheetName val="FRC 213 &amp; 013"/>
      <sheetName val="FBS ACT Summary"/>
      <sheetName val="QUOTED ACT Summary"/>
      <sheetName val="Lookups"/>
      <sheetName val="Forecast"/>
      <sheetName val="Budget"/>
      <sheetName val="instructions"/>
      <sheetName val="To 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Pricing Input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Rates"/>
      <sheetName val="2010-15"/>
      <sheetName val="List of Services"/>
      <sheetName val="Service Costings"/>
      <sheetName val="PIVOT OF Services"/>
      <sheetName val="Forecast $ summary"/>
      <sheetName val="Forecast $ summary (2)"/>
      <sheetName val="1046"/>
      <sheetName val="Notes"/>
      <sheetName val="Forecast $"/>
      <sheetName val="MSR246"/>
      <sheetName val="DATA (ACS Team) 001"/>
      <sheetName val="Public Streetlighting Services"/>
      <sheetName val="Std Estimates"/>
      <sheetName val="PIVOT"/>
      <sheetName val="DATA (ACS Team) 002"/>
      <sheetName val="Base Contractor Rates"/>
      <sheetName val="Contractor Rates (Calc)"/>
      <sheetName val="Contract - Formway"/>
      <sheetName val="Spotless Services APL @ Aug13 "/>
      <sheetName val="CD Patrols"/>
      <sheetName val="UAM"/>
      <sheetName val="Traffic Control Fees"/>
      <sheetName val="Contract - C10244A Evolution"/>
      <sheetName val="Contract - C10244B Altus"/>
      <sheetName val="Contract - C10244C K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alculator"/>
      <sheetName val="Rates"/>
      <sheetName val="Quoted Services Calculator - 20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PP Summary"/>
      <sheetName val="Revenue Summary"/>
      <sheetName val="P&amp;L MD"/>
      <sheetName val="P&amp;L DES"/>
      <sheetName val="P&amp;L Legacy"/>
      <sheetName val="P&amp;L NPP excl MD &amp; DES"/>
      <sheetName val="P&amp;L NPP incl MD &amp; DES"/>
      <sheetName val="P&amp;L ED"/>
      <sheetName val="MTH P&amp;L"/>
      <sheetName val="YTD P&amp;L"/>
      <sheetName val="NY P&amp;L"/>
      <sheetName val="FY P&amp;L"/>
      <sheetName val="ACS"/>
      <sheetName val="NON REG YTD - Summary"/>
      <sheetName val="NON REG YTD - Summary 2"/>
      <sheetName val="NON REG YTD - Detailed"/>
      <sheetName val="DATA"/>
      <sheetName val="Lookups"/>
      <sheetName val="Quadran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Input &gt;"/>
      <sheetName val="Cost Estimates"/>
      <sheetName val="Assumption"/>
      <sheetName val="Analysis &gt;"/>
      <sheetName val="Asset_Plan"/>
      <sheetName val="Output &gt;"/>
      <sheetName val="OUTPUT"/>
      <sheetName val="Charts"/>
      <sheetName val="Escal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Inputs &amp; Assumptions"/>
      <sheetName val="EnergySavings ALL"/>
      <sheetName val="EnergySavings Customer"/>
      <sheetName val="Summary Customer"/>
      <sheetName val="PricingModel"/>
      <sheetName val="EnergyUsage"/>
      <sheetName val="Scenario High"/>
      <sheetName val="Scenario Low"/>
      <sheetName val="Inputs="/>
      <sheetName val="Data1"/>
      <sheetName val="Data2"/>
      <sheetName val="ERG Vol Scenarios"/>
      <sheetName val="Replacement Mapping"/>
      <sheetName val="Hours"/>
      <sheetName val="Tbls"/>
      <sheetName val="zMapping Wattage"/>
      <sheetName val="Scenario1 100% LEDs"/>
      <sheetName val="Scenario2 60% LE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calcs"/>
      <sheetName val="Energex"/>
      <sheetName val="Ergon"/>
      <sheetName val="Energex Charts"/>
      <sheetName val="Ergon Charts"/>
      <sheetName val="Energex BC - Output Tables"/>
      <sheetName val="Ergon BC - Output Tables"/>
      <sheetName val="Escalation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hilippe Laspeyres" id="{301195E2-AF89-4283-9BF4-7D0F7EEBA60D}" userId="S::philippe.laspeyres@energyq.com.au::24628664-6434-4231-96d3-0fd23da374e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8" dT="2023-11-14T03:46:39.58" personId="{301195E2-AF89-4283-9BF4-7D0F7EEBA60D}" id="{0A2E36FC-E210-4BF0-A713-D47346B231BF}">
    <text>includes $66,600 for the cost of the pilot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EEC3C-C893-4D85-A824-792265684C6B}">
  <dimension ref="A1:E3"/>
  <sheetViews>
    <sheetView showGridLines="0" showWhiteSpace="0" zoomScale="140" zoomScaleNormal="140" workbookViewId="0">
      <selection activeCell="A2" sqref="A2"/>
    </sheetView>
  </sheetViews>
  <sheetFormatPr defaultColWidth="8.88671875" defaultRowHeight="13.8" x14ac:dyDescent="0.25"/>
  <cols>
    <col min="1" max="16384" width="8.88671875" style="9"/>
  </cols>
  <sheetData>
    <row r="1" spans="1:5" ht="7.2" customHeight="1" x14ac:dyDescent="0.25"/>
    <row r="2" spans="1:5" ht="21" x14ac:dyDescent="0.4">
      <c r="A2" s="15" t="s">
        <v>0</v>
      </c>
      <c r="B2" s="16"/>
      <c r="C2" s="16"/>
      <c r="D2" s="16"/>
      <c r="E2" s="16"/>
    </row>
    <row r="3" spans="1:5" x14ac:dyDescent="0.25">
      <c r="A3" s="17" t="s">
        <v>1</v>
      </c>
      <c r="B3" s="16"/>
      <c r="C3" s="16"/>
      <c r="D3" s="16"/>
      <c r="E3" s="16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5FA4A-2446-4E31-8E94-D957209C8D74}">
  <dimension ref="A2:J50"/>
  <sheetViews>
    <sheetView tabSelected="1" topLeftCell="A16" workbookViewId="0">
      <selection activeCell="D31" sqref="D31"/>
    </sheetView>
  </sheetViews>
  <sheetFormatPr defaultRowHeight="14.4" x14ac:dyDescent="0.3"/>
  <cols>
    <col min="2" max="2" width="29" customWidth="1"/>
    <col min="3" max="3" width="11.33203125" bestFit="1" customWidth="1"/>
    <col min="4" max="4" width="11.88671875" customWidth="1"/>
    <col min="5" max="5" width="11.5546875" customWidth="1"/>
    <col min="6" max="6" width="11.6640625" customWidth="1"/>
    <col min="7" max="7" width="11.33203125" customWidth="1"/>
    <col min="9" max="9" width="7.88671875" customWidth="1"/>
    <col min="10" max="10" width="8.33203125" customWidth="1"/>
  </cols>
  <sheetData>
    <row r="2" spans="1:10" s="3" customFormat="1" ht="21" x14ac:dyDescent="0.4">
      <c r="A2" s="1"/>
      <c r="B2" s="2" t="s">
        <v>2</v>
      </c>
    </row>
    <row r="4" spans="1:10" x14ac:dyDescent="0.3">
      <c r="B4" s="4" t="s">
        <v>3</v>
      </c>
      <c r="C4" s="5"/>
      <c r="D4" s="6"/>
      <c r="E4" s="6"/>
      <c r="F4" s="6"/>
      <c r="G4" s="6"/>
    </row>
    <row r="5" spans="1:10" x14ac:dyDescent="0.3">
      <c r="B5" s="7" t="s">
        <v>4</v>
      </c>
      <c r="C5" s="8" t="s">
        <v>5</v>
      </c>
      <c r="D5" s="8" t="s">
        <v>6</v>
      </c>
      <c r="E5" s="9"/>
      <c r="F5" s="9"/>
      <c r="G5" s="9"/>
    </row>
    <row r="7" spans="1:10" x14ac:dyDescent="0.3">
      <c r="B7" s="26" t="s">
        <v>7</v>
      </c>
    </row>
    <row r="8" spans="1:10" x14ac:dyDescent="0.3">
      <c r="B8" s="27" t="s">
        <v>8</v>
      </c>
      <c r="C8" s="11" t="s">
        <v>9</v>
      </c>
      <c r="D8" s="11" t="s">
        <v>10</v>
      </c>
      <c r="E8" s="11" t="s">
        <v>11</v>
      </c>
      <c r="F8" s="11" t="s">
        <v>12</v>
      </c>
      <c r="G8" s="11" t="s">
        <v>13</v>
      </c>
      <c r="H8" s="11" t="s">
        <v>14</v>
      </c>
      <c r="I8" s="11" t="s">
        <v>15</v>
      </c>
      <c r="J8" s="11" t="s">
        <v>16</v>
      </c>
    </row>
    <row r="9" spans="1:10" x14ac:dyDescent="0.3">
      <c r="B9" t="s">
        <v>17</v>
      </c>
      <c r="C9" s="28">
        <v>6.25E-2</v>
      </c>
      <c r="D9" s="28">
        <v>3.5000000000000003E-2</v>
      </c>
      <c r="E9" s="28">
        <v>0.03</v>
      </c>
      <c r="F9" s="28">
        <v>2.75E-2</v>
      </c>
      <c r="G9" s="28">
        <v>2.75E-2</v>
      </c>
      <c r="H9" s="28">
        <v>2.75E-2</v>
      </c>
      <c r="I9" s="28">
        <v>2.75E-2</v>
      </c>
      <c r="J9" s="28">
        <v>2.75E-2</v>
      </c>
    </row>
    <row r="10" spans="1:10" x14ac:dyDescent="0.3">
      <c r="B10" t="s">
        <v>7</v>
      </c>
      <c r="C10">
        <v>1</v>
      </c>
      <c r="D10">
        <f>C10*(1+D9)</f>
        <v>1.0349999999999999</v>
      </c>
      <c r="E10" s="29">
        <f t="shared" ref="E10:J10" si="0">D10*(1+E9)</f>
        <v>1.0660499999999999</v>
      </c>
      <c r="F10" s="29">
        <f t="shared" si="0"/>
        <v>1.095366375</v>
      </c>
      <c r="G10" s="29">
        <f t="shared" si="0"/>
        <v>1.1254889503125001</v>
      </c>
      <c r="H10" s="29">
        <f t="shared" si="0"/>
        <v>1.156439896446094</v>
      </c>
      <c r="I10" s="29">
        <f t="shared" si="0"/>
        <v>1.1882419935983617</v>
      </c>
      <c r="J10" s="29">
        <f t="shared" si="0"/>
        <v>1.2209186484223167</v>
      </c>
    </row>
    <row r="11" spans="1:10" x14ac:dyDescent="0.3">
      <c r="E11">
        <v>1</v>
      </c>
      <c r="F11">
        <f>E11*(1+F9)</f>
        <v>1.0275000000000001</v>
      </c>
      <c r="G11">
        <f t="shared" ref="G11:J11" si="1">F11*(1+G9)</f>
        <v>1.0557562500000002</v>
      </c>
      <c r="H11">
        <f t="shared" si="1"/>
        <v>1.0847895468750002</v>
      </c>
      <c r="I11">
        <f t="shared" si="1"/>
        <v>1.1146212594140628</v>
      </c>
      <c r="J11">
        <f t="shared" si="1"/>
        <v>1.1452733440479497</v>
      </c>
    </row>
    <row r="12" spans="1:10" x14ac:dyDescent="0.3">
      <c r="B12" s="26" t="s">
        <v>18</v>
      </c>
    </row>
    <row r="13" spans="1:10" x14ac:dyDescent="0.3">
      <c r="B13" s="10" t="s">
        <v>8</v>
      </c>
      <c r="C13" s="11" t="s">
        <v>12</v>
      </c>
      <c r="D13" s="11" t="s">
        <v>13</v>
      </c>
      <c r="E13" s="11" t="s">
        <v>14</v>
      </c>
      <c r="F13" s="11" t="s">
        <v>15</v>
      </c>
      <c r="G13" s="11" t="s">
        <v>16</v>
      </c>
    </row>
    <row r="14" spans="1:10" x14ac:dyDescent="0.3">
      <c r="B14" t="s">
        <v>19</v>
      </c>
      <c r="C14" s="13">
        <v>2.75E-2</v>
      </c>
      <c r="D14" s="13">
        <v>2.75E-2</v>
      </c>
      <c r="E14" s="13">
        <v>2.75E-2</v>
      </c>
      <c r="F14" s="13">
        <v>2.75E-2</v>
      </c>
      <c r="G14" s="13">
        <v>2.75E-2</v>
      </c>
    </row>
    <row r="15" spans="1:10" x14ac:dyDescent="0.3">
      <c r="B15" t="s">
        <v>20</v>
      </c>
      <c r="C15" s="13">
        <v>5.7540005878369146E-2</v>
      </c>
      <c r="D15" s="13">
        <v>5.8017342057685301E-2</v>
      </c>
      <c r="E15" s="13">
        <v>5.8745467609823812E-2</v>
      </c>
      <c r="F15" s="13">
        <v>5.9832552994105968E-2</v>
      </c>
      <c r="G15" s="13">
        <v>6.0942939047335054E-2</v>
      </c>
      <c r="H15" t="s">
        <v>21</v>
      </c>
    </row>
    <row r="16" spans="1:10" x14ac:dyDescent="0.3">
      <c r="B16" t="s">
        <v>22</v>
      </c>
      <c r="C16">
        <v>365</v>
      </c>
      <c r="D16">
        <v>365</v>
      </c>
      <c r="E16">
        <v>365</v>
      </c>
      <c r="F16">
        <v>366</v>
      </c>
      <c r="G16">
        <v>365</v>
      </c>
    </row>
    <row r="19" spans="1:6" x14ac:dyDescent="0.3">
      <c r="B19" t="s">
        <v>23</v>
      </c>
      <c r="C19">
        <v>0</v>
      </c>
    </row>
    <row r="20" spans="1:6" x14ac:dyDescent="0.3">
      <c r="B20" t="s">
        <v>24</v>
      </c>
      <c r="C20">
        <v>365.25</v>
      </c>
    </row>
    <row r="22" spans="1:6" x14ac:dyDescent="0.3">
      <c r="B22" s="26" t="s">
        <v>25</v>
      </c>
    </row>
    <row r="23" spans="1:6" x14ac:dyDescent="0.3">
      <c r="B23" t="s">
        <v>26</v>
      </c>
      <c r="C23">
        <v>1.58856</v>
      </c>
      <c r="D23" s="14">
        <v>45215</v>
      </c>
    </row>
    <row r="26" spans="1:6" x14ac:dyDescent="0.3">
      <c r="B26" t="s">
        <v>27</v>
      </c>
      <c r="C26" s="12">
        <v>0.05</v>
      </c>
    </row>
    <row r="28" spans="1:6" x14ac:dyDescent="0.3">
      <c r="B28" t="s">
        <v>28</v>
      </c>
    </row>
    <row r="29" spans="1:6" ht="15.6" x14ac:dyDescent="0.3">
      <c r="A29" s="18" t="s">
        <v>83</v>
      </c>
      <c r="B29" s="18" t="s">
        <v>29</v>
      </c>
      <c r="C29" s="11" t="s">
        <v>30</v>
      </c>
      <c r="D29" s="36" t="s">
        <v>31</v>
      </c>
      <c r="E29" s="35" t="s">
        <v>32</v>
      </c>
      <c r="F29" t="s">
        <v>82</v>
      </c>
    </row>
    <row r="30" spans="1:6" x14ac:dyDescent="0.3">
      <c r="A30" t="s">
        <v>84</v>
      </c>
      <c r="B30" t="s">
        <v>33</v>
      </c>
      <c r="C30" s="20">
        <f>0.21*C50*E10</f>
        <v>0.35147668499999996</v>
      </c>
      <c r="D30" t="s">
        <v>94</v>
      </c>
      <c r="E30" t="s">
        <v>34</v>
      </c>
    </row>
    <row r="31" spans="1:6" x14ac:dyDescent="0.3">
      <c r="A31" t="s">
        <v>84</v>
      </c>
      <c r="B31" t="s">
        <v>35</v>
      </c>
      <c r="C31" s="19">
        <f>0.83*E10</f>
        <v>0.88482149999999993</v>
      </c>
      <c r="D31" t="s">
        <v>36</v>
      </c>
      <c r="E31" t="s">
        <v>34</v>
      </c>
    </row>
    <row r="32" spans="1:6" ht="28.8" x14ac:dyDescent="0.3">
      <c r="A32" t="s">
        <v>84</v>
      </c>
      <c r="B32" s="21" t="s">
        <v>37</v>
      </c>
      <c r="C32" s="23">
        <f>14400*E10</f>
        <v>15351.119999999999</v>
      </c>
      <c r="D32" t="s">
        <v>36</v>
      </c>
      <c r="E32" t="s">
        <v>38</v>
      </c>
    </row>
    <row r="33" spans="1:7" x14ac:dyDescent="0.3">
      <c r="A33" t="s">
        <v>84</v>
      </c>
      <c r="B33" t="s">
        <v>39</v>
      </c>
      <c r="C33" s="23">
        <f>(1750*2)*E10</f>
        <v>3731.1749999999997</v>
      </c>
      <c r="D33" t="s">
        <v>36</v>
      </c>
      <c r="E33" t="s">
        <v>40</v>
      </c>
      <c r="F33">
        <v>2</v>
      </c>
      <c r="G33" t="s">
        <v>41</v>
      </c>
    </row>
    <row r="34" spans="1:7" x14ac:dyDescent="0.3">
      <c r="A34" t="s">
        <v>84</v>
      </c>
      <c r="B34" t="s">
        <v>42</v>
      </c>
      <c r="C34" s="23">
        <f>1750*E10</f>
        <v>1865.5874999999999</v>
      </c>
      <c r="D34" t="s">
        <v>36</v>
      </c>
      <c r="E34" t="s">
        <v>40</v>
      </c>
      <c r="F34">
        <v>3</v>
      </c>
      <c r="G34" t="s">
        <v>41</v>
      </c>
    </row>
    <row r="35" spans="1:7" ht="28.8" x14ac:dyDescent="0.3">
      <c r="A35" t="s">
        <v>84</v>
      </c>
      <c r="B35" s="21" t="s">
        <v>43</v>
      </c>
      <c r="C35" s="24">
        <f>5400*E10</f>
        <v>5756.67</v>
      </c>
      <c r="D35" t="s">
        <v>36</v>
      </c>
      <c r="E35" t="s">
        <v>38</v>
      </c>
    </row>
    <row r="36" spans="1:7" x14ac:dyDescent="0.3">
      <c r="A36" t="s">
        <v>85</v>
      </c>
      <c r="B36" t="s">
        <v>86</v>
      </c>
      <c r="C36" s="19">
        <f>0.7</f>
        <v>0.7</v>
      </c>
      <c r="D36" t="s">
        <v>36</v>
      </c>
      <c r="E36" t="s">
        <v>87</v>
      </c>
    </row>
    <row r="37" spans="1:7" x14ac:dyDescent="0.3">
      <c r="A37" t="s">
        <v>85</v>
      </c>
      <c r="B37" t="s">
        <v>88</v>
      </c>
      <c r="C37" s="19">
        <v>3</v>
      </c>
      <c r="D37" t="s">
        <v>36</v>
      </c>
      <c r="E37" t="s">
        <v>87</v>
      </c>
    </row>
    <row r="38" spans="1:7" x14ac:dyDescent="0.3">
      <c r="A38" t="s">
        <v>89</v>
      </c>
      <c r="B38" t="s">
        <v>44</v>
      </c>
      <c r="C38" s="24">
        <f>400000+66600</f>
        <v>466600</v>
      </c>
      <c r="D38" t="s">
        <v>36</v>
      </c>
      <c r="E38" t="s">
        <v>45</v>
      </c>
      <c r="G38" t="s">
        <v>46</v>
      </c>
    </row>
    <row r="39" spans="1:7" x14ac:dyDescent="0.3">
      <c r="B39" t="s">
        <v>47</v>
      </c>
      <c r="C39" s="25">
        <v>10</v>
      </c>
    </row>
    <row r="41" spans="1:7" x14ac:dyDescent="0.3">
      <c r="B41" t="s">
        <v>48</v>
      </c>
      <c r="C41" s="19">
        <v>68.91</v>
      </c>
    </row>
    <row r="42" spans="1:7" x14ac:dyDescent="0.3">
      <c r="B42" t="s">
        <v>49</v>
      </c>
    </row>
    <row r="43" spans="1:7" x14ac:dyDescent="0.3">
      <c r="B43" t="s">
        <v>50</v>
      </c>
      <c r="C43">
        <f>0.199</f>
        <v>0.19900000000000001</v>
      </c>
    </row>
    <row r="44" spans="1:7" x14ac:dyDescent="0.3">
      <c r="B44" t="s">
        <v>51</v>
      </c>
      <c r="C44">
        <f>0.126+0.007+0.061</f>
        <v>0.19400000000000001</v>
      </c>
    </row>
    <row r="45" spans="1:7" x14ac:dyDescent="0.3">
      <c r="B45" t="s">
        <v>52</v>
      </c>
      <c r="C45" s="37">
        <f>C41*(1+(C43+C44))</f>
        <v>95.991630000000001</v>
      </c>
    </row>
    <row r="48" spans="1:7" x14ac:dyDescent="0.3">
      <c r="B48" t="s">
        <v>53</v>
      </c>
      <c r="C48" s="19">
        <v>0.14000000000000001</v>
      </c>
    </row>
    <row r="50" spans="2:4" x14ac:dyDescent="0.3">
      <c r="B50" t="s">
        <v>91</v>
      </c>
      <c r="C50">
        <v>1.57</v>
      </c>
      <c r="D50" s="47">
        <v>45231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2C439-8D37-4F1C-A565-55A981010B7A}">
  <dimension ref="A1:Q46"/>
  <sheetViews>
    <sheetView workbookViewId="0">
      <selection activeCell="D12" sqref="D12:G12"/>
    </sheetView>
  </sheetViews>
  <sheetFormatPr defaultRowHeight="14.4" x14ac:dyDescent="0.3"/>
  <cols>
    <col min="2" max="2" width="50.33203125" customWidth="1"/>
    <col min="3" max="3" width="16.6640625" customWidth="1"/>
    <col min="4" max="4" width="12.33203125" customWidth="1"/>
    <col min="5" max="5" width="15.33203125" customWidth="1"/>
    <col min="6" max="6" width="13.6640625" customWidth="1"/>
    <col min="7" max="7" width="15.5546875" customWidth="1"/>
  </cols>
  <sheetData>
    <row r="1" spans="1:17" ht="24.6" x14ac:dyDescent="0.4">
      <c r="B1" s="30" t="s">
        <v>54</v>
      </c>
    </row>
    <row r="3" spans="1:17" s="31" customFormat="1" ht="21" x14ac:dyDescent="0.4">
      <c r="A3" s="2"/>
      <c r="B3" s="2" t="s">
        <v>55</v>
      </c>
      <c r="C3" s="2"/>
      <c r="D3" s="2"/>
      <c r="E3" s="2"/>
      <c r="F3" s="2"/>
      <c r="G3" s="2"/>
      <c r="H3"/>
      <c r="I3"/>
      <c r="J3"/>
      <c r="K3"/>
      <c r="L3"/>
      <c r="M3"/>
      <c r="N3"/>
      <c r="O3"/>
      <c r="P3"/>
      <c r="Q3"/>
    </row>
    <row r="5" spans="1:17" x14ac:dyDescent="0.3">
      <c r="B5" s="10" t="s">
        <v>8</v>
      </c>
      <c r="C5" s="11" t="s">
        <v>12</v>
      </c>
      <c r="D5" s="11" t="s">
        <v>13</v>
      </c>
      <c r="E5" s="11" t="s">
        <v>14</v>
      </c>
      <c r="F5" s="11" t="s">
        <v>15</v>
      </c>
      <c r="G5" s="11" t="s">
        <v>16</v>
      </c>
    </row>
    <row r="6" spans="1:17" x14ac:dyDescent="0.3">
      <c r="B6" t="s">
        <v>56</v>
      </c>
      <c r="C6" s="50">
        <v>0</v>
      </c>
      <c r="D6" s="32">
        <v>2500</v>
      </c>
      <c r="E6" s="32">
        <v>5000</v>
      </c>
      <c r="F6" s="32">
        <v>10000</v>
      </c>
      <c r="G6" s="32">
        <v>15000</v>
      </c>
    </row>
    <row r="7" spans="1:17" x14ac:dyDescent="0.3">
      <c r="B7" t="s">
        <v>57</v>
      </c>
      <c r="C7" s="50">
        <v>0</v>
      </c>
      <c r="D7" s="32">
        <v>6000</v>
      </c>
      <c r="E7" s="32">
        <v>10000</v>
      </c>
      <c r="F7" s="32">
        <v>15000</v>
      </c>
      <c r="G7" s="32">
        <v>20000</v>
      </c>
      <c r="H7" s="38"/>
    </row>
    <row r="8" spans="1:17" x14ac:dyDescent="0.3">
      <c r="B8" t="s">
        <v>58</v>
      </c>
      <c r="C8" s="52">
        <f>AVERAGE(C6:C7)</f>
        <v>0</v>
      </c>
      <c r="D8" s="33">
        <f>AVERAGE(D6:D7)</f>
        <v>4250</v>
      </c>
      <c r="E8" s="33">
        <f t="shared" ref="E8:G8" si="0">AVERAGE(E6:E7)</f>
        <v>7500</v>
      </c>
      <c r="F8" s="33">
        <f t="shared" si="0"/>
        <v>12500</v>
      </c>
      <c r="G8" s="33">
        <f t="shared" si="0"/>
        <v>17500</v>
      </c>
    </row>
    <row r="9" spans="1:17" x14ac:dyDescent="0.3">
      <c r="B9" s="26" t="s">
        <v>59</v>
      </c>
      <c r="C9" s="51">
        <f>C8</f>
        <v>0</v>
      </c>
      <c r="D9" s="34">
        <f t="shared" ref="D9:G9" si="1">D8</f>
        <v>4250</v>
      </c>
      <c r="E9" s="34">
        <f t="shared" si="1"/>
        <v>7500</v>
      </c>
      <c r="F9" s="34">
        <f t="shared" si="1"/>
        <v>12500</v>
      </c>
      <c r="G9" s="34">
        <f t="shared" si="1"/>
        <v>17500</v>
      </c>
    </row>
    <row r="11" spans="1:17" ht="21" x14ac:dyDescent="0.4">
      <c r="A11" s="2"/>
      <c r="B11" s="2" t="s">
        <v>60</v>
      </c>
      <c r="C11" s="11" t="s">
        <v>12</v>
      </c>
      <c r="D11" s="11" t="s">
        <v>13</v>
      </c>
      <c r="E11" s="11" t="s">
        <v>14</v>
      </c>
      <c r="F11" s="11" t="s">
        <v>15</v>
      </c>
      <c r="G11" s="11" t="s">
        <v>16</v>
      </c>
    </row>
    <row r="12" spans="1:17" x14ac:dyDescent="0.3">
      <c r="B12" t="s">
        <v>33</v>
      </c>
      <c r="C12" s="50">
        <v>0</v>
      </c>
      <c r="D12" s="22">
        <f>(Inputs!$C$30*Inputs!G11)*Inputs!$C$23*D9*12</f>
        <v>30063.115240947096</v>
      </c>
      <c r="E12" s="22">
        <f>(Inputs!$C$30*Inputs!H11)*Inputs!$C$23*E9*12</f>
        <v>54511.501606011429</v>
      </c>
      <c r="F12" s="22">
        <f>(Inputs!$C$30*Inputs!I11)*Inputs!$C$23*F9*12</f>
        <v>93350.94650029458</v>
      </c>
      <c r="G12" s="22">
        <f>(Inputs!$C$30*Inputs!J11)*Inputs!$C$23*G9*12</f>
        <v>134285.33654067377</v>
      </c>
    </row>
    <row r="13" spans="1:17" x14ac:dyDescent="0.3">
      <c r="B13" t="s">
        <v>35</v>
      </c>
      <c r="C13" s="50">
        <v>0</v>
      </c>
      <c r="D13" s="39">
        <f>Inputs!$C$31*Inputs!G11*D9*12</f>
        <v>47641.94726672813</v>
      </c>
      <c r="E13" s="39">
        <f>Inputs!$C$31*Inputs!H11*E9*12</f>
        <v>86386.060264523199</v>
      </c>
      <c r="F13" s="39">
        <f>Inputs!$C$31*Inputs!I11*F9*12</f>
        <v>147936.12820299601</v>
      </c>
      <c r="G13" s="39">
        <f>Inputs!$C$31*Inputs!J11*G9*12</f>
        <v>212806.1204200098</v>
      </c>
    </row>
    <row r="14" spans="1:17" x14ac:dyDescent="0.3">
      <c r="B14" s="21" t="s">
        <v>37</v>
      </c>
      <c r="C14" s="50">
        <v>0</v>
      </c>
      <c r="D14" s="39">
        <f>Inputs!$C$32*Inputs!G11</f>
        <v>16207.040884500002</v>
      </c>
      <c r="E14" s="39">
        <f>Inputs!$C$32*Inputs!H11</f>
        <v>16652.734508823753</v>
      </c>
      <c r="F14" s="39">
        <f>Inputs!$C$32*Inputs!I11</f>
        <v>17110.684707816406</v>
      </c>
      <c r="G14" s="39">
        <f>Inputs!$C$32*Inputs!J11</f>
        <v>17581.22853728136</v>
      </c>
    </row>
    <row r="15" spans="1:17" x14ac:dyDescent="0.3">
      <c r="B15" t="s">
        <v>39</v>
      </c>
      <c r="C15" s="50">
        <v>0</v>
      </c>
      <c r="D15" s="22">
        <f>Inputs!$C$33*Inputs!$F$33*Inputs!G11</f>
        <v>7878.4226521875007</v>
      </c>
      <c r="E15" s="22">
        <f>Inputs!$C$33*Inputs!$F$33*Inputs!H11</f>
        <v>8095.0792751226572</v>
      </c>
      <c r="F15" s="22">
        <f>Inputs!$C$33*Inputs!$F$33*Inputs!I11</f>
        <v>8317.6939551885298</v>
      </c>
      <c r="G15" s="22">
        <f>Inputs!$C$33*Inputs!$F$33*Inputs!J11</f>
        <v>8546.430538956216</v>
      </c>
    </row>
    <row r="16" spans="1:17" x14ac:dyDescent="0.3">
      <c r="B16" t="s">
        <v>42</v>
      </c>
      <c r="C16" s="50">
        <v>0</v>
      </c>
      <c r="D16" s="39"/>
      <c r="E16" s="39"/>
      <c r="F16" s="39"/>
      <c r="G16" s="39"/>
    </row>
    <row r="17" spans="1:7" x14ac:dyDescent="0.3">
      <c r="B17" s="21" t="s">
        <v>43</v>
      </c>
      <c r="C17" s="50">
        <v>0</v>
      </c>
      <c r="D17" s="39">
        <f>Inputs!$C$35*Inputs!G11</f>
        <v>6077.6403316875012</v>
      </c>
      <c r="E17" s="39">
        <f>Inputs!$C$35*Inputs!H11</f>
        <v>6244.7754408089077</v>
      </c>
      <c r="F17" s="39">
        <f>Inputs!$C$35*Inputs!I11</f>
        <v>6416.5067654311524</v>
      </c>
      <c r="G17" s="39">
        <f>Inputs!$C$35*Inputs!J11</f>
        <v>6592.9607014805106</v>
      </c>
    </row>
    <row r="18" spans="1:7" x14ac:dyDescent="0.3">
      <c r="B18" s="21" t="s">
        <v>90</v>
      </c>
      <c r="C18" s="50">
        <f>(Inputs!$C$36+Inputs!$C$37)*C9</f>
        <v>0</v>
      </c>
      <c r="D18" s="39">
        <f>(Inputs!$C$36+Inputs!$C$37)*D9</f>
        <v>15725</v>
      </c>
      <c r="E18" s="39">
        <f>(Inputs!$C$36+Inputs!$C$37)*E9</f>
        <v>27750</v>
      </c>
      <c r="F18" s="39">
        <f>(Inputs!$C$36+Inputs!$C$37)*F9</f>
        <v>46250</v>
      </c>
      <c r="G18" s="39">
        <f>(Inputs!$C$36+Inputs!$C$37)*G9</f>
        <v>64750</v>
      </c>
    </row>
    <row r="19" spans="1:7" x14ac:dyDescent="0.3">
      <c r="B19" s="21" t="s">
        <v>61</v>
      </c>
      <c r="C19" s="50">
        <v>0</v>
      </c>
      <c r="D19" s="39">
        <f>(Inputs!$C$38/Inputs!$C$39)*Inputs!G11</f>
        <v>49261.586625000011</v>
      </c>
      <c r="E19" s="39">
        <f>(Inputs!$C$38/Inputs!$C$39)*Inputs!H11</f>
        <v>50616.280257187507</v>
      </c>
      <c r="F19" s="39">
        <f>(Inputs!$C$38/Inputs!$C$39)*Inputs!I11</f>
        <v>52008.227964260172</v>
      </c>
      <c r="G19" s="39">
        <f>(Inputs!$C$38/Inputs!$C$39)*Inputs!J11</f>
        <v>53438.454233277334</v>
      </c>
    </row>
    <row r="20" spans="1:7" ht="6" customHeight="1" x14ac:dyDescent="0.3">
      <c r="C20" s="39"/>
      <c r="D20" s="39"/>
      <c r="E20" s="39"/>
      <c r="F20" s="39"/>
      <c r="G20" s="39"/>
    </row>
    <row r="21" spans="1:7" x14ac:dyDescent="0.3">
      <c r="B21" t="s">
        <v>62</v>
      </c>
      <c r="C21" s="50">
        <f>(C9*Inputs!$C$26)*Inputs!$C$45*Inputs!F11</f>
        <v>0</v>
      </c>
      <c r="D21" s="22">
        <f>(D9*Inputs!$C$26)*Inputs!$C$45*Inputs!G11</f>
        <v>21535.549705539848</v>
      </c>
      <c r="E21" s="22">
        <f>(E9*Inputs!$C$26)*Inputs!$C$45*Inputs!H11</f>
        <v>39049.018804309751</v>
      </c>
      <c r="F21" s="22">
        <f>(F9*Inputs!$C$26)*Inputs!$C$45*Inputs!I11</f>
        <v>66871.444702380453</v>
      </c>
      <c r="G21" s="22">
        <f>(G9*Inputs!$C$26)*Inputs!$C$45*Inputs!J11</f>
        <v>96194.573204374305</v>
      </c>
    </row>
    <row r="22" spans="1:7" ht="7.95" customHeight="1" x14ac:dyDescent="0.3">
      <c r="C22" s="39"/>
      <c r="D22" s="39"/>
      <c r="E22" s="39"/>
      <c r="F22" s="39"/>
      <c r="G22" s="39"/>
    </row>
    <row r="23" spans="1:7" x14ac:dyDescent="0.3">
      <c r="B23" s="26" t="s">
        <v>63</v>
      </c>
      <c r="C23" s="50">
        <f>SUM(C12:C21)</f>
        <v>0</v>
      </c>
      <c r="D23" s="40">
        <f>SUM(D12:D21)</f>
        <v>194390.30270659013</v>
      </c>
      <c r="E23" s="40">
        <f>SUM(E12:E21)</f>
        <v>289305.45015678724</v>
      </c>
      <c r="F23" s="40">
        <f>SUM(F12:F21)</f>
        <v>438261.6327983673</v>
      </c>
      <c r="G23" s="40">
        <f>SUM(G12:G21)</f>
        <v>594195.10417605331</v>
      </c>
    </row>
    <row r="26" spans="1:7" ht="21" x14ac:dyDescent="0.4">
      <c r="A26" s="2"/>
      <c r="B26" s="2" t="s">
        <v>64</v>
      </c>
      <c r="C26" s="11" t="s">
        <v>12</v>
      </c>
      <c r="D26" s="11" t="s">
        <v>13</v>
      </c>
      <c r="E26" s="11" t="s">
        <v>14</v>
      </c>
      <c r="F26" s="11" t="s">
        <v>15</v>
      </c>
      <c r="G26" s="11" t="s">
        <v>16</v>
      </c>
    </row>
    <row r="27" spans="1:7" x14ac:dyDescent="0.3">
      <c r="A27" t="s">
        <v>65</v>
      </c>
      <c r="B27" t="s">
        <v>66</v>
      </c>
      <c r="C27" s="50">
        <v>0</v>
      </c>
      <c r="D27" s="19">
        <f t="shared" ref="D27:G27" si="2">D23/D9</f>
        <v>45.738894754491795</v>
      </c>
      <c r="E27" s="19">
        <f t="shared" si="2"/>
        <v>38.574060020904966</v>
      </c>
      <c r="F27" s="19">
        <f t="shared" si="2"/>
        <v>35.060930623869382</v>
      </c>
      <c r="G27" s="19">
        <f t="shared" si="2"/>
        <v>33.954005952917335</v>
      </c>
    </row>
    <row r="28" spans="1:7" x14ac:dyDescent="0.3">
      <c r="A28" t="s">
        <v>67</v>
      </c>
      <c r="B28" t="s">
        <v>68</v>
      </c>
      <c r="C28" s="50">
        <v>0</v>
      </c>
      <c r="D28" s="37">
        <f>D27/Inputs!$C$20</f>
        <v>0.1252262690061377</v>
      </c>
      <c r="E28" s="37">
        <f>E27/Inputs!$C$20</f>
        <v>0.10561002059111559</v>
      </c>
      <c r="F28" s="37">
        <f>F27/Inputs!$C$20</f>
        <v>9.5991596506144777E-2</v>
      </c>
      <c r="G28" s="37">
        <f>G27/Inputs!$C$20</f>
        <v>9.2961001924482783E-2</v>
      </c>
    </row>
    <row r="29" spans="1:7" x14ac:dyDescent="0.3">
      <c r="A29" t="s">
        <v>67</v>
      </c>
      <c r="B29" t="s">
        <v>69</v>
      </c>
      <c r="C29" s="37">
        <f>Inputs!C48*(1+Inputs!$C$14)*(1-$C$46)</f>
        <v>9.217894150988809E-2</v>
      </c>
      <c r="D29" s="37">
        <f>C29*(1+Inputs!$C$14)*(1-Inputs!$C$19)</f>
        <v>9.4713862401410026E-2</v>
      </c>
      <c r="E29" s="37">
        <f>D29*(1+Inputs!$C$14)*(1-Inputs!$C$19)</f>
        <v>9.7318493617448806E-2</v>
      </c>
      <c r="F29" s="37">
        <f>E29*(1+Inputs!$C$14)*(1-Inputs!$C$19)</f>
        <v>9.999475219192866E-2</v>
      </c>
      <c r="G29" s="37">
        <f>F29*(1+Inputs!$C$14)*(1-Inputs!$C$19)</f>
        <v>0.10274460787720671</v>
      </c>
    </row>
    <row r="30" spans="1:7" x14ac:dyDescent="0.3">
      <c r="E30" s="37"/>
    </row>
    <row r="31" spans="1:7" ht="21" x14ac:dyDescent="0.4">
      <c r="A31" s="2"/>
      <c r="B31" s="2" t="s">
        <v>70</v>
      </c>
      <c r="C31" s="11" t="s">
        <v>12</v>
      </c>
      <c r="D31" s="11" t="s">
        <v>13</v>
      </c>
      <c r="E31" s="11" t="s">
        <v>14</v>
      </c>
      <c r="F31" s="11" t="s">
        <v>15</v>
      </c>
      <c r="G31" s="11" t="s">
        <v>16</v>
      </c>
    </row>
    <row r="32" spans="1:7" ht="6.6" customHeight="1" x14ac:dyDescent="0.3"/>
    <row r="33" spans="2:7" x14ac:dyDescent="0.3">
      <c r="B33" t="s">
        <v>71</v>
      </c>
      <c r="C33" s="25">
        <f>1+Inputs!C15</f>
        <v>1.057540005878369</v>
      </c>
      <c r="D33" s="25">
        <f>C33*(1+Inputs!D15)</f>
        <v>1.118895666139101</v>
      </c>
      <c r="E33" s="25">
        <f>D33*(1+Inputs!E15)</f>
        <v>1.1846257152530477</v>
      </c>
      <c r="F33" s="25">
        <f>E33*(1+Inputs!F15)</f>
        <v>1.2555048961391064</v>
      </c>
      <c r="G33" s="25">
        <f>F33*(1+Inputs!G15)</f>
        <v>1.3320190544981427</v>
      </c>
    </row>
    <row r="34" spans="2:7" x14ac:dyDescent="0.3">
      <c r="C34" s="25"/>
      <c r="D34" s="25"/>
      <c r="E34" s="25"/>
      <c r="F34" s="25"/>
      <c r="G34" s="25"/>
    </row>
    <row r="35" spans="2:7" x14ac:dyDescent="0.3">
      <c r="B35" s="26" t="s">
        <v>72</v>
      </c>
    </row>
    <row r="36" spans="2:7" x14ac:dyDescent="0.3">
      <c r="B36" t="s">
        <v>73</v>
      </c>
      <c r="C36" s="48">
        <v>0</v>
      </c>
      <c r="D36" s="39">
        <f>D28*D9*Inputs!$C$20</f>
        <v>194390.30270659016</v>
      </c>
      <c r="E36" s="39">
        <f>E28*E9*Inputs!$C$20</f>
        <v>289305.45015678729</v>
      </c>
      <c r="F36" s="39">
        <f>F28*F9*Inputs!$C$20</f>
        <v>438261.63279836724</v>
      </c>
      <c r="G36" s="39">
        <f>G28*G9*Inputs!$C$20</f>
        <v>594195.10417605331</v>
      </c>
    </row>
    <row r="37" spans="2:7" x14ac:dyDescent="0.3">
      <c r="B37" t="s">
        <v>74</v>
      </c>
      <c r="C37" s="48">
        <v>0</v>
      </c>
      <c r="D37" s="39">
        <f t="shared" ref="D37:G37" si="3">D23</f>
        <v>194390.30270659013</v>
      </c>
      <c r="E37" s="39">
        <f t="shared" si="3"/>
        <v>289305.45015678724</v>
      </c>
      <c r="F37" s="39">
        <f t="shared" si="3"/>
        <v>438261.6327983673</v>
      </c>
      <c r="G37" s="39">
        <f t="shared" si="3"/>
        <v>594195.10417605331</v>
      </c>
    </row>
    <row r="38" spans="2:7" x14ac:dyDescent="0.3">
      <c r="B38" t="s">
        <v>75</v>
      </c>
      <c r="C38" s="49">
        <v>0</v>
      </c>
      <c r="D38" s="41">
        <f t="shared" ref="D38:G38" si="4">D36-D37</f>
        <v>0</v>
      </c>
      <c r="E38" s="41">
        <f t="shared" si="4"/>
        <v>0</v>
      </c>
      <c r="F38" s="41">
        <f t="shared" si="4"/>
        <v>0</v>
      </c>
      <c r="G38" s="41">
        <f t="shared" si="4"/>
        <v>0</v>
      </c>
    </row>
    <row r="40" spans="2:7" x14ac:dyDescent="0.3">
      <c r="B40" t="s">
        <v>76</v>
      </c>
      <c r="C40" s="53">
        <f>C29*C9*Inputs!$C$20</f>
        <v>0</v>
      </c>
      <c r="D40" s="22">
        <f>D29*D9*Inputs!$C$20</f>
        <v>147025.51252898879</v>
      </c>
      <c r="E40" s="22">
        <f>E29*E9*Inputs!$C$20</f>
        <v>266591.84845329879</v>
      </c>
      <c r="F40" s="22">
        <f>F29*F9*Inputs!$C$20</f>
        <v>456538.54047627427</v>
      </c>
      <c r="G40" s="22">
        <f>G29*G9*Inputs!$C$20</f>
        <v>656730.69047512067</v>
      </c>
    </row>
    <row r="42" spans="2:7" x14ac:dyDescent="0.3">
      <c r="B42" t="s">
        <v>77</v>
      </c>
      <c r="C42" s="37">
        <f>(C37/C33)+(D37/D33)+(E37/E33)+(F37/F33)+(G37/G33)</f>
        <v>1213108.8922532629</v>
      </c>
    </row>
    <row r="43" spans="2:7" x14ac:dyDescent="0.3">
      <c r="B43" t="s">
        <v>78</v>
      </c>
      <c r="C43" s="37">
        <f>(C40/C33)+(D40/D33)+(E40/E33)+(F40/F33)+(G40/G33)</f>
        <v>1213108.8922532632</v>
      </c>
    </row>
    <row r="44" spans="2:7" x14ac:dyDescent="0.3">
      <c r="B44" s="42" t="s">
        <v>75</v>
      </c>
      <c r="C44" s="43">
        <f>C42-C43</f>
        <v>0</v>
      </c>
    </row>
    <row r="46" spans="2:7" x14ac:dyDescent="0.3">
      <c r="B46" t="s">
        <v>79</v>
      </c>
      <c r="C46" s="44">
        <v>0.35920096273974234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E2FED-4070-4E7E-BA0B-AA8E625DE7F0}">
  <dimension ref="A1:G16"/>
  <sheetViews>
    <sheetView workbookViewId="0">
      <selection activeCell="G16" sqref="G16"/>
    </sheetView>
  </sheetViews>
  <sheetFormatPr defaultRowHeight="14.4" x14ac:dyDescent="0.3"/>
  <cols>
    <col min="2" max="2" width="31.44140625" customWidth="1"/>
    <col min="3" max="3" width="11.6640625" customWidth="1"/>
  </cols>
  <sheetData>
    <row r="1" spans="1:7" ht="21" x14ac:dyDescent="0.4">
      <c r="A1" s="1"/>
      <c r="B1" s="2" t="s">
        <v>80</v>
      </c>
      <c r="C1" s="45"/>
      <c r="D1" s="45"/>
      <c r="E1" s="45"/>
      <c r="F1" s="45"/>
      <c r="G1" s="45"/>
    </row>
    <row r="2" spans="1:7" x14ac:dyDescent="0.3">
      <c r="A2" s="9"/>
      <c r="B2" s="9"/>
      <c r="C2" s="46"/>
      <c r="D2" s="46"/>
      <c r="E2" s="46"/>
      <c r="F2" s="46"/>
      <c r="G2" s="46"/>
    </row>
    <row r="3" spans="1:7" x14ac:dyDescent="0.3">
      <c r="A3" s="9"/>
      <c r="B3" s="10" t="s">
        <v>8</v>
      </c>
      <c r="C3" s="11" t="s">
        <v>12</v>
      </c>
      <c r="D3" s="11" t="s">
        <v>13</v>
      </c>
      <c r="E3" s="11" t="s">
        <v>14</v>
      </c>
      <c r="F3" s="11" t="s">
        <v>15</v>
      </c>
      <c r="G3" s="11" t="s">
        <v>16</v>
      </c>
    </row>
    <row r="4" spans="1:7" x14ac:dyDescent="0.3">
      <c r="B4" t="s">
        <v>81</v>
      </c>
      <c r="C4" s="50" t="s">
        <v>92</v>
      </c>
      <c r="D4" s="37">
        <f>Calc!D29*Inputs!D16</f>
        <v>34.570559776514656</v>
      </c>
      <c r="E4" s="37">
        <f>Calc!E29*Inputs!E16</f>
        <v>35.521250170368816</v>
      </c>
      <c r="F4" s="37">
        <f>Calc!F29*Inputs!F16</f>
        <v>36.598079302245893</v>
      </c>
      <c r="G4" s="37">
        <f>Calc!G29*Inputs!G16</f>
        <v>37.501781875180448</v>
      </c>
    </row>
    <row r="6" spans="1:7" x14ac:dyDescent="0.3">
      <c r="B6" s="10" t="s">
        <v>67</v>
      </c>
      <c r="C6" s="11" t="s">
        <v>12</v>
      </c>
      <c r="D6" s="11" t="s">
        <v>13</v>
      </c>
      <c r="E6" s="11" t="s">
        <v>14</v>
      </c>
      <c r="F6" s="11" t="s">
        <v>15</v>
      </c>
      <c r="G6" s="11" t="s">
        <v>16</v>
      </c>
    </row>
    <row r="7" spans="1:7" x14ac:dyDescent="0.3">
      <c r="B7" t="s">
        <v>81</v>
      </c>
      <c r="C7" s="50" t="s">
        <v>92</v>
      </c>
      <c r="D7" s="37">
        <f>Calc!D29</f>
        <v>9.4713862401410026E-2</v>
      </c>
      <c r="E7" s="37">
        <f>Calc!E29</f>
        <v>9.7318493617448806E-2</v>
      </c>
      <c r="F7" s="37">
        <f>Calc!F29</f>
        <v>9.999475219192866E-2</v>
      </c>
      <c r="G7" s="37">
        <f>Calc!G29</f>
        <v>0.10274460787720671</v>
      </c>
    </row>
    <row r="16" spans="1:7" x14ac:dyDescent="0.3">
      <c r="G16" t="s">
        <v>93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SharedWithUsers xmlns="2b6314a3-02c5-49ae-9e9b-4170ca21d125">
      <UserInfo>
        <DisplayName/>
        <AccountId xsi:nil="true"/>
        <AccountType/>
      </UserInfo>
    </SharedWithUsers>
    <lcf76f155ced4ddcb4097134ff3c332f xmlns="db304e25-41f7-439f-a0b4-57d6fe7814bb">
      <Terms xmlns="http://schemas.microsoft.com/office/infopath/2007/PartnerControls"/>
    </lcf76f155ced4ddcb4097134ff3c332f>
    <TaxCatchAll xmlns="2b6314a3-02c5-49ae-9e9b-4170ca21d12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9" ma:contentTypeDescription="Create a new document." ma:contentTypeScope="" ma:versionID="7e66c6d821b81934021b30d09778e8f3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d0fba248f1d7bcfe80765fa22ba57fab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021BE6-30D1-4850-8C40-683BD906A63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7B65CB8-5146-4663-9528-6251D4FEF5EB}">
  <ds:schemaRefs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db304e25-41f7-439f-a0b4-57d6fe7814bb"/>
    <ds:schemaRef ds:uri="http://schemas.microsoft.com/sharepoint/v3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2b6314a3-02c5-49ae-9e9b-4170ca21d12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F029535-6113-4BCC-8A1C-9EFB336FB3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 page</vt:lpstr>
      <vt:lpstr>Inputs</vt:lpstr>
      <vt:lpstr>Calc</vt:lpstr>
      <vt:lpstr>Output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2023-10-15T22:05:02Z</dcterms:created>
  <dcterms:modified xsi:type="dcterms:W3CDTF">2023-12-18T22:00:22Z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MediaServiceImageTags">
    <vt:lpwstr/>
  </property>
  <property fmtid="{D5CDD505-2E9C-101B-9397-08002B2CF9AE}" pid="4" name="Order">
    <vt:r8>908200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