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fileSharing readOnlyRecommended="1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https://energyqonline.sharepoint.com/sites/AER2025/Shared Documents/General/Regulatory Proposal (Energex &amp; Ergon)/Regulatory Proposal Energex/B. RP Supporting Documents/11 Alternative Control Services/"/>
    </mc:Choice>
  </mc:AlternateContent>
  <xr:revisionPtr revIDLastSave="73" documentId="13_ncr:1_{EB0CC1EB-B7A5-48C3-9267-5A3ED20AA933}" xr6:coauthVersionLast="47" xr6:coauthVersionMax="47" xr10:uidLastSave="{1893458B-3088-4535-AE57-98B72841F1DD}"/>
  <bookViews>
    <workbookView xWindow="37320" yWindow="-120" windowWidth="51840" windowHeight="21240" activeTab="2" xr2:uid="{22392DB6-5BE3-4C55-8446-1210A088E210}"/>
  </bookViews>
  <sheets>
    <sheet name="Cover page" sheetId="1" r:id="rId1"/>
    <sheet name="Inputs" sheetId="4" r:id="rId2"/>
    <sheet name="Calculations" sheetId="8" r:id="rId3"/>
    <sheet name="Output" sheetId="3" r:id="rId4"/>
    <sheet name="Import Qty" sheetId="9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_FRC246">OFFSET([1]Lookups!$B$4,0,0,COUNTA([1]Lookups!$B:$B),[1]Lookups!$A$4)</definedName>
    <definedName name="____FRC246">OFFSET([1]Lookups!$B$4,0,0,COUNTA([1]Lookups!$B:$B),[1]Lookups!$A$4)</definedName>
    <definedName name="___FRC246">OFFSET([1]Lookups!$B$4,0,0,COUNTA([1]Lookups!$B:$B),[1]Lookups!$A$4)</definedName>
    <definedName name="__FRC246">OFFSET([1]Lookups!$B$4,0,0,COUNTA([1]Lookups!$B$1:$B$65536),[1]Lookups!$A$4)</definedName>
    <definedName name="_FRC246">OFFSET([2]Lookups!$B$4,0,0,COUNTA([2]Lookups!$B$1:$B$65536),[2]Lookups!$A$4)</definedName>
    <definedName name="_MatInverse_In" hidden="1">#REF!</definedName>
    <definedName name="_MatInverse_Out" hidden="1">#REF!</definedName>
    <definedName name="A10offset">10</definedName>
    <definedName name="A10remlife">'[3]PTRM input'!$L$16</definedName>
    <definedName name="A10stdlife">'[3]PTRM input'!$M$16</definedName>
    <definedName name="A10taxremlife">'[3]PTRM input'!$O$16</definedName>
    <definedName name="A10taxstdlife">'[3]PTRM input'!$P$16</definedName>
    <definedName name="A10taxvalue">'[3]PTRM input'!$N$16</definedName>
    <definedName name="A10value">'[3]PTRM input'!$J$16</definedName>
    <definedName name="A11offset">11</definedName>
    <definedName name="A11remlife">'[3]PTRM input'!$L$17</definedName>
    <definedName name="A11stdlife">'[3]PTRM input'!$M$17</definedName>
    <definedName name="A11taxremlife">'[3]PTRM input'!$O$17</definedName>
    <definedName name="A11taxstdlife">'[3]PTRM input'!$P$17</definedName>
    <definedName name="A11taxvalue">'[3]PTRM input'!$N$17</definedName>
    <definedName name="A11value">'[3]PTRM input'!$J$17</definedName>
    <definedName name="A12offset">12</definedName>
    <definedName name="A12remlife">'[3]PTRM input'!$L$18</definedName>
    <definedName name="A12stdlife">'[3]PTRM input'!$M$18</definedName>
    <definedName name="A12taxremlife">'[3]PTRM input'!$O$18</definedName>
    <definedName name="A12taxstdlife">'[3]PTRM input'!$P$18</definedName>
    <definedName name="A12taxvalue">'[3]PTRM input'!$N$18</definedName>
    <definedName name="A12value">'[3]PTRM input'!$J$18</definedName>
    <definedName name="A13offset">13</definedName>
    <definedName name="A13remlife">'[3]PTRM input'!$L$19</definedName>
    <definedName name="A13stdlife">'[3]PTRM input'!$M$19</definedName>
    <definedName name="A13taxremlife">'[3]PTRM input'!$O$19</definedName>
    <definedName name="A13taxstdlife">'[3]PTRM input'!$P$19</definedName>
    <definedName name="A13taxvalue">'[3]PTRM input'!$N$19</definedName>
    <definedName name="A13value">'[3]PTRM input'!$J$19</definedName>
    <definedName name="A14offset">14</definedName>
    <definedName name="A14remlife">'[3]PTRM input'!$L$20</definedName>
    <definedName name="A14stdlife">'[3]PTRM input'!$M$20</definedName>
    <definedName name="A14taxremlife">'[3]PTRM input'!$O$20</definedName>
    <definedName name="A14taxstdlife">'[3]PTRM input'!$P$20</definedName>
    <definedName name="A14taxvalue">'[3]PTRM input'!$N$20</definedName>
    <definedName name="A14value">'[3]PTRM input'!$J$20</definedName>
    <definedName name="A15offset">15</definedName>
    <definedName name="A15remlife">'[3]PTRM input'!$L$21</definedName>
    <definedName name="A15stdlife">'[3]PTRM input'!$M$21</definedName>
    <definedName name="A15taxremlife">'[3]PTRM input'!$O$21</definedName>
    <definedName name="A15taxstdlife">'[3]PTRM input'!$P$21</definedName>
    <definedName name="A15taxvalue">'[3]PTRM input'!$N$21</definedName>
    <definedName name="A15value">'[3]PTRM input'!$J$21</definedName>
    <definedName name="A16offset">16</definedName>
    <definedName name="A16remlife">'[3]PTRM input'!$L$22</definedName>
    <definedName name="A16stdlife">'[3]PTRM input'!$M$22</definedName>
    <definedName name="A16taxremlife">'[3]PTRM input'!$O$22</definedName>
    <definedName name="A16taxstdlife">'[3]PTRM input'!$P$22</definedName>
    <definedName name="A16taxvalue">'[3]PTRM input'!$N$22</definedName>
    <definedName name="A16value">'[3]PTRM input'!$J$22</definedName>
    <definedName name="A17offset">17</definedName>
    <definedName name="A17remlife">'[3]PTRM input'!$L$23</definedName>
    <definedName name="A17stdlife">'[3]PTRM input'!$M$23</definedName>
    <definedName name="A17taxremlife">'[3]PTRM input'!$O$23</definedName>
    <definedName name="A17taxstdlife">'[3]PTRM input'!$P$23</definedName>
    <definedName name="A17taxvalue">'[3]PTRM input'!$N$23</definedName>
    <definedName name="A17value">'[3]PTRM input'!$J$23</definedName>
    <definedName name="A18offset">18</definedName>
    <definedName name="A18remlife">'[3]PTRM input'!$L$24</definedName>
    <definedName name="A18stdlife">'[3]PTRM input'!$M$24</definedName>
    <definedName name="A18taxremlife">'[3]PTRM input'!$O$24</definedName>
    <definedName name="A18taxstdlife">'[3]PTRM input'!$P$24</definedName>
    <definedName name="A18taxvalue">'[3]PTRM input'!$N$24</definedName>
    <definedName name="A18value">'[3]PTRM input'!$J$24</definedName>
    <definedName name="A19offset">19</definedName>
    <definedName name="A19remlife">'[3]PTRM input'!$L$25</definedName>
    <definedName name="A19stdlife">'[3]PTRM input'!$M$25</definedName>
    <definedName name="A19taxremlife">'[3]PTRM input'!$O$25</definedName>
    <definedName name="A19taxstdlife">'[3]PTRM input'!$P$25</definedName>
    <definedName name="A19taxvalue">'[3]PTRM input'!$N$25</definedName>
    <definedName name="A19value">'[3]PTRM input'!$J$25</definedName>
    <definedName name="A1offset">1</definedName>
    <definedName name="A1remlife">'[3]PTRM input'!$L$7</definedName>
    <definedName name="A1stdlife">'[3]PTRM input'!$M$7</definedName>
    <definedName name="A1taxremlife">'[3]PTRM input'!$O$7</definedName>
    <definedName name="A1taxstdlife">'[3]PTRM input'!$P$7</definedName>
    <definedName name="A1taxvalue">'[3]PTRM input'!$N$7</definedName>
    <definedName name="A1value">'[3]PTRM input'!$J$7</definedName>
    <definedName name="A1value_PL">#REF!</definedName>
    <definedName name="A20offset">20</definedName>
    <definedName name="A20remlife">'[3]PTRM input'!$L$26</definedName>
    <definedName name="A20stdlife">'[3]PTRM input'!$M$26</definedName>
    <definedName name="A20taxremlife">'[3]PTRM input'!$O$26</definedName>
    <definedName name="A20taxstdlife">'[3]PTRM input'!$P$26</definedName>
    <definedName name="A20taxvalue">'[3]PTRM input'!$N$26</definedName>
    <definedName name="A20value">'[3]PTRM input'!$J$26</definedName>
    <definedName name="A21offset">21</definedName>
    <definedName name="A21remlife">'[3]PTRM input'!$L$27</definedName>
    <definedName name="A21stdlife">'[3]PTRM input'!$M$27</definedName>
    <definedName name="A21taxremlife">'[3]PTRM input'!$O$27</definedName>
    <definedName name="A21taxstdlife">'[3]PTRM input'!$P$27</definedName>
    <definedName name="A21taxvalue">'[3]PTRM input'!$N$27</definedName>
    <definedName name="A21value">'[3]PTRM input'!$J$27</definedName>
    <definedName name="A22offset">22</definedName>
    <definedName name="A22remlife">'[3]PTRM input'!$L$28</definedName>
    <definedName name="A22stdlife">'[3]PTRM input'!$M$28</definedName>
    <definedName name="A22taxremlife">'[3]PTRM input'!$O$28</definedName>
    <definedName name="A22taxstdlife">'[3]PTRM input'!$P$28</definedName>
    <definedName name="A22taxvalue">'[3]PTRM input'!$N$28</definedName>
    <definedName name="A22value">'[3]PTRM input'!$J$28</definedName>
    <definedName name="A23offset">23</definedName>
    <definedName name="A23remlife">'[3]PTRM input'!$L$29</definedName>
    <definedName name="A23stdlife">'[3]PTRM input'!$M$29</definedName>
    <definedName name="A23taxremlife">'[3]PTRM input'!$O$29</definedName>
    <definedName name="A23taxstdlife">'[3]PTRM input'!$P$29</definedName>
    <definedName name="A23taxvalue">'[3]PTRM input'!$N$29</definedName>
    <definedName name="A23value">'[3]PTRM input'!$J$29</definedName>
    <definedName name="A24offset">24</definedName>
    <definedName name="A24remlife">'[3]PTRM input'!$L$30</definedName>
    <definedName name="A24stdlife">'[3]PTRM input'!$M$30</definedName>
    <definedName name="A24taxremlife">'[3]PTRM input'!$O$30</definedName>
    <definedName name="A24taxstdlife">'[3]PTRM input'!$P$30</definedName>
    <definedName name="A24taxvalue">'[3]PTRM input'!$N$30</definedName>
    <definedName name="A24value">'[3]PTRM input'!$J$30</definedName>
    <definedName name="A25offset">25</definedName>
    <definedName name="A25remlife">'[3]PTRM input'!$L$31</definedName>
    <definedName name="A25stdlife">'[3]PTRM input'!$M$31</definedName>
    <definedName name="A25taxremlife">'[3]PTRM input'!$O$31</definedName>
    <definedName name="A25taxstdlife">'[3]PTRM input'!$P$31</definedName>
    <definedName name="A25taxvalue">'[3]PTRM input'!$N$31</definedName>
    <definedName name="A25value">'[3]PTRM input'!$J$31</definedName>
    <definedName name="A26offset">26</definedName>
    <definedName name="A26remlife">'[3]PTRM input'!$L$32</definedName>
    <definedName name="A26stdlife">'[3]PTRM input'!$M$32</definedName>
    <definedName name="A26taxremlife">'[3]PTRM input'!$O$32</definedName>
    <definedName name="A26taxstdlife">'[3]PTRM input'!$P$32</definedName>
    <definedName name="A26taxvalue">'[3]PTRM input'!$N$32</definedName>
    <definedName name="A26value">'[3]PTRM input'!$J$32</definedName>
    <definedName name="A27offset">27</definedName>
    <definedName name="A27remlife">'[3]PTRM input'!$L$33</definedName>
    <definedName name="A27stdlife">'[3]PTRM input'!$M$33</definedName>
    <definedName name="A27taxremlife">'[3]PTRM input'!$O$33</definedName>
    <definedName name="A27taxstdlife">'[3]PTRM input'!$P$33</definedName>
    <definedName name="A27taxvalue">'[3]PTRM input'!$N$33</definedName>
    <definedName name="A27value">'[3]PTRM input'!$J$33</definedName>
    <definedName name="A28offset">28</definedName>
    <definedName name="A28remlife">'[3]PTRM input'!$L$34</definedName>
    <definedName name="A28stdlife">'[3]PTRM input'!$M$34</definedName>
    <definedName name="A28taxremlife">'[3]PTRM input'!$O$34</definedName>
    <definedName name="A28taxstdlife">'[3]PTRM input'!$P$34</definedName>
    <definedName name="A28taxvalue">'[3]PTRM input'!$N$34</definedName>
    <definedName name="A28value">'[3]PTRM input'!$J$34</definedName>
    <definedName name="A29offset">29</definedName>
    <definedName name="A29remlife">'[3]PTRM input'!$L$35</definedName>
    <definedName name="A29stdlife">'[3]PTRM input'!$M$35</definedName>
    <definedName name="A29taxremlife">'[3]PTRM input'!$O$35</definedName>
    <definedName name="A29taxstdlife">'[3]PTRM input'!$P$35</definedName>
    <definedName name="A29taxvalue">'[3]PTRM input'!$N$35</definedName>
    <definedName name="A29value">'[3]PTRM input'!$J$35</definedName>
    <definedName name="A2offset">2</definedName>
    <definedName name="A2remlife">'[3]PTRM input'!$L$8</definedName>
    <definedName name="A2stdlife">'[3]PTRM input'!$M$8</definedName>
    <definedName name="A2taxremlife">'[3]PTRM input'!$O$8</definedName>
    <definedName name="A2taxstdlife">'[3]PTRM input'!$P$8</definedName>
    <definedName name="A2taxvalue">'[3]PTRM input'!$N$8</definedName>
    <definedName name="A2value">'[3]PTRM input'!$J$8</definedName>
    <definedName name="A30offset">30</definedName>
    <definedName name="A30remlife">'[3]PTRM input'!$L$36</definedName>
    <definedName name="A30stdlife">'[3]PTRM input'!$M$36</definedName>
    <definedName name="A30taxremlife">'[3]PTRM input'!$O$36</definedName>
    <definedName name="A30taxstdlife">'[3]PTRM input'!$P$36</definedName>
    <definedName name="A30taxvalue">'[3]PTRM input'!$N$36</definedName>
    <definedName name="A30value">'[3]PTRM input'!$J$36</definedName>
    <definedName name="A31offset">31</definedName>
    <definedName name="A31remlife">'[3]PTRM input'!$L$37</definedName>
    <definedName name="A31stdlife">'[3]PTRM input'!$M$37</definedName>
    <definedName name="A31taxremlife">'[3]PTRM input'!$O$37</definedName>
    <definedName name="A31taxstdlife">'[3]PTRM input'!$P$37</definedName>
    <definedName name="A31taxvalue">'[3]PTRM input'!$N$37</definedName>
    <definedName name="A31value">'[3]PTRM input'!$J$37</definedName>
    <definedName name="A32offset">32</definedName>
    <definedName name="A32remlife">'[3]PTRM input'!$L$38</definedName>
    <definedName name="A32stdlife">'[3]PTRM input'!$M$38</definedName>
    <definedName name="A32taxremlife">'[3]PTRM input'!$O$38</definedName>
    <definedName name="A32taxstdlife">'[3]PTRM input'!$P$38</definedName>
    <definedName name="A32taxvalue">'[3]PTRM input'!$N$38</definedName>
    <definedName name="A32value">'[3]PTRM input'!$J$38</definedName>
    <definedName name="A33offset">33</definedName>
    <definedName name="A33remlife">'[3]PTRM input'!$L$39</definedName>
    <definedName name="A33stdlife">'[3]PTRM input'!$M$39</definedName>
    <definedName name="A33taxremlife">'[3]PTRM input'!$O$39</definedName>
    <definedName name="A33taxstdlife">'[3]PTRM input'!$P$39</definedName>
    <definedName name="A33taxvalue">'[3]PTRM input'!$N$39</definedName>
    <definedName name="A33value">'[3]PTRM input'!$J$39</definedName>
    <definedName name="A34offset">34</definedName>
    <definedName name="A34remlife">'[3]PTRM input'!$L$40</definedName>
    <definedName name="A34stdlife">'[3]PTRM input'!$M$40</definedName>
    <definedName name="A34taxremlife">'[3]PTRM input'!$O$40</definedName>
    <definedName name="A34taxstdlife">'[3]PTRM input'!$P$40</definedName>
    <definedName name="A34taxvalue">'[3]PTRM input'!$N$40</definedName>
    <definedName name="A34value">'[3]PTRM input'!$J$40</definedName>
    <definedName name="A35offset">35</definedName>
    <definedName name="A35remlife">'[3]PTRM input'!$L$41</definedName>
    <definedName name="A35stdlife">'[3]PTRM input'!$M$41</definedName>
    <definedName name="A35taxremlife">'[3]PTRM input'!$O$41</definedName>
    <definedName name="A35taxstdlife">'[3]PTRM input'!$P$41</definedName>
    <definedName name="A35taxvalue">'[3]PTRM input'!$N$41</definedName>
    <definedName name="A35value">'[3]PTRM input'!$J$41</definedName>
    <definedName name="A36offset">36</definedName>
    <definedName name="A36remlife">'[3]PTRM input'!$L$42</definedName>
    <definedName name="A36stdlife">'[3]PTRM input'!$M$42</definedName>
    <definedName name="A36taxremlife">'[3]PTRM input'!$O$42</definedName>
    <definedName name="A36taxstdlife">'[3]PTRM input'!$P$42</definedName>
    <definedName name="A36taxvalue">'[3]PTRM input'!$N$42</definedName>
    <definedName name="A36value">'[3]PTRM input'!$J$42</definedName>
    <definedName name="A37offset">37</definedName>
    <definedName name="A37remlife">'[3]PTRM input'!$L$43</definedName>
    <definedName name="A37stdlife">'[3]PTRM input'!$M$43</definedName>
    <definedName name="A37taxremlife">'[3]PTRM input'!$O$43</definedName>
    <definedName name="A37taxstdlife">'[3]PTRM input'!$P$43</definedName>
    <definedName name="A37taxvalue">'[3]PTRM input'!$N$43</definedName>
    <definedName name="A37value">'[3]PTRM input'!$J$43</definedName>
    <definedName name="A38offset">38</definedName>
    <definedName name="A38remlife">'[3]PTRM input'!$L$44</definedName>
    <definedName name="A38stdlife">'[3]PTRM input'!$M$44</definedName>
    <definedName name="A38taxremlife">'[3]PTRM input'!$O$44</definedName>
    <definedName name="A38taxstdlife">'[3]PTRM input'!$P$44</definedName>
    <definedName name="A38taxvalue">'[3]PTRM input'!$N$44</definedName>
    <definedName name="A38value">'[3]PTRM input'!$J$44</definedName>
    <definedName name="A39offset">39</definedName>
    <definedName name="A39remlife">'[3]PTRM input'!$L$45</definedName>
    <definedName name="A39stdlife">'[3]PTRM input'!$M$45</definedName>
    <definedName name="A39taxremlife">'[3]PTRM input'!$O$45</definedName>
    <definedName name="A39taxstdlife">'[3]PTRM input'!$P$45</definedName>
    <definedName name="A39taxvalue">'[3]PTRM input'!$N$45</definedName>
    <definedName name="A39value">'[3]PTRM input'!$J$45</definedName>
    <definedName name="A3offset">3</definedName>
    <definedName name="A3remlife">'[3]PTRM input'!$L$9</definedName>
    <definedName name="A3stdlife">'[3]PTRM input'!$M$9</definedName>
    <definedName name="A3taxremlife">'[3]PTRM input'!$O$9</definedName>
    <definedName name="A3taxstdlife">'[3]PTRM input'!$P$9</definedName>
    <definedName name="A3taxvalue">'[3]PTRM input'!$N$9</definedName>
    <definedName name="A3value">'[3]PTRM input'!$J$9</definedName>
    <definedName name="A40offset">40</definedName>
    <definedName name="A40remlife">'[3]PTRM input'!$L$46</definedName>
    <definedName name="A40stdlife">'[3]PTRM input'!$M$46</definedName>
    <definedName name="A40taxremlife">'[3]PTRM input'!$O$46</definedName>
    <definedName name="A40taxstdlife">'[3]PTRM input'!$P$46</definedName>
    <definedName name="A40taxvalue">'[3]PTRM input'!$N$46</definedName>
    <definedName name="A40value">'[3]PTRM input'!$J$46</definedName>
    <definedName name="A41offset">41</definedName>
    <definedName name="A41remlife">'[3]PTRM input'!$L$47</definedName>
    <definedName name="A41stdlife">'[3]PTRM input'!$M$47</definedName>
    <definedName name="A41taxremlife">'[3]PTRM input'!$O$47</definedName>
    <definedName name="A41taxstdlife">'[3]PTRM input'!$P$47</definedName>
    <definedName name="A41taxvalue">'[3]PTRM input'!$N$47</definedName>
    <definedName name="A41value">'[3]PTRM input'!$J$47</definedName>
    <definedName name="A42offset">42</definedName>
    <definedName name="A42remlife">'[3]PTRM input'!$L$48</definedName>
    <definedName name="A42stdlife">'[3]PTRM input'!$M$48</definedName>
    <definedName name="A42taxremlife">'[3]PTRM input'!$O$48</definedName>
    <definedName name="A42taxstdlife">'[3]PTRM input'!$P$48</definedName>
    <definedName name="A42taxvalue">'[3]PTRM input'!$N$48</definedName>
    <definedName name="A42value">'[3]PTRM input'!$J$48</definedName>
    <definedName name="A43offset">43</definedName>
    <definedName name="A43remlife">'[3]PTRM input'!$L$49</definedName>
    <definedName name="A43stdlife">'[3]PTRM input'!$M$49</definedName>
    <definedName name="A43taxremlife">'[3]PTRM input'!$O$49</definedName>
    <definedName name="A43taxstdlife">'[3]PTRM input'!$P$49</definedName>
    <definedName name="A43taxvalue">'[3]PTRM input'!$N$49</definedName>
    <definedName name="A43value">'[3]PTRM input'!$J$49</definedName>
    <definedName name="A44offset">44</definedName>
    <definedName name="A44remlife">'[3]PTRM input'!$L$50</definedName>
    <definedName name="A44stdlife">'[3]PTRM input'!$M$50</definedName>
    <definedName name="A44taxremlife">'[3]PTRM input'!$O$50</definedName>
    <definedName name="A44taxstdlife">'[3]PTRM input'!$P$50</definedName>
    <definedName name="A44taxvalue">'[3]PTRM input'!$N$50</definedName>
    <definedName name="A44value">'[3]PTRM input'!$J$50</definedName>
    <definedName name="A45offset">45</definedName>
    <definedName name="A45remlife">'[3]PTRM input'!$L$51</definedName>
    <definedName name="A45stdlife">'[3]PTRM input'!$M$51</definedName>
    <definedName name="A45taxremlife">'[3]PTRM input'!$O$51</definedName>
    <definedName name="A45taxstdlife">'[3]PTRM input'!$P$51</definedName>
    <definedName name="A45taxvalue">'[3]PTRM input'!$N$51</definedName>
    <definedName name="A45value">'[3]PTRM input'!$J$51</definedName>
    <definedName name="A46offset">46</definedName>
    <definedName name="A46remlife">'[3]PTRM input'!$L$52</definedName>
    <definedName name="A46stdlife">'[3]PTRM input'!$M$52</definedName>
    <definedName name="A46taxremlife">'[3]PTRM input'!$O$52</definedName>
    <definedName name="A46taxstdlife">'[3]PTRM input'!$P$52</definedName>
    <definedName name="A46taxvalue">'[3]PTRM input'!$N$52</definedName>
    <definedName name="A46value">'[3]PTRM input'!$J$52</definedName>
    <definedName name="A47offset">47</definedName>
    <definedName name="A47remlife">'[3]PTRM input'!$L$53</definedName>
    <definedName name="A47stdlife">'[3]PTRM input'!$M$53</definedName>
    <definedName name="A47taxremlife">'[3]PTRM input'!$O$53</definedName>
    <definedName name="A47taxstdlife">'[3]PTRM input'!$P$53</definedName>
    <definedName name="A47taxvalue">'[3]PTRM input'!$N$53</definedName>
    <definedName name="A47value">'[3]PTRM input'!$J$53</definedName>
    <definedName name="A48offset">48</definedName>
    <definedName name="A48remlife">'[3]PTRM input'!$L$54</definedName>
    <definedName name="A48stdlife">'[3]PTRM input'!$M$54</definedName>
    <definedName name="A48taxremlife">'[3]PTRM input'!$O$54</definedName>
    <definedName name="A48taxstdlife">'[3]PTRM input'!$P$54</definedName>
    <definedName name="A48taxvalue">'[3]PTRM input'!$N$54</definedName>
    <definedName name="A48value">'[3]PTRM input'!$J$54</definedName>
    <definedName name="A49offset">49</definedName>
    <definedName name="A49remlife">'[3]PTRM input'!$L$55</definedName>
    <definedName name="A49stdlife">'[3]PTRM input'!$M$55</definedName>
    <definedName name="A49taxremlife">'[3]PTRM input'!$O$55</definedName>
    <definedName name="A49taxstdlife">'[3]PTRM input'!$P$55</definedName>
    <definedName name="A49taxvalue">'[3]PTRM input'!$N$55</definedName>
    <definedName name="A49value">'[3]PTRM input'!$J$55</definedName>
    <definedName name="A4offset">4</definedName>
    <definedName name="A4remlife">'[3]PTRM input'!$L$10</definedName>
    <definedName name="A4stdlife">'[3]PTRM input'!$M$10</definedName>
    <definedName name="A4taxremlife">'[3]PTRM input'!$O$10</definedName>
    <definedName name="A4taxstdlife">'[3]PTRM input'!$P$10</definedName>
    <definedName name="A4taxvalue">'[3]PTRM input'!$N$10</definedName>
    <definedName name="A4value">'[3]PTRM input'!$J$10</definedName>
    <definedName name="A50offset">50</definedName>
    <definedName name="A50remlife">'[3]PTRM input'!$L$56</definedName>
    <definedName name="A50stdlife">'[3]PTRM input'!$M$56</definedName>
    <definedName name="A50taxremlife">'[3]PTRM input'!$O$56</definedName>
    <definedName name="A50taxstdlife">'[3]PTRM input'!$P$56</definedName>
    <definedName name="A50taxvalue">'[3]PTRM input'!$N$56</definedName>
    <definedName name="A50value">'[3]PTRM input'!$J$56</definedName>
    <definedName name="A5offset">5</definedName>
    <definedName name="A5remlife">'[3]PTRM input'!$L$11</definedName>
    <definedName name="A5stdlife">'[3]PTRM input'!$M$11</definedName>
    <definedName name="A5taxremlife">'[3]PTRM input'!$O$11</definedName>
    <definedName name="A5taxstdlife">'[3]PTRM input'!$P$11</definedName>
    <definedName name="A5taxvalue">'[3]PTRM input'!$N$11</definedName>
    <definedName name="A5value">'[3]PTRM input'!$J$11</definedName>
    <definedName name="A6offset">6</definedName>
    <definedName name="A6remlife">'[3]PTRM input'!$L$12</definedName>
    <definedName name="A6stdlife">'[3]PTRM input'!$M$12</definedName>
    <definedName name="A6taxremlife">'[3]PTRM input'!$O$12</definedName>
    <definedName name="A6taxstdlife">'[3]PTRM input'!$P$12</definedName>
    <definedName name="A6taxvalue">'[3]PTRM input'!$N$12</definedName>
    <definedName name="A6value">'[3]PTRM input'!$J$12</definedName>
    <definedName name="A7offset">7</definedName>
    <definedName name="A7remlife">'[3]PTRM input'!$L$13</definedName>
    <definedName name="A7stdlife">'[3]PTRM input'!$M$13</definedName>
    <definedName name="A7taxremlife">'[3]PTRM input'!$O$13</definedName>
    <definedName name="A7taxstdlife">'[3]PTRM input'!$P$13</definedName>
    <definedName name="A7taxvalue">'[3]PTRM input'!$N$13</definedName>
    <definedName name="A7value">'[3]PTRM input'!$J$13</definedName>
    <definedName name="A8offset">8</definedName>
    <definedName name="A8remlife">'[3]PTRM input'!$L$14</definedName>
    <definedName name="A8stdlife">'[3]PTRM input'!$M$14</definedName>
    <definedName name="A8taxremlife">'[3]PTRM input'!$O$14</definedName>
    <definedName name="A8taxstdlife">'[3]PTRM input'!$P$14</definedName>
    <definedName name="A8taxvalue">'[3]PTRM input'!$N$14</definedName>
    <definedName name="A8value">'[3]PTRM input'!$J$14</definedName>
    <definedName name="A9offset">9</definedName>
    <definedName name="A9remlife">'[3]PTRM input'!$L$15</definedName>
    <definedName name="A9stdlife">'[3]PTRM input'!$M$15</definedName>
    <definedName name="A9taxremlife">'[3]PTRM input'!$O$15</definedName>
    <definedName name="A9taxstdlife">'[3]PTRM input'!$P$15</definedName>
    <definedName name="A9taxvalue">'[3]PTRM input'!$N$15</definedName>
    <definedName name="A9value">'[3]PTRM input'!$J$15</definedName>
    <definedName name="abba" localSheetId="4" hidden="1">{"Ownership",#N/A,FALSE,"Ownership";"Contents",#N/A,FALSE,"Contents"}</definedName>
    <definedName name="abba" hidden="1">{"Ownership",#N/A,FALSE,"Ownership";"Contents",#N/A,FALSE,"Contents"}</definedName>
    <definedName name="abc">#REF!</definedName>
    <definedName name="ACS_ACT">OFFSET('[2]ACS Activities'!$B$5,0,0,COUNTA('[2]ACS Activities'!$F$1:$F$65536),COUNTA('[2]ACS Activities'!$A$5:$IV$5))</definedName>
    <definedName name="ACS_P">#REF!</definedName>
    <definedName name="ACS_PRD">OFFSET('[2]ACS Products'!$B$5,0,0,COUNTA('[2]ACS Products'!$D$1:$D$65536),COUNTA('[2]ACS Products'!$A$5:$IV$5))</definedName>
    <definedName name="ACS_Team_Data">'[4]DATA (ACS Team) 001'!$B$3:$AD$121</definedName>
    <definedName name="ACT">OFFSET([2]Budget!$D$4,0,0,COUNTA([2]Budget!$C$1:$C$65536)-1,1)</definedName>
    <definedName name="ADD_AH_1415_1">'[4]List of Services'!$AH$307</definedName>
    <definedName name="ADD_AH_1415_2">'[4]List of Services'!$AH$308</definedName>
    <definedName name="ADD_BH_1415_1">'[4]List of Services'!$AH$305</definedName>
    <definedName name="ADD_BH_1415_2">'[4]List of Services'!$AH$306</definedName>
    <definedName name="AER_Labour_Category">[5]Rates!$A$26:$A$33</definedName>
    <definedName name="anscount" hidden="1">1</definedName>
    <definedName name="Asset1">'[3]PTRM input'!$G$7</definedName>
    <definedName name="Asset10">'[3]PTRM input'!$G$16</definedName>
    <definedName name="Asset11">'[3]PTRM input'!$G$17</definedName>
    <definedName name="Asset12">'[3]PTRM input'!$G$18</definedName>
    <definedName name="Asset13">'[3]PTRM input'!$G$19</definedName>
    <definedName name="Asset14">'[3]PTRM input'!$G$20</definedName>
    <definedName name="Asset15">'[3]PTRM input'!$G$21</definedName>
    <definedName name="Asset16">'[3]PTRM input'!$G$22</definedName>
    <definedName name="Asset17">'[3]PTRM input'!$G$23</definedName>
    <definedName name="Asset18">'[3]PTRM input'!$G$24</definedName>
    <definedName name="Asset19">'[3]PTRM input'!$G$25</definedName>
    <definedName name="Asset2">'[3]PTRM input'!$G$8</definedName>
    <definedName name="Asset20">'[3]PTRM input'!$G$26</definedName>
    <definedName name="Asset21">'[3]PTRM input'!$G$27</definedName>
    <definedName name="Asset22">'[3]PTRM input'!$G$28</definedName>
    <definedName name="Asset23">'[3]PTRM input'!$G$29</definedName>
    <definedName name="Asset24">'[3]PTRM input'!$G$30</definedName>
    <definedName name="Asset25">'[3]PTRM input'!$G$31</definedName>
    <definedName name="Asset26">'[3]PTRM input'!$G$32</definedName>
    <definedName name="Asset27">'[3]PTRM input'!$G$33</definedName>
    <definedName name="Asset28">'[3]PTRM input'!$G$34</definedName>
    <definedName name="Asset29">'[3]PTRM input'!$G$35</definedName>
    <definedName name="Asset3">'[3]PTRM input'!$G$9</definedName>
    <definedName name="Asset30">'[3]PTRM input'!$G$36</definedName>
    <definedName name="Asset31">'[3]PTRM input'!$G$37</definedName>
    <definedName name="Asset32">'[3]PTRM input'!$G$38</definedName>
    <definedName name="Asset33">'[3]PTRM input'!$G$39</definedName>
    <definedName name="Asset34">'[3]PTRM input'!$G$40</definedName>
    <definedName name="Asset35">'[3]PTRM input'!$G$41</definedName>
    <definedName name="Asset36">'[3]PTRM input'!$G$42</definedName>
    <definedName name="Asset37">'[3]PTRM input'!$G$43</definedName>
    <definedName name="Asset38">'[3]PTRM input'!$G$44</definedName>
    <definedName name="Asset39">'[3]PTRM input'!$G$45</definedName>
    <definedName name="Asset4">'[3]PTRM input'!$G$10</definedName>
    <definedName name="Asset40">'[3]PTRM input'!$G$46</definedName>
    <definedName name="Asset41">'[3]PTRM input'!$G$47</definedName>
    <definedName name="Asset42">'[3]PTRM input'!$G$48</definedName>
    <definedName name="Asset43">'[3]PTRM input'!$G$49</definedName>
    <definedName name="Asset44">'[3]PTRM input'!$G$50</definedName>
    <definedName name="Asset45">'[3]PTRM input'!$G$51</definedName>
    <definedName name="Asset46">'[3]PTRM input'!$G$52</definedName>
    <definedName name="Asset47">'[3]PTRM input'!$G$53</definedName>
    <definedName name="Asset48">'[3]PTRM input'!$G$54</definedName>
    <definedName name="Asset49">'[3]PTRM input'!$G$55</definedName>
    <definedName name="Asset5">'[3]PTRM input'!$G$11</definedName>
    <definedName name="Asset50">'[3]PTRM input'!$G$56</definedName>
    <definedName name="Asset6">'[3]PTRM input'!$G$12</definedName>
    <definedName name="Asset7">'[3]PTRM input'!$G$13</definedName>
    <definedName name="Asset8">'[3]PTRM input'!$G$14</definedName>
    <definedName name="Asset9">'[3]PTRM input'!$G$15</definedName>
    <definedName name="CA_1415">[4]Rates!$F$20</definedName>
    <definedName name="CA_1516">[4]Rates!$G$20</definedName>
    <definedName name="CA_1617">[4]Rates!$H$20</definedName>
    <definedName name="CA_1718">[4]Rates!$I$20</definedName>
    <definedName name="CA_1819">[4]Rates!$J$20</definedName>
    <definedName name="CA_1920">[4]Rates!$K$20</definedName>
    <definedName name="CC_LAB_1516">[4]Rates!#REF!</definedName>
    <definedName name="CC_LAB_1617">[4]Rates!#REF!</definedName>
    <definedName name="CC_LAB_1718">[4]Rates!#REF!</definedName>
    <definedName name="CONCAT_2">[6]DATA!$B$1:$B$65536</definedName>
    <definedName name="CONT_1314">[4]Rates!$E$7</definedName>
    <definedName name="CONT_1415">[4]Rates!$F$7</definedName>
    <definedName name="CONT_1516">[4]Rates!$G$7</definedName>
    <definedName name="CONT_1617">[4]Rates!$H$7</definedName>
    <definedName name="CONT_1718">[4]Rates!$I$7</definedName>
    <definedName name="CONT_1819">[4]Rates!$J$7</definedName>
    <definedName name="CONT_1920">[4]Rates!$K$7</definedName>
    <definedName name="Control1">[7]Assumption!#REF!</definedName>
    <definedName name="Control2">[7]Assumption!#REF!</definedName>
    <definedName name="CORP_OH_1516">[4]Rates!$G$15</definedName>
    <definedName name="CORP_OH_1617">[4]Rates!$H$15</definedName>
    <definedName name="CORP_OH_1718">[4]Rates!$I$15</definedName>
    <definedName name="CORP_OH_1819">[4]Rates!$J$15</definedName>
    <definedName name="CORP_OH_1920">[4]Rates!$K$15</definedName>
    <definedName name="CRCP_final_year">'[3]AER ETL'!$C$47</definedName>
    <definedName name="CRCP_span" localSheetId="4">CONCATENATE([0]!CRCP_y1, " to ",[0]!CRCP_y5)</definedName>
    <definedName name="CRCP_span">CONCATENATE([0]!CRCP_y1, " to ",[0]!CRCP_y5)</definedName>
    <definedName name="CRCP_y1">'[3]AER lookups'!$G$54</definedName>
    <definedName name="CRCP_y10">'[3]AER lookups'!$G$63</definedName>
    <definedName name="CRCP_y11">'[3]AER lookups'!$G$64</definedName>
    <definedName name="CRCP_y12">'[3]AER lookups'!$G$65</definedName>
    <definedName name="CRCP_y13">'[3]AER lookups'!$G$66</definedName>
    <definedName name="CRCP_y14">'[3]AER lookups'!$G$67</definedName>
    <definedName name="CRCP_y15">'[3]AER lookups'!$G$68</definedName>
    <definedName name="CRCP_y2">'[3]AER lookups'!$G$55</definedName>
    <definedName name="CRCP_y3">'[3]AER lookups'!$G$56</definedName>
    <definedName name="CRCP_y4">'[3]AER lookups'!$G$57</definedName>
    <definedName name="CRCP_y5">'[3]AER lookups'!$G$58</definedName>
    <definedName name="CRCP_y6">'[3]AER lookups'!$G$59</definedName>
    <definedName name="CRCP_y7">'[3]AER lookups'!$G$60</definedName>
    <definedName name="CRCP_y8">'[3]AER lookups'!$G$61</definedName>
    <definedName name="CRCP_y9">'[3]AER lookups'!$G$62</definedName>
    <definedName name="Current_Light">[7]Assumption!#REF!</definedName>
    <definedName name="Customers">[8]Tbls!$B$23:$B$98</definedName>
    <definedName name="DarkHour_North">[7]Assumption!#REF!</definedName>
    <definedName name="DarkHour_South">[7]Assumption!#REF!</definedName>
    <definedName name="Days">[7]Assumption!$F$161</definedName>
    <definedName name="dayspa">'[9]BC calcs'!$C$21</definedName>
    <definedName name="Difference_energex">'[10]Public Lighting Pricing'!#REF!</definedName>
    <definedName name="Difference_energex_LED">'[10]Public Lighting Pricing'!#REF!</definedName>
    <definedName name="dms_060301_checkvalue">'[3]AER ETL'!$C$90</definedName>
    <definedName name="dms_060301_LastRow">'[3]AER ETL'!$C$92</definedName>
    <definedName name="dms_060701_ARR_MaxRows">'[3]AER ETL'!$C$100</definedName>
    <definedName name="dms_060701_Reset_MaxRows">'[3]AER ETL'!$C$99</definedName>
    <definedName name="dms_060701_StartDateTxt">'[3]AER ETL'!$C$106</definedName>
    <definedName name="dms_0608_LastRow">'[3]AER ETL'!$C$112</definedName>
    <definedName name="dms_0608_OffsetRows">'[3]AER ETL'!$C$111</definedName>
    <definedName name="dms_060801_StartCell">'[11]6'!$B$13</definedName>
    <definedName name="dms_663_List">'[3]AER lookups'!$N$17:$N$33</definedName>
    <definedName name="dms_ABN">'[3]Business &amp; other details'!$AL$17</definedName>
    <definedName name="dms_ABN_List">'[3]AER lookups'!$D$17:$D$33</definedName>
    <definedName name="dms_Addr1_List">'[3]AER lookups'!$P$17:$P$33</definedName>
    <definedName name="dms_Addr2_List">'[3]AER lookups'!$Q$17:$Q$33</definedName>
    <definedName name="dms_Amendment_Text">'[3]Business &amp; other details'!$AL$70</definedName>
    <definedName name="dms_Cal_Year_B4_CRY">'[3]AER ETL'!$C$29</definedName>
    <definedName name="dms_CBD_flag">'[3]AER lookups'!$Z$17:$Z$33</definedName>
    <definedName name="dms_CFinalYear_List">'[12]AER only'!$E$89:$E$103</definedName>
    <definedName name="dms_Confid_status_List">'[3]AER NRs'!$D$6:$D$8</definedName>
    <definedName name="dms_CRCP_index">'[12]AER only'!$J$89:$J$103</definedName>
    <definedName name="dms_CRCP_start_row">'[3]AER ETL'!$C$40</definedName>
    <definedName name="dms_CRCP_years">'[12]AER only'!$H$89:$H$103</definedName>
    <definedName name="dms_CRCP_yM">'[12]AER only'!$H$102</definedName>
    <definedName name="dms_CRCP_yN">'[12]AER only'!$H$101</definedName>
    <definedName name="dms_CRCP_yO">'[12]AER only'!$H$100</definedName>
    <definedName name="dms_CRCP_yP">'[12]AER only'!$H$99</definedName>
    <definedName name="dms_CRCP_yQ">'[12]AER only'!$H$98</definedName>
    <definedName name="dms_CRCP_yR">'[12]AER only'!$H$97</definedName>
    <definedName name="dms_CRCP_yS">'[12]AER only'!$H$96</definedName>
    <definedName name="dms_CRCP_yT">'[12]AER only'!$H$95</definedName>
    <definedName name="dms_CRCP_yU">'[12]AER only'!$H$94</definedName>
    <definedName name="dms_CRCP_yV">'[12]AER only'!$H$93</definedName>
    <definedName name="dms_CRCP_yW">'[12]AER only'!$H$92</definedName>
    <definedName name="dms_CRCP_yX">'[12]AER only'!$H$91</definedName>
    <definedName name="dms_CRCP_yY">'[12]AER only'!$H$90</definedName>
    <definedName name="dms_CRCP_yZ">'[12]AER only'!$H$89</definedName>
    <definedName name="dms_CRCPlength_List">'[3]AER lookups'!$K$17:$K$33</definedName>
    <definedName name="dms_CRCPlength_Num">'[3]AER ETL'!$C$69</definedName>
    <definedName name="dms_CRCPlength_Num_List">'[12]AER only'!$D$89:$D$103</definedName>
    <definedName name="dms_CRY_ListC">'[12]AER only'!$D$107:$D$126</definedName>
    <definedName name="dms_CRY_ListF">'[12]AER only'!$C$107:$C$126</definedName>
    <definedName name="dms_CRY_RYE">'[3]AER ETL'!$C$53</definedName>
    <definedName name="dms_CRY_start_row">'[3]AER ETL'!$C$38</definedName>
    <definedName name="dms_CRY_start_year">'[3]AER ETL'!$C$37</definedName>
    <definedName name="dms_CRYc_y1">'[12]AER only'!$O$89</definedName>
    <definedName name="dms_CRYc_y10">'[12]AER only'!$O$98</definedName>
    <definedName name="dms_CRYc_y11">'[12]AER only'!$O$99</definedName>
    <definedName name="dms_CRYc_y12">'[12]AER only'!$O$100</definedName>
    <definedName name="dms_CRYc_y13">'[12]AER only'!$O$101</definedName>
    <definedName name="dms_CRYc_y14">'[12]AER only'!$O$102</definedName>
    <definedName name="dms_CRYc_y15">'[12]AER only'!$O$103</definedName>
    <definedName name="dms_CRYc_y16">'[12]AER only'!$O$104</definedName>
    <definedName name="dms_CRYc_y17">'[12]AER only'!$O$105</definedName>
    <definedName name="dms_CRYc_y18">'[12]AER only'!$O$106</definedName>
    <definedName name="dms_CRYc_y19">'[12]AER only'!$O$107</definedName>
    <definedName name="dms_CRYc_y2">'[12]AER only'!$O$90</definedName>
    <definedName name="dms_CRYc_y3">'[12]AER only'!$O$91</definedName>
    <definedName name="dms_CRYc_y4">'[12]AER only'!$O$92</definedName>
    <definedName name="dms_CRYc_y5">'[12]AER only'!$O$93</definedName>
    <definedName name="dms_CRYc_y6">'[12]AER only'!$O$94</definedName>
    <definedName name="dms_CRYc_y7">'[12]AER only'!$O$95</definedName>
    <definedName name="dms_CRYc_y8">'[12]AER only'!$O$96</definedName>
    <definedName name="dms_CRYc_y9">'[12]AER only'!$O$97</definedName>
    <definedName name="dms_CRYf_y1">'[12]AER only'!$M$89</definedName>
    <definedName name="dms_CRYf_y10">'[12]AER only'!$M$98</definedName>
    <definedName name="dms_CRYf_y11">'[12]AER only'!$M$99</definedName>
    <definedName name="dms_CRYf_y12">'[12]AER only'!$M$100</definedName>
    <definedName name="dms_CRYf_y13">'[12]AER only'!$M$101</definedName>
    <definedName name="dms_CRYf_y14">'[12]AER only'!$M$102</definedName>
    <definedName name="dms_CRYf_y15">'[12]AER only'!$M$103</definedName>
    <definedName name="dms_CRYf_y16">'[12]AER only'!$M$104</definedName>
    <definedName name="dms_CRYf_y17">'[12]AER only'!$M$105</definedName>
    <definedName name="dms_CRYf_y18">'[12]AER only'!$M$106</definedName>
    <definedName name="dms_CRYf_y19">'[12]AER only'!$M$107</definedName>
    <definedName name="dms_CRYf_y2">'[12]AER only'!$M$90</definedName>
    <definedName name="dms_CRYf_y3">'[12]AER only'!$M$91</definedName>
    <definedName name="dms_CRYf_y4">'[12]AER only'!$M$92</definedName>
    <definedName name="dms_CRYf_y5">'[12]AER only'!$M$93</definedName>
    <definedName name="dms_CRYf_y6">'[12]AER only'!$M$94</definedName>
    <definedName name="dms_CRYf_y7">'[12]AER only'!$M$95</definedName>
    <definedName name="dms_CRYf_y8">'[12]AER only'!$M$96</definedName>
    <definedName name="dms_CRYf_y9">'[12]AER only'!$M$97</definedName>
    <definedName name="dms_DataQuality_List">'[3]AER NRs'!$C$6:$C$9</definedName>
    <definedName name="dms_DeterminationRef_List">'[3]AER lookups'!$O$17:$O$33</definedName>
    <definedName name="dms_DollarReal_year">'[3]AER ETL'!$C$51</definedName>
    <definedName name="dms_FeederName_1">'[3]AER lookups'!$AE$17:$AE$33</definedName>
    <definedName name="dms_FeederName_2">'[3]AER lookups'!$AF$17:$AF$33</definedName>
    <definedName name="dms_FeederName_3">'[3]AER lookups'!$AG$17:$AG$33</definedName>
    <definedName name="dms_FeederName_4">'[3]AER lookups'!$AH$17:$AH$33</definedName>
    <definedName name="dms_FeederName_5">'[3]AER lookups'!$AI$17:$AI$33</definedName>
    <definedName name="dms_FeederType_5_flag">'[3]AER lookups'!$AD$17:$AD$33</definedName>
    <definedName name="dms_FifthFeeder_flag_NSP">'[3]AER ETL'!$C$125</definedName>
    <definedName name="dms_FinalYear_List">'[12]AER only'!$C$89:$C$103</definedName>
    <definedName name="dms_FormControl_Choices">'[3]AER NRs'!$D$14:$D$16</definedName>
    <definedName name="dms_FormControl_List">'[3]AER lookups'!$H$17:$H$33</definedName>
    <definedName name="dms_FRCP_ListC">'[12]AER only'!$H$107:$H$121</definedName>
    <definedName name="dms_FRCP_ListF">'[12]AER only'!$G$107:$G$121</definedName>
    <definedName name="dms_FRCP_start_row">'[3]AER ETL'!$C$39</definedName>
    <definedName name="dms_FRCP_y10">'[12]AER only'!$F$98</definedName>
    <definedName name="dms_FRCP_y11">'[12]AER only'!$F$99</definedName>
    <definedName name="dms_FRCP_y12">'[12]AER only'!$F$100</definedName>
    <definedName name="dms_FRCP_y13">'[12]AER only'!$F$101</definedName>
    <definedName name="dms_FRCP_y14">'[12]AER only'!$F$102</definedName>
    <definedName name="dms_FRCP_y2">'[12]AER only'!$F$90</definedName>
    <definedName name="dms_FRCP_y3">'[12]AER only'!$F$91</definedName>
    <definedName name="dms_FRCP_y4">'[12]AER only'!$F$92</definedName>
    <definedName name="dms_FRCP_y5">'[12]AER only'!$F$93</definedName>
    <definedName name="dms_FRCP_y6">'[12]AER only'!$F$94</definedName>
    <definedName name="dms_FRCP_y7">'[12]AER only'!$F$95</definedName>
    <definedName name="dms_FRCP_y8">'[12]AER only'!$F$96</definedName>
    <definedName name="dms_FRCP_y9">'[12]AER only'!$F$97</definedName>
    <definedName name="dms_FRCPlength_List">'[3]AER lookups'!$L$17:$L$33</definedName>
    <definedName name="dms_FRCPlength_Num">'[3]AER ETL'!$C$70</definedName>
    <definedName name="dms_FRCPlength_Num_List">'[12]AER only'!$B$89:$B$103</definedName>
    <definedName name="dms_Header_Span">'[3]AER ETL'!$C$60</definedName>
    <definedName name="dms_InputSource">'[3]DMS input'!$C$33</definedName>
    <definedName name="dms_InputTradingName">'[3]DMS input'!$C$14</definedName>
    <definedName name="dms_JurisdictionList">'[3]AER lookups'!$E$17:$E$33</definedName>
    <definedName name="dms_LeapYear_Result">'[3]AER ETL'!$C$98</definedName>
    <definedName name="dms_LongRural_flag">'[3]AER lookups'!$AC$17:$AC$33</definedName>
    <definedName name="dms_Model">'[3]AER ETL'!$C$11</definedName>
    <definedName name="dms_Model_List">'[3]AER lookups'!$B$40:$B$49</definedName>
    <definedName name="dms_Model_Span">'[3]AER ETL'!$C$56</definedName>
    <definedName name="dms_Model_Span_List">'[3]AER lookups'!$E$40:$E$49</definedName>
    <definedName name="dms_MultiYear_Flag">'[3]AER ETL'!$C$63</definedName>
    <definedName name="dms_MultiYear_ResponseFlag">'[3]AER ETL'!$C$62</definedName>
    <definedName name="dms_PAddr1_List">'[3]AER lookups'!$U$17:$U$33</definedName>
    <definedName name="dms_PAddr2_List">'[3]AER lookups'!$V$17:$V$33</definedName>
    <definedName name="dms_PRCP_start_row">'[3]AER ETL'!$C$41</definedName>
    <definedName name="dms_PRCPlength_List">'[3]AER lookups'!$M$17:$M$33</definedName>
    <definedName name="dms_PRCPlength_Num">'[3]AER ETL'!$C$68</definedName>
    <definedName name="dms_Previous_DollarReal_year">'[3]AER ETL'!$C$52</definedName>
    <definedName name="dms_PState_List">'[3]AER lookups'!$X$17:$X$33</definedName>
    <definedName name="dms_PSuburb_List">'[3]AER lookups'!$W$17:$W$33</definedName>
    <definedName name="dms_Public_Lighting_List">'[3]AER lookups'!$AJ$17:$AJ$33</definedName>
    <definedName name="dms_Reset_final_year">'[3]AER ETL'!$C$49</definedName>
    <definedName name="dms_Reset_RYE">'[3]AER ETL'!$C$54</definedName>
    <definedName name="dms_RPT">'[3]AER ETL'!$C$23</definedName>
    <definedName name="dms_RPT_List">'[3]AER lookups'!$I$17:$I$33</definedName>
    <definedName name="dms_RPTMonth">'[3]AER ETL'!$C$30</definedName>
    <definedName name="dms_RPTMonth_List">'[3]AER lookups'!$J$17:$J$33</definedName>
    <definedName name="dms_RYE_Formula_Result">'[12]AER only'!$E$51:$E$58</definedName>
    <definedName name="dms_RYE_result">'[3]AER ETL'!$C$57</definedName>
    <definedName name="dms_RYE_start_row">'[3]AER ETL'!$C$42</definedName>
    <definedName name="dms_Sector_List">'[3]AER lookups'!$F$17:$F$33</definedName>
    <definedName name="dms_Segment">'[3]AER ETL'!$C$21</definedName>
    <definedName name="dms_Segment_List">'[3]AER lookups'!$G$17:$G$33</definedName>
    <definedName name="dms_Selected_Source">'[3]Business &amp; other details'!$AL$64</definedName>
    <definedName name="dms_ShortRural_flag">'[3]AER lookups'!$AB$17:$AB$33</definedName>
    <definedName name="dms_SingleYear_Model">'[3]AER ETL'!$C$72:$C$74</definedName>
    <definedName name="dms_SingleYearModel">'[3]AER ETL'!$C$75</definedName>
    <definedName name="dms_SourceList">'[3]AER NRs'!$C$14:$C$27</definedName>
    <definedName name="dms_Specified_FinalYear">'[3]AER ETL'!$C$64</definedName>
    <definedName name="dms_Specified_RYE">'[3]AER ETL'!$C$55</definedName>
    <definedName name="dms_SpecifiedYear_Span">'[3]AER ETL'!$C$59</definedName>
    <definedName name="dms_start_year">'[3]AER ETL'!$C$36</definedName>
    <definedName name="dms_State_List">'[3]AER lookups'!$S$17:$S$33</definedName>
    <definedName name="dms_Suburb_List">'[3]AER lookups'!$R$17:$R$33</definedName>
    <definedName name="dms_TradingName">'[3]Business &amp; other details'!$AL$16</definedName>
    <definedName name="dms_TradingName_List">'[3]AER lookups'!$B$17:$B$33</definedName>
    <definedName name="dms_TradingNameFull_List">'[3]AER lookups'!$C$17:$C$33</definedName>
    <definedName name="dms_Typed_Submission_Date">'[3]Business &amp; other details'!$AL$74</definedName>
    <definedName name="dms_Urban_flag">'[3]AER lookups'!$AA$17:$AA$33</definedName>
    <definedName name="dms_Worksheet_List">'[3]AER lookups'!$D$40:$D$49</definedName>
    <definedName name="dms_y1">'[3]AER lookups'!$E$73</definedName>
    <definedName name="Drc">'[3]PTRM input'!$G$399</definedName>
    <definedName name="Drpc">'[3]PTRM input'!$G$397</definedName>
    <definedName name="Drpt">'[3]PTRM input'!$G$398</definedName>
    <definedName name="Dv">'[3]PTRM input'!$G$385</definedName>
    <definedName name="ELE">OFFSET([2]Budget!$F$4,0,0,COUNTA([2]Budget!$C$1:$C$65536)-1,1)</definedName>
    <definedName name="ERC_Final_Calc">'[3]Equity raising costs'!$Q$54</definedName>
    <definedName name="ERC_Yr01_Inc">'[3]PTRM input'!$G$110</definedName>
    <definedName name="Existing_LEDs">[7]Assumption!$G$68</definedName>
    <definedName name="Exit_Fee">[7]Assumption!#REF!</definedName>
    <definedName name="f">'[3]PTRM input'!$G$377</definedName>
    <definedName name="Factor">[13]Lookup!$D$49</definedName>
    <definedName name="FOC_1415">[4]Rates!$F$16</definedName>
    <definedName name="FOC_1516">[4]Rates!$G$16</definedName>
    <definedName name="FOC_1617">[4]Rates!$H$16</definedName>
    <definedName name="FOC_1718">[4]Rates!$I$16</definedName>
    <definedName name="FOC_1819">[4]Rates!$J$16</definedName>
    <definedName name="FOC_1920">[4]Rates!$K$16</definedName>
    <definedName name="FRC213_013">OFFSET('[2]FRC 213 &amp; 013'!$A$1,0,0,COUNTA('[2]FRC 213 &amp; 013'!$G$1:$G$65536),COUNTA('[2]FRC 213 &amp; 013'!$A$1:$IV$1))</definedName>
    <definedName name="FRC246_TABLE">OFFSET(#REF!,0,0,COUNTA(#REF!),COUNTA(#REF!))</definedName>
    <definedName name="FRCP_1to5">"2015-16 to 2019-20"</definedName>
    <definedName name="FRCP_final_year">'[3]AER ETL'!$C$46</definedName>
    <definedName name="FRCP_span" localSheetId="4">CONCATENATE([0]!FRCP_y1, " to ", [0]!FRCP_y5)</definedName>
    <definedName name="FRCP_span">CONCATENATE([0]!FRCP_y1, " to ", [0]!FRCP_y5)</definedName>
    <definedName name="FRCP_y1">'[3]Business &amp; other details'!$AL$42</definedName>
    <definedName name="FRCP_y10">'[3]AER lookups'!$I$63</definedName>
    <definedName name="FRCP_y11">'[3]AER lookups'!$I$64</definedName>
    <definedName name="FRCP_y12">'[3]AER lookups'!$I$65</definedName>
    <definedName name="FRCP_y13">'[3]AER lookups'!$I$66</definedName>
    <definedName name="FRCP_y14">'[3]AER lookups'!$I$67</definedName>
    <definedName name="FRCP_y15">'[3]AER lookups'!$I$68</definedName>
    <definedName name="FRCP_y2">'[3]AER lookups'!$I$55</definedName>
    <definedName name="FRCP_y3">'[3]AER lookups'!$I$56</definedName>
    <definedName name="FRCP_y4">'[3]AER lookups'!$I$57</definedName>
    <definedName name="FRCP_y5">'[3]AER lookups'!$I$58</definedName>
    <definedName name="FRCP_y6">'[3]AER lookups'!$I$59</definedName>
    <definedName name="FRCP_y7">'[3]AER lookups'!$I$60</definedName>
    <definedName name="FRCP_y8">'[3]AER lookups'!$I$61</definedName>
    <definedName name="FRCP_y9">'[3]AER lookups'!$I$62</definedName>
    <definedName name="FW_10">'[4]Contract - Formway'!$M$13</definedName>
    <definedName name="FW_11">'[4]Contract - Formway'!$M$14</definedName>
    <definedName name="FW_12">'[4]Contract - Formway'!$M$15</definedName>
    <definedName name="FW_15">'[4]Contract - Formway'!$M$18</definedName>
    <definedName name="FW_17">'[4]Contract - Formway'!$M$20</definedName>
    <definedName name="FW_20">'[4]Contract - Formway'!$M$23</definedName>
    <definedName name="FW_3">'[4]Contract - Formway'!$M$6</definedName>
    <definedName name="FW_4">'[4]Contract - Formway'!$M$7</definedName>
    <definedName name="FW_5">'[4]Contract - Formway'!$M$8</definedName>
    <definedName name="FW_72">'[4]Contract - Formway'!$M$75</definedName>
    <definedName name="FW_9">'[4]Contract - Formway'!$M$12</definedName>
    <definedName name="FY">OFFSET([2]Budget!$I$4,0,0,COUNTA([2]Budget!$C$1:$C$65536)-1,1)</definedName>
    <definedName name="g">'[3]PTRM input'!$G$384</definedName>
    <definedName name="Icpr">'[3]PTRM input'!$G$395</definedName>
    <definedName name="Index1">[7]Assumption!#REF!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40970.780625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LAB">[4]Rates!$C$28:$K$38</definedName>
    <definedName name="LAB_CAT">[4]Rates!$C$28:$C$39</definedName>
    <definedName name="LAB_ESC_1617">[4]Rates!$H$3</definedName>
    <definedName name="LAB_ESC_1718">[4]Rates!$I$3</definedName>
    <definedName name="LAB_ESC_1819">[4]Rates!$J$3</definedName>
    <definedName name="LAB_ESC_1920">[4]Rates!$K$3</definedName>
    <definedName name="LAB_INC">[4]Rates!$C$68:$K$77</definedName>
    <definedName name="LAB_OT">[4]Rates!$C$41:$K$51</definedName>
    <definedName name="LAN" localSheetId="4" hidden="1">{"Ownership",#N/A,FALSE,"Ownership";"Contents",#N/A,FALSE,"Contents"}</definedName>
    <definedName name="LAN" hidden="1">{"Ownership",#N/A,FALSE,"Ownership";"Contents",#N/A,FALSE,"Contents"}</definedName>
    <definedName name="LED_Life">[7]Assumption!#REF!</definedName>
    <definedName name="LED_Light">[7]Assumption!#REF!</definedName>
    <definedName name="LED_List">[7]Assumption!#REF!</definedName>
    <definedName name="LED_opex_sav_include">'[10]Input Data'!#REF!</definedName>
    <definedName name="LED_opex_savings">[7]Assumption!$E$113:$F$134</definedName>
    <definedName name="Length1">[7]Assumption!#REF!</definedName>
    <definedName name="List1">[7]Assumption!#REF!</definedName>
    <definedName name="List2">[7]Assumption!#REF!</definedName>
    <definedName name="List3">#REF!</definedName>
    <definedName name="MAT_1314">[4]Rates!$E$6</definedName>
    <definedName name="MAT_1415">[4]Rates!$F$6</definedName>
    <definedName name="MAT_1516">[4]Rates!$G$6</definedName>
    <definedName name="MAT_1617">[4]Rates!$H$6</definedName>
    <definedName name="MAT_1718">[4]Rates!$I$6</definedName>
    <definedName name="MAT_1819">[4]Rates!$J$6</definedName>
    <definedName name="MAT_1920">[4]Rates!$K$6</definedName>
    <definedName name="Match_Row">[7]Assumption!#REF!</definedName>
    <definedName name="Materials">'[4]DATA (ACS Team) 002'!$B$4:$D$33</definedName>
    <definedName name="Max_LEDopex">[7]Assumption!$F$134</definedName>
    <definedName name="Million">[13]Lookup!$D$33</definedName>
    <definedName name="Millions">[13]Lookup!$D$47</definedName>
    <definedName name="MOC_1415">[4]Rates!$F$17</definedName>
    <definedName name="MOC_1516">[4]Rates!$G$17</definedName>
    <definedName name="MOC_1617">[4]Rates!$H$17</definedName>
    <definedName name="MOC_1718">[4]Rates!$I$17</definedName>
    <definedName name="MOC_1819">[4]Rates!$J$17</definedName>
    <definedName name="MOC_1920">[4]Rates!$K$17</definedName>
    <definedName name="Model_Name">[13]Cover!$B$3</definedName>
    <definedName name="Model_Start_Date">[13]Lookup!$E$10</definedName>
    <definedName name="MTH_ACT">[6]DATA!$P$1:$P$65536</definedName>
    <definedName name="MTH_BUD">[6]DATA!$Q$1:$Q$65536</definedName>
    <definedName name="Mths_In_Yr">[13]Lookup!$D$29</definedName>
    <definedName name="MVtable">[14]!Table12[#All]</definedName>
    <definedName name="n_a">#REF!</definedName>
    <definedName name="NA">[13]Lookup!$D$35</definedName>
    <definedName name="NMI_master">'[15]Master Tariff Table'!$D$8:$V$509</definedName>
    <definedName name="Nominal">[13]Lookup!$D$60</definedName>
    <definedName name="NPV_C">#REF!</definedName>
    <definedName name="NPV_D">#REF!</definedName>
    <definedName name="NPV_D21">#REF!</definedName>
    <definedName name="NTC_master">'[15]Master Tariff Table'!$C$496:$T$509</definedName>
    <definedName name="OH_1415">[4]Rates!$F$14</definedName>
    <definedName name="OH_1516">[4]Rates!$G$14</definedName>
    <definedName name="OH_1617">[4]Rates!$H$14</definedName>
    <definedName name="OH_1718">[4]Rates!$I$14</definedName>
    <definedName name="OH_1819">[4]Rates!$J$14</definedName>
    <definedName name="OH_1920">[4]Rates!$K$14</definedName>
    <definedName name="Output_Range">#REF!</definedName>
    <definedName name="Output1">#REF!</definedName>
    <definedName name="Output2">#REF!</definedName>
    <definedName name="P_0_RevCap">'[3]X factors'!$G$63</definedName>
    <definedName name="P_0_RevYld">'[3]X factors'!$G$83</definedName>
    <definedName name="P_0_WAPC">'[3]X factors'!$G$47</definedName>
    <definedName name="Percent">[13]Lookup!$D$45</definedName>
    <definedName name="PP_1516">[4]Rates!$G$31</definedName>
    <definedName name="PRCP_final_year">'[3]AER ETL'!$C$48</definedName>
    <definedName name="PRCP_y1">'[3]AER lookups'!$E$54</definedName>
    <definedName name="PRCP_y10">'[3]AER lookups'!$E$63</definedName>
    <definedName name="PRCP_y11">'[3]AER lookups'!$E$64</definedName>
    <definedName name="PRCP_y12">'[3]AER lookups'!$E$65</definedName>
    <definedName name="PRCP_y13">'[3]AER lookups'!$E$66</definedName>
    <definedName name="PRCP_y14">'[3]AER lookups'!$E$67</definedName>
    <definedName name="PRCP_y15">'[3]AER lookups'!$E$68</definedName>
    <definedName name="PRCP_y2">'[3]AER lookups'!$E$55</definedName>
    <definedName name="PRCP_y3">'[3]AER lookups'!$E$56</definedName>
    <definedName name="PRCP_y4">'[3]AER lookups'!$E$57</definedName>
    <definedName name="PRCP_y5">'[3]AER lookups'!$E$58</definedName>
    <definedName name="PRCP_y6">'[3]AER lookups'!$E$59</definedName>
    <definedName name="PRCP_y7">'[3]AER lookups'!$E$60</definedName>
    <definedName name="PRCP_y8">'[3]AER lookups'!$E$61</definedName>
    <definedName name="PRCP_y9">'[3]AER lookups'!$E$62</definedName>
    <definedName name="_xlnm.Print_Area" localSheetId="2">Calculations!$B$1:$G$150</definedName>
    <definedName name="_xlnm.Print_Area" localSheetId="4">'Import Qty'!$B$6:$I$53</definedName>
    <definedName name="PROD">OFFSET([2]Budget!$E$4,0,0,COUNTA([2]Budget!$C$1:$C$65536)-1,1)</definedName>
    <definedName name="Prod_factor">[7]Assumption!$F$162</definedName>
    <definedName name="RAB">'[3]PTRM input'!$J$57</definedName>
    <definedName name="RCP_1to5">"2015-16 to 2019-20"</definedName>
    <definedName name="Real2018">[13]Lookup!$D$56</definedName>
    <definedName name="Real2020">[13]Lookup!$D$58</definedName>
    <definedName name="Reg_Period_Length">'[3]PTRM input'!$R$7</definedName>
    <definedName name="Region">[7]Assumption!#REF!</definedName>
    <definedName name="Regions">[7]Assumption!#REF!</definedName>
    <definedName name="RespCentre">OFFSET([2]Budget!$C$4,0,0,COUNTA([2]Budget!$C$1:$C$65536)-1,1)</definedName>
    <definedName name="ROA_Major">#REF!</definedName>
    <definedName name="ROA_Minor">#REF!</definedName>
    <definedName name="rvanilla01">[3]WACC!$G$19</definedName>
    <definedName name="rvanilla01_pl">#REF!</definedName>
    <definedName name="rvanilla02">[3]WACC!$H$19</definedName>
    <definedName name="rvanilla02_pl">#REF!</definedName>
    <definedName name="rvanilla03">[3]WACC!$I$19</definedName>
    <definedName name="rvanilla03_pl">#REF!</definedName>
    <definedName name="rvanilla04">[3]WACC!$J$19</definedName>
    <definedName name="rvanilla04_pl">#REF!</definedName>
    <definedName name="rvanilla05">[3]WACC!$K$19</definedName>
    <definedName name="rvanilla05_pl">#REF!</definedName>
    <definedName name="rvanilla06">[3]WACC!$L$19</definedName>
    <definedName name="rvanilla06_pl">#REF!</definedName>
    <definedName name="rvanilla07">[3]WACC!$M$19</definedName>
    <definedName name="rvanilla07_pl">#REF!</definedName>
    <definedName name="rvanilla08">[3]WACC!$N$19</definedName>
    <definedName name="rvanilla08_pl">#REF!</definedName>
    <definedName name="rvanilla09">[3]WACC!$O$19</definedName>
    <definedName name="rvanilla09_pl">#REF!</definedName>
    <definedName name="rvanilla10">[3]WACC!$P$19</definedName>
    <definedName name="S_3">'[4]Spotless Services APL @ Aug13 '!$P$6</definedName>
    <definedName name="S_4">'[4]Spotless Services APL @ Aug13 '!$P$7</definedName>
    <definedName name="S_5">'[4]Spotless Services APL @ Aug13 '!$P$8</definedName>
    <definedName name="S_6">'[4]Spotless Services APL @ Aug13 '!$P$9</definedName>
    <definedName name="scenario">#REF!</definedName>
    <definedName name="Scenario_Selected">[7]Assumption!$G$6</definedName>
    <definedName name="Seo">'[3]PTRM input'!$G$396</definedName>
    <definedName name="SERVICES">'[4]List of Services'!$B$4:$DU$304</definedName>
    <definedName name="Start_Output">#REF!</definedName>
    <definedName name="Start_Output1">#REF!</definedName>
    <definedName name="Startsheet">#REF!</definedName>
    <definedName name="std_inc">#REF!</definedName>
    <definedName name="Table1">#REF!</definedName>
    <definedName name="Table14">[7]Assumption!#REF!</definedName>
    <definedName name="Table2">[7]Assumption!#REF!</definedName>
    <definedName name="Table3">#REF!</definedName>
    <definedName name="Table4">#REF!</definedName>
    <definedName name="Table5">[7]Assumption!#REF!</definedName>
    <definedName name="TC_1516">'[4]Traffic Control Fees'!$E$50</definedName>
    <definedName name="TC_1617">'[4]Traffic Control Fees'!$F$50</definedName>
    <definedName name="TC_1718">'[4]Traffic Control Fees'!$G$50</definedName>
    <definedName name="TC_1819">'[4]Traffic Control Fees'!$H$50</definedName>
    <definedName name="TC_1920">'[4]Traffic Control Fees'!$I$50</definedName>
    <definedName name="teest" localSheetId="4" hidden="1">{"Ownership",#N/A,FALSE,"Ownership";"Contents",#N/A,FALSE,"Contents"}</definedName>
    <definedName name="teest" hidden="1">{"Ownership",#N/A,FALSE,"Ownership";"Contents",#N/A,FALSE,"Contents"}</definedName>
    <definedName name="test" localSheetId="4" hidden="1">{"Ownership",#N/A,FALSE,"Ownership";"Contents",#N/A,FALSE,"Contents"}</definedName>
    <definedName name="test" hidden="1">{"Ownership",#N/A,FALSE,"Ownership";"Contents",#N/A,FALSE,"Contents"}</definedName>
    <definedName name="Title_Msg">[13]Checks!$H$10</definedName>
    <definedName name="TSP_1213">[4]Rates!$D$36</definedName>
    <definedName name="UAM_8">[4]UAM!$K$11</definedName>
    <definedName name="Use_Calc_Depn">[12]Depreciation_Profile!$G$8</definedName>
    <definedName name="vanilla01">[3]WACC!$G$18</definedName>
    <definedName name="vanilla02">[3]WACC!$H$18</definedName>
    <definedName name="vanilla03">[3]WACC!$I$18</definedName>
    <definedName name="vanilla04">[3]WACC!$J$18</definedName>
    <definedName name="vanilla05">[3]WACC!$K$18</definedName>
    <definedName name="vanilla06">[3]WACC!$L$18</definedName>
    <definedName name="vanilla07">[3]WACC!$M$18</definedName>
    <definedName name="vanilla08">[3]WACC!$N$18</definedName>
    <definedName name="vanilla09">[3]WACC!$O$18</definedName>
    <definedName name="vanilla10">[3]WACC!$P$18</definedName>
    <definedName name="WACC">[7]Assumption!#REF!</definedName>
    <definedName name="wrn.App._.Custodians." localSheetId="4" hidden="1">{"Ownership",#N/A,FALSE,"Ownership";"Contents",#N/A,FALSE,"Contents"}</definedName>
    <definedName name="wrn.App._.Custodians." hidden="1">{"Ownership",#N/A,FALSE,"Ownership";"Contents",#N/A,FALSE,"Contents"}</definedName>
    <definedName name="X_02_RevCap">'[3]X factors'!$H$63</definedName>
    <definedName name="X_02_RevYld">'[3]X factors'!$H$83</definedName>
    <definedName name="X_02_WAPC">'[3]X factors'!$H$47</definedName>
    <definedName name="X_03_RevCap">'[3]X factors'!$I$63</definedName>
    <definedName name="X_03_RevYld">'[3]X factors'!$I$83</definedName>
    <definedName name="X_03_WAPC">'[3]X factors'!$I$47</definedName>
    <definedName name="X_04_RevCap">'[3]X factors'!$J$63</definedName>
    <definedName name="X_04_RevYld">'[3]X factors'!$J$83</definedName>
    <definedName name="X_04_WAPC">'[3]X factors'!$J$47</definedName>
    <definedName name="X_05_RevCap">'[3]X factors'!$K$63</definedName>
    <definedName name="X_05_RevYld">'[3]X factors'!$K$83</definedName>
    <definedName name="X_05_WAPC">'[3]X factors'!$K$47</definedName>
    <definedName name="X_06_RevCap">'[3]X factors'!$L$63</definedName>
    <definedName name="X_06_RevYld">'[3]X factors'!$L$83</definedName>
    <definedName name="X_06_WAPC">'[3]X factors'!$L$47</definedName>
    <definedName name="X_07_RevCap">'[3]X factors'!$M$63</definedName>
    <definedName name="X_07_RevYld">'[3]X factors'!$M$83</definedName>
    <definedName name="X_07_WAPC">'[3]X factors'!$M$47</definedName>
    <definedName name="X_08_RevCap">'[3]X factors'!$N$63</definedName>
    <definedName name="X_08_RevYld">'[3]X factors'!$N$83</definedName>
    <definedName name="X_08_WAPC">'[3]X factors'!$N$47</definedName>
    <definedName name="X_09_RevCap">'[3]X factors'!$O$63</definedName>
    <definedName name="X_09_RevYld">'[3]X factors'!$O$83</definedName>
    <definedName name="X_09_WAPC">'[3]X factors'!$O$47</definedName>
    <definedName name="X_10_RevCap">'[3]X factors'!$P$63</definedName>
    <definedName name="X_10_RevYld">'[3]X factors'!$P$83</definedName>
    <definedName name="X_10_WAPC">'[3]X factors'!$P$47</definedName>
    <definedName name="X_Factor">#REF!</definedName>
    <definedName name="X_Factor21">#REF!</definedName>
    <definedName name="YEAR_0">[16]Inputs!$C$3</definedName>
    <definedName name="YEAR_1">[16]Inputs!$D$3</definedName>
    <definedName name="YEAR_2">[16]Inputs!$E$3</definedName>
    <definedName name="YEAR_3">[16]Inputs!$F$3</definedName>
    <definedName name="YEAR_4">[16]Inputs!$G$3</definedName>
    <definedName name="YEAR_5">[16]Inputs!$H$3</definedName>
    <definedName name="YTD_ACT">[6]DATA!$S$1:$S$65536</definedName>
    <definedName name="YTD_BUD">[6]DATA!$T$1:$T$65536</definedName>
    <definedName name="Z_Factor_energex">'[10]Public Lighting Pricing'!#REF!</definedName>
    <definedName name="Z_Factor_energex_LED">'[10]Public Lighting Pricing'!#REF!</definedName>
    <definedName name="Z_Factor_ergon">'[10]Input Data'!$C$88</definedName>
    <definedName name="Z_Factor_ergon_LED">'[10]Input Data'!$C$89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8" i="9" l="1"/>
  <c r="F18" i="9"/>
  <c r="G18" i="9"/>
  <c r="H18" i="9"/>
  <c r="I18" i="9"/>
  <c r="E19" i="9"/>
  <c r="F19" i="9"/>
  <c r="G19" i="9"/>
  <c r="H19" i="9"/>
  <c r="I19" i="9"/>
  <c r="E20" i="9"/>
  <c r="F20" i="9"/>
  <c r="G20" i="9"/>
  <c r="H20" i="9"/>
  <c r="I20" i="9"/>
  <c r="E21" i="9"/>
  <c r="F21" i="9"/>
  <c r="G21" i="9"/>
  <c r="H21" i="9"/>
  <c r="I21" i="9"/>
  <c r="C109" i="8"/>
  <c r="C108" i="8"/>
  <c r="C98" i="8"/>
  <c r="D98" i="8"/>
  <c r="E98" i="8"/>
  <c r="F98" i="8"/>
  <c r="G98" i="8"/>
  <c r="C37" i="3"/>
  <c r="C18" i="3"/>
  <c r="D108" i="8"/>
  <c r="E108" i="8"/>
  <c r="F108" i="8"/>
  <c r="G108" i="8"/>
  <c r="C38" i="3"/>
  <c r="C19" i="3"/>
  <c r="D109" i="8"/>
  <c r="E109" i="8"/>
  <c r="F109" i="8"/>
  <c r="G109" i="8"/>
  <c r="C27" i="3"/>
  <c r="C8" i="3"/>
  <c r="D38" i="3"/>
  <c r="D19" i="3"/>
  <c r="D37" i="3"/>
  <c r="D18" i="3"/>
  <c r="E37" i="3"/>
  <c r="E18" i="3"/>
  <c r="E38" i="3"/>
  <c r="E19" i="3"/>
  <c r="F37" i="3"/>
  <c r="F18" i="3"/>
  <c r="F38" i="3"/>
  <c r="F19" i="3"/>
  <c r="G37" i="3"/>
  <c r="G18" i="3"/>
  <c r="G38" i="3"/>
  <c r="G19" i="3"/>
  <c r="C102" i="8"/>
  <c r="D102" i="8"/>
  <c r="E102" i="8"/>
  <c r="F102" i="8"/>
  <c r="G102" i="8"/>
  <c r="C31" i="3"/>
  <c r="C12" i="3"/>
  <c r="I39" i="9"/>
  <c r="G18" i="8"/>
  <c r="H39" i="9"/>
  <c r="F18" i="8"/>
  <c r="G39" i="9"/>
  <c r="E18" i="8"/>
  <c r="F39" i="9"/>
  <c r="D18" i="8"/>
  <c r="E39" i="9"/>
  <c r="C18" i="8"/>
  <c r="I38" i="9"/>
  <c r="G17" i="8"/>
  <c r="H38" i="9"/>
  <c r="F17" i="8"/>
  <c r="G38" i="9"/>
  <c r="E17" i="8"/>
  <c r="F38" i="9"/>
  <c r="D17" i="8"/>
  <c r="E38" i="9"/>
  <c r="C17" i="8"/>
  <c r="I37" i="9"/>
  <c r="G16" i="8"/>
  <c r="H37" i="9"/>
  <c r="G37" i="9"/>
  <c r="E16" i="8"/>
  <c r="F37" i="9"/>
  <c r="D16" i="8"/>
  <c r="E37" i="9"/>
  <c r="C16" i="8"/>
  <c r="I36" i="9"/>
  <c r="G15" i="8"/>
  <c r="H36" i="9"/>
  <c r="F15" i="8"/>
  <c r="G36" i="9"/>
  <c r="E15" i="8"/>
  <c r="F36" i="9"/>
  <c r="D15" i="8"/>
  <c r="E36" i="9"/>
  <c r="C15" i="8"/>
  <c r="I35" i="9"/>
  <c r="H35" i="9"/>
  <c r="G35" i="9"/>
  <c r="F35" i="9"/>
  <c r="E35" i="9"/>
  <c r="I30" i="9"/>
  <c r="H30" i="9"/>
  <c r="G30" i="9"/>
  <c r="F30" i="9"/>
  <c r="E30" i="9"/>
  <c r="H40" i="9"/>
  <c r="F16" i="8"/>
  <c r="I40" i="9"/>
  <c r="G40" i="9"/>
  <c r="F40" i="9"/>
  <c r="E40" i="9"/>
  <c r="C97" i="8"/>
  <c r="C26" i="3"/>
  <c r="C7" i="3"/>
  <c r="E12" i="9"/>
  <c r="E46" i="9"/>
  <c r="E51" i="9"/>
  <c r="C24" i="8"/>
  <c r="F51" i="9"/>
  <c r="D24" i="8"/>
  <c r="E17" i="9"/>
  <c r="F46" i="9"/>
  <c r="F12" i="9"/>
  <c r="E50" i="9"/>
  <c r="E49" i="9"/>
  <c r="E22" i="9"/>
  <c r="E52" i="9"/>
  <c r="C23" i="8"/>
  <c r="C132" i="8"/>
  <c r="G51" i="9"/>
  <c r="E24" i="8"/>
  <c r="F17" i="9"/>
  <c r="C25" i="8"/>
  <c r="G46" i="9"/>
  <c r="H51" i="9"/>
  <c r="F24" i="8"/>
  <c r="G12" i="9"/>
  <c r="F22" i="9"/>
  <c r="F49" i="9"/>
  <c r="I51" i="9"/>
  <c r="G24" i="8"/>
  <c r="F50" i="9"/>
  <c r="F52" i="9"/>
  <c r="D23" i="8"/>
  <c r="D132" i="8"/>
  <c r="G17" i="9"/>
  <c r="G49" i="9"/>
  <c r="G50" i="9"/>
  <c r="E23" i="8"/>
  <c r="E132" i="8"/>
  <c r="G22" i="9"/>
  <c r="E25" i="8"/>
  <c r="D25" i="8"/>
  <c r="H46" i="9"/>
  <c r="H50" i="9"/>
  <c r="F23" i="8"/>
  <c r="F132" i="8"/>
  <c r="I50" i="9"/>
  <c r="G23" i="8"/>
  <c r="G132" i="8"/>
  <c r="H22" i="9"/>
  <c r="H12" i="9"/>
  <c r="G52" i="9"/>
  <c r="F25" i="8"/>
  <c r="G25" i="8"/>
  <c r="H17" i="9"/>
  <c r="H49" i="9"/>
  <c r="H52" i="9"/>
  <c r="I46" i="9"/>
  <c r="I49" i="9"/>
  <c r="I17" i="9"/>
  <c r="I12" i="9"/>
  <c r="I22" i="9"/>
  <c r="I52" i="9"/>
  <c r="C96" i="8"/>
  <c r="C105" i="8"/>
  <c r="D105" i="8"/>
  <c r="E105" i="8"/>
  <c r="F105" i="8"/>
  <c r="G105" i="8"/>
  <c r="C104" i="8"/>
  <c r="D104" i="8"/>
  <c r="E104" i="8"/>
  <c r="F104" i="8"/>
  <c r="G104" i="8"/>
  <c r="C103" i="8"/>
  <c r="D103" i="8"/>
  <c r="E103" i="8"/>
  <c r="F103" i="8"/>
  <c r="G103" i="8"/>
  <c r="C99" i="8"/>
  <c r="D99" i="8"/>
  <c r="E99" i="8"/>
  <c r="F99" i="8"/>
  <c r="G99" i="8"/>
  <c r="C28" i="3"/>
  <c r="C9" i="3"/>
  <c r="C25" i="3"/>
  <c r="C6" i="3"/>
  <c r="C32" i="3"/>
  <c r="C13" i="3"/>
  <c r="C34" i="3"/>
  <c r="C15" i="3"/>
  <c r="C33" i="3"/>
  <c r="C14" i="3"/>
  <c r="D31" i="3"/>
  <c r="D12" i="3"/>
  <c r="C113" i="8"/>
  <c r="D97" i="8"/>
  <c r="D96" i="8"/>
  <c r="D34" i="3"/>
  <c r="D15" i="3"/>
  <c r="D25" i="3"/>
  <c r="D6" i="3"/>
  <c r="D28" i="3"/>
  <c r="D9" i="3"/>
  <c r="D32" i="3"/>
  <c r="D13" i="3"/>
  <c r="D26" i="3"/>
  <c r="D7" i="3"/>
  <c r="D33" i="3"/>
  <c r="D14" i="3"/>
  <c r="D113" i="8"/>
  <c r="E113" i="8"/>
  <c r="F113" i="8"/>
  <c r="G113" i="8"/>
  <c r="C143" i="8"/>
  <c r="E97" i="8"/>
  <c r="E96" i="8"/>
  <c r="D27" i="3"/>
  <c r="D8" i="3"/>
  <c r="E32" i="3"/>
  <c r="E13" i="3"/>
  <c r="E31" i="3"/>
  <c r="E12" i="3"/>
  <c r="E28" i="3"/>
  <c r="E9" i="3"/>
  <c r="E33" i="3"/>
  <c r="E14" i="3"/>
  <c r="E25" i="3"/>
  <c r="E6" i="3"/>
  <c r="E26" i="3"/>
  <c r="E7" i="3"/>
  <c r="E34" i="3"/>
  <c r="E15" i="3"/>
  <c r="F96" i="8"/>
  <c r="F97" i="8"/>
  <c r="F32" i="3"/>
  <c r="F13" i="3"/>
  <c r="E27" i="3"/>
  <c r="E8" i="3"/>
  <c r="F33" i="3"/>
  <c r="F14" i="3"/>
  <c r="F26" i="3"/>
  <c r="F7" i="3"/>
  <c r="F31" i="3"/>
  <c r="F12" i="3"/>
  <c r="F25" i="3"/>
  <c r="F6" i="3"/>
  <c r="F34" i="3"/>
  <c r="F15" i="3"/>
  <c r="F28" i="3"/>
  <c r="F9" i="3"/>
  <c r="G97" i="8"/>
  <c r="G96" i="8"/>
  <c r="F27" i="3"/>
  <c r="F8" i="3"/>
  <c r="G31" i="3"/>
  <c r="G12" i="3"/>
  <c r="G25" i="3"/>
  <c r="G6" i="3"/>
  <c r="G32" i="3"/>
  <c r="G13" i="3"/>
  <c r="G26" i="3"/>
  <c r="G7" i="3"/>
  <c r="G33" i="3"/>
  <c r="G14" i="3"/>
  <c r="G34" i="3"/>
  <c r="G15" i="3"/>
  <c r="G28" i="3"/>
  <c r="G9" i="3"/>
  <c r="G27" i="3"/>
  <c r="G8" i="3"/>
  <c r="D9" i="8"/>
  <c r="D30" i="8"/>
  <c r="C9" i="8"/>
  <c r="C8" i="8"/>
  <c r="C36" i="8"/>
  <c r="C29" i="8"/>
  <c r="C37" i="8"/>
  <c r="C30" i="8"/>
  <c r="E9" i="8"/>
  <c r="E30" i="8"/>
  <c r="C130" i="8"/>
  <c r="C11" i="8"/>
  <c r="C39" i="8"/>
  <c r="C32" i="8"/>
  <c r="D8" i="8"/>
  <c r="D29" i="8"/>
  <c r="G9" i="8"/>
  <c r="G30" i="8"/>
  <c r="C19" i="8"/>
  <c r="F9" i="8"/>
  <c r="F30" i="8"/>
  <c r="D11" i="8"/>
  <c r="C10" i="8"/>
  <c r="D39" i="8"/>
  <c r="D32" i="8"/>
  <c r="C38" i="8"/>
  <c r="C40" i="8"/>
  <c r="C31" i="8"/>
  <c r="C131" i="8"/>
  <c r="D130" i="8"/>
  <c r="E8" i="8"/>
  <c r="E29" i="8"/>
  <c r="E11" i="8"/>
  <c r="D10" i="8"/>
  <c r="E39" i="8"/>
  <c r="E32" i="8"/>
  <c r="D38" i="8"/>
  <c r="D31" i="8"/>
  <c r="C33" i="8"/>
  <c r="D131" i="8"/>
  <c r="G11" i="8"/>
  <c r="E130" i="8"/>
  <c r="F11" i="8"/>
  <c r="F39" i="8"/>
  <c r="F32" i="8"/>
  <c r="D33" i="8"/>
  <c r="G39" i="8"/>
  <c r="G32" i="8"/>
  <c r="F8" i="8"/>
  <c r="E10" i="8"/>
  <c r="F130" i="8"/>
  <c r="F29" i="8"/>
  <c r="E38" i="8"/>
  <c r="E31" i="8"/>
  <c r="E131" i="8"/>
  <c r="E33" i="8"/>
  <c r="G8" i="8"/>
  <c r="F10" i="8"/>
  <c r="G130" i="8"/>
  <c r="C135" i="8"/>
  <c r="G29" i="8"/>
  <c r="F38" i="8"/>
  <c r="F31" i="8"/>
  <c r="F131" i="8"/>
  <c r="F33" i="8"/>
  <c r="G10" i="8"/>
  <c r="G31" i="8"/>
  <c r="G33" i="8"/>
  <c r="G131" i="8"/>
  <c r="C139" i="8"/>
  <c r="G38" i="8"/>
  <c r="G37" i="8"/>
  <c r="E37" i="8"/>
  <c r="F37" i="8"/>
  <c r="D37" i="8"/>
  <c r="F12" i="8"/>
  <c r="F36" i="8"/>
  <c r="D12" i="8"/>
  <c r="E19" i="8"/>
  <c r="D36" i="8"/>
  <c r="D19" i="8"/>
  <c r="G19" i="8"/>
  <c r="F19" i="8"/>
  <c r="C12" i="8"/>
  <c r="F40" i="8"/>
  <c r="D40" i="8"/>
  <c r="E12" i="8"/>
  <c r="E36" i="8"/>
  <c r="G12" i="8"/>
  <c r="G36" i="8"/>
  <c r="E40" i="8"/>
  <c r="G40" i="8"/>
  <c r="C50" i="8"/>
  <c r="C51" i="8"/>
  <c r="C18" i="4"/>
  <c r="C19" i="4"/>
  <c r="C69" i="8"/>
  <c r="C127" i="8"/>
  <c r="C70" i="8"/>
  <c r="C90" i="8"/>
  <c r="C89" i="8"/>
  <c r="C48" i="8"/>
  <c r="C49" i="8"/>
  <c r="C126" i="8"/>
  <c r="C128" i="8"/>
  <c r="C64" i="8"/>
  <c r="C122" i="8"/>
  <c r="C57" i="8"/>
  <c r="C30" i="4"/>
  <c r="C34" i="4"/>
  <c r="C58" i="8"/>
  <c r="C79" i="8"/>
  <c r="C65" i="8"/>
  <c r="C85" i="8"/>
  <c r="C62" i="8"/>
  <c r="C55" i="8"/>
  <c r="C33" i="4"/>
  <c r="D50" i="8"/>
  <c r="C56" i="8"/>
  <c r="C77" i="8"/>
  <c r="C63" i="8"/>
  <c r="C83" i="8"/>
  <c r="C117" i="8"/>
  <c r="C35" i="4"/>
  <c r="D51" i="8"/>
  <c r="D18" i="4"/>
  <c r="C86" i="8"/>
  <c r="C80" i="8"/>
  <c r="C121" i="8"/>
  <c r="C123" i="8"/>
  <c r="D122" i="8"/>
  <c r="D55" i="8"/>
  <c r="D62" i="8"/>
  <c r="C84" i="8"/>
  <c r="D69" i="8"/>
  <c r="D64" i="8"/>
  <c r="D57" i="8"/>
  <c r="D30" i="4"/>
  <c r="D34" i="4"/>
  <c r="D19" i="4"/>
  <c r="D127" i="8"/>
  <c r="C78" i="8"/>
  <c r="C116" i="8"/>
  <c r="C118" i="8"/>
  <c r="D70" i="8"/>
  <c r="D90" i="8"/>
  <c r="D89" i="8"/>
  <c r="D56" i="8"/>
  <c r="D63" i="8"/>
  <c r="D58" i="8"/>
  <c r="D79" i="8"/>
  <c r="D65" i="8"/>
  <c r="D85" i="8"/>
  <c r="D48" i="8"/>
  <c r="D33" i="4"/>
  <c r="D86" i="8"/>
  <c r="D126" i="8"/>
  <c r="D128" i="8"/>
  <c r="D80" i="8"/>
  <c r="D121" i="8"/>
  <c r="D123" i="8"/>
  <c r="E50" i="8"/>
  <c r="E51" i="8"/>
  <c r="E19" i="4"/>
  <c r="E18" i="4"/>
  <c r="D117" i="8"/>
  <c r="D35" i="4"/>
  <c r="D49" i="8"/>
  <c r="D83" i="8"/>
  <c r="D77" i="8"/>
  <c r="E69" i="8"/>
  <c r="E127" i="8"/>
  <c r="E122" i="8"/>
  <c r="E62" i="8"/>
  <c r="E55" i="8"/>
  <c r="E30" i="4"/>
  <c r="E34" i="4"/>
  <c r="E64" i="8"/>
  <c r="E57" i="8"/>
  <c r="D78" i="8"/>
  <c r="D84" i="8"/>
  <c r="D116" i="8"/>
  <c r="D118" i="8"/>
  <c r="E56" i="8"/>
  <c r="E58" i="8"/>
  <c r="E79" i="8"/>
  <c r="E63" i="8"/>
  <c r="E65" i="8"/>
  <c r="E85" i="8"/>
  <c r="E70" i="8"/>
  <c r="E90" i="8"/>
  <c r="E89" i="8"/>
  <c r="E86" i="8"/>
  <c r="E80" i="8"/>
  <c r="E121" i="8"/>
  <c r="E123" i="8"/>
  <c r="E126" i="8"/>
  <c r="E128" i="8"/>
  <c r="E48" i="8"/>
  <c r="E33" i="4"/>
  <c r="E77" i="8"/>
  <c r="E83" i="8"/>
  <c r="E49" i="8"/>
  <c r="E35" i="4"/>
  <c r="E117" i="8"/>
  <c r="F50" i="8"/>
  <c r="F51" i="8"/>
  <c r="F19" i="4"/>
  <c r="F18" i="4"/>
  <c r="E84" i="8"/>
  <c r="E78" i="8"/>
  <c r="F69" i="8"/>
  <c r="F70" i="8"/>
  <c r="F122" i="8"/>
  <c r="E116" i="8"/>
  <c r="E118" i="8"/>
  <c r="F55" i="8"/>
  <c r="F62" i="8"/>
  <c r="F57" i="8"/>
  <c r="F30" i="4"/>
  <c r="F34" i="4"/>
  <c r="F64" i="8"/>
  <c r="F90" i="8"/>
  <c r="F89" i="8"/>
  <c r="F127" i="8"/>
  <c r="F58" i="8"/>
  <c r="F79" i="8"/>
  <c r="F65" i="8"/>
  <c r="F85" i="8"/>
  <c r="F63" i="8"/>
  <c r="F126" i="8"/>
  <c r="F128" i="8"/>
  <c r="F56" i="8"/>
  <c r="F48" i="8"/>
  <c r="F33" i="4"/>
  <c r="F86" i="8"/>
  <c r="F80" i="8"/>
  <c r="F121" i="8"/>
  <c r="F123" i="8"/>
  <c r="F117" i="8"/>
  <c r="F35" i="4"/>
  <c r="F49" i="8"/>
  <c r="F83" i="8"/>
  <c r="F77" i="8"/>
  <c r="G50" i="8"/>
  <c r="G51" i="8"/>
  <c r="G18" i="4"/>
  <c r="G19" i="4"/>
  <c r="F84" i="8"/>
  <c r="F78" i="8"/>
  <c r="G69" i="8"/>
  <c r="G70" i="8"/>
  <c r="F116" i="8"/>
  <c r="F118" i="8"/>
  <c r="G62" i="8"/>
  <c r="G55" i="8"/>
  <c r="G89" i="8"/>
  <c r="G90" i="8"/>
  <c r="G57" i="8"/>
  <c r="G30" i="4"/>
  <c r="G34" i="4"/>
  <c r="G64" i="8"/>
  <c r="G127" i="8"/>
  <c r="C142" i="8"/>
  <c r="C144" i="8"/>
  <c r="G122" i="8"/>
  <c r="C138" i="8"/>
  <c r="C140" i="8"/>
  <c r="G65" i="8"/>
  <c r="G85" i="8"/>
  <c r="G58" i="8"/>
  <c r="G79" i="8"/>
  <c r="G126" i="8"/>
  <c r="G128" i="8"/>
  <c r="G56" i="8"/>
  <c r="G63" i="8"/>
  <c r="G48" i="8"/>
  <c r="G33" i="4"/>
  <c r="G86" i="8"/>
  <c r="G80" i="8"/>
  <c r="G121" i="8"/>
  <c r="G123" i="8"/>
  <c r="G35" i="4"/>
  <c r="G117" i="8"/>
  <c r="C134" i="8"/>
  <c r="C136" i="8"/>
  <c r="G49" i="8"/>
  <c r="G83" i="8"/>
  <c r="G77" i="8"/>
  <c r="G84" i="8"/>
  <c r="G78" i="8"/>
  <c r="G116" i="8"/>
  <c r="G118" i="8"/>
</calcChain>
</file>

<file path=xl/sharedStrings.xml><?xml version="1.0" encoding="utf-8"?>
<sst xmlns="http://schemas.openxmlformats.org/spreadsheetml/2006/main" count="360" uniqueCount="126">
  <si>
    <t>ACS Public lighting pricing model for Energex</t>
  </si>
  <si>
    <t>Regulatory control period 1 July 2025 to 30 June 2030</t>
  </si>
  <si>
    <t>Inputs and Assumptions</t>
  </si>
  <si>
    <t>Rates</t>
  </si>
  <si>
    <t>Energex Owned &amp; Operated</t>
  </si>
  <si>
    <t>Rate 1</t>
  </si>
  <si>
    <t>Gifted &amp; Energex Operated</t>
  </si>
  <si>
    <t>Rate 2</t>
  </si>
  <si>
    <t>Rate 2 Energex funded, owned &amp; operated</t>
  </si>
  <si>
    <t>Rate 2A</t>
  </si>
  <si>
    <t>Forecast revenue</t>
  </si>
  <si>
    <t>Year</t>
  </si>
  <si>
    <t>2025-26</t>
  </si>
  <si>
    <t>2026-27</t>
  </si>
  <si>
    <t>2027-28</t>
  </si>
  <si>
    <t>2028-29</t>
  </si>
  <si>
    <t>2029-30</t>
  </si>
  <si>
    <t>Opex revenue required (including tax)</t>
  </si>
  <si>
    <t>Conventional</t>
  </si>
  <si>
    <t>LED total</t>
  </si>
  <si>
    <t>LED Rate 1 and Rate 2</t>
  </si>
  <si>
    <t>LED Rate 2A</t>
  </si>
  <si>
    <t>Capex revenue required Conventional</t>
  </si>
  <si>
    <t>Return on capital</t>
  </si>
  <si>
    <t>Return of capital</t>
  </si>
  <si>
    <t>Total Capex Charge Conventional</t>
  </si>
  <si>
    <t>Capex revenue required LED</t>
  </si>
  <si>
    <t>Return on and of capital - Rate 1</t>
  </si>
  <si>
    <t>Return on and of capital - Rate 2</t>
  </si>
  <si>
    <t xml:space="preserve">No capex Rate 2 allocation </t>
  </si>
  <si>
    <t>Return on and of capital - Rate 2A</t>
  </si>
  <si>
    <t>Total Capex Charge LED</t>
  </si>
  <si>
    <t>Annual revenue requirement (opex plus capex)</t>
  </si>
  <si>
    <t>LED</t>
  </si>
  <si>
    <t>Total</t>
  </si>
  <si>
    <t>Pricing allocators</t>
  </si>
  <si>
    <t>Proportion of asset base related to refurbishment</t>
  </si>
  <si>
    <t>Relativity Major to Minor lights</t>
  </si>
  <si>
    <t>Opex + tax</t>
  </si>
  <si>
    <t>Asset charge</t>
  </si>
  <si>
    <t>Price Smoothing Inputs</t>
  </si>
  <si>
    <t>Expected CPI</t>
  </si>
  <si>
    <t>Discount rate for smoothing</t>
  </si>
  <si>
    <t>Rate 1 &amp; 2 CONV</t>
  </si>
  <si>
    <t>Rate 1 &amp; 2 LED</t>
  </si>
  <si>
    <t>Rate 2A LED</t>
  </si>
  <si>
    <t>Adjustment to manage customer impact in P0</t>
  </si>
  <si>
    <t>X factor (years 2 to 5)</t>
  </si>
  <si>
    <t>Days in year (average)</t>
  </si>
  <si>
    <t>Days in each year</t>
  </si>
  <si>
    <t>2024-25 Prices</t>
  </si>
  <si>
    <t>Rate 1 - Energex Owned &amp; Operated</t>
  </si>
  <si>
    <t>Major Conventional</t>
  </si>
  <si>
    <t>Minor Conventional</t>
  </si>
  <si>
    <t>Major LED</t>
  </si>
  <si>
    <t>Minor LED</t>
  </si>
  <si>
    <t>Rate 2 - Gifted &amp; Energex Operated</t>
  </si>
  <si>
    <t>Energex - Public Lighting Pricing Model</t>
  </si>
  <si>
    <t>Quantities</t>
  </si>
  <si>
    <t>Average population of lights</t>
  </si>
  <si>
    <t>Rate 2A - Rate 2 LED Energex Funded, Owned &amp; Operated</t>
  </si>
  <si>
    <t xml:space="preserve">Grand total </t>
  </si>
  <si>
    <t>Rate 1 and Rate 2 combined total</t>
  </si>
  <si>
    <t>Rate 1, Rate 2 and Rate 2A combined total</t>
  </si>
  <si>
    <t>Price components</t>
  </si>
  <si>
    <t>Opex  charge (per unit)</t>
  </si>
  <si>
    <t>Same operational expenditure is applied to Rate 1, Rate 2, Rate 2A</t>
  </si>
  <si>
    <t>Rate 1 - Capex Charge (per unit)</t>
  </si>
  <si>
    <t>Applied only to Rate 1 - Energex Owned &amp; Operated</t>
  </si>
  <si>
    <t>Rate 2 - Refurbishment Charge (per unit)</t>
  </si>
  <si>
    <t xml:space="preserve">Same refurbishment charge is applied Rate 2 LED and CONV </t>
  </si>
  <si>
    <t>Rate 2A - Capex Charge (per unit)</t>
  </si>
  <si>
    <t>Applied only to Rate 2A - Energex Owned &amp; Operated</t>
  </si>
  <si>
    <t>Unsmoothed Daily Prices</t>
  </si>
  <si>
    <t>Rate 1 - Ergon Owned &amp; Operated</t>
  </si>
  <si>
    <t>Rate 2 - Gifted &amp; Ergon Operated</t>
  </si>
  <si>
    <t>Rate 2A - Energex funded Rate 2, Owned &amp; Operated</t>
  </si>
  <si>
    <t>Smoothed Daily Prices</t>
  </si>
  <si>
    <t>Revenue checks</t>
  </si>
  <si>
    <t>Cummulative discount rate (used for NPV calculation)</t>
  </si>
  <si>
    <t>Conventional Rate 1 and Rate 2</t>
  </si>
  <si>
    <t>Unsmoothed Prices x Volumes - Conventional</t>
  </si>
  <si>
    <t>Revenue requirement - Conventional</t>
  </si>
  <si>
    <t>Check</t>
  </si>
  <si>
    <t>Unsmoothed Prices x Volumes - LED</t>
  </si>
  <si>
    <t>Revenue requirement - LED</t>
  </si>
  <si>
    <t>Smoothed Prices x Volumes - Conventional</t>
  </si>
  <si>
    <t>Smoothed Prices x Volumes - LED Rate 1 and 2</t>
  </si>
  <si>
    <t>Smoothed Prices x Volumes - LED Rate 2A</t>
  </si>
  <si>
    <t>NPV Revenue requirement - Conventional</t>
  </si>
  <si>
    <t>NPV Smoothed Prices x Volume - Conventional</t>
  </si>
  <si>
    <t>NPV Revenue requirement - LED Rate 1 and Rate 2</t>
  </si>
  <si>
    <t>NPV Smoothed Prices x Volume - LED Rate 1 and Rate 2</t>
  </si>
  <si>
    <t>NPV Revenue requirement - LED Rate 2A</t>
  </si>
  <si>
    <t>NPV Smoothed Prices x Volume - LED Rate 2A</t>
  </si>
  <si>
    <r>
      <t>P</t>
    </r>
    <r>
      <rPr>
        <b/>
        <sz val="8"/>
        <color theme="1"/>
        <rFont val="Arial"/>
        <family val="2"/>
      </rPr>
      <t>0</t>
    </r>
    <r>
      <rPr>
        <b/>
        <sz val="11"/>
        <color theme="1"/>
        <rFont val="Arial"/>
        <family val="2"/>
      </rPr>
      <t xml:space="preserve"> Conventional Rate 1 and 2</t>
    </r>
  </si>
  <si>
    <t>Goal Seek value</t>
  </si>
  <si>
    <r>
      <t>P</t>
    </r>
    <r>
      <rPr>
        <b/>
        <sz val="8"/>
        <color theme="1"/>
        <rFont val="Arial"/>
        <family val="2"/>
      </rPr>
      <t>0</t>
    </r>
    <r>
      <rPr>
        <b/>
        <sz val="11"/>
        <color theme="1"/>
        <rFont val="Arial"/>
        <family val="2"/>
      </rPr>
      <t xml:space="preserve"> LED Rate 1 and 2</t>
    </r>
  </si>
  <si>
    <t>P0 LED Rate 2A</t>
  </si>
  <si>
    <t>positive P0 imply real decrease in price constraint</t>
  </si>
  <si>
    <t>Data/What-if Analysis/Goal Seek</t>
  </si>
  <si>
    <t>Goal Seek</t>
  </si>
  <si>
    <t>P0 Conventional</t>
  </si>
  <si>
    <t>P0
LED Rate 1 &amp; 2</t>
  </si>
  <si>
    <t>P0 Rate 2A</t>
  </si>
  <si>
    <t>Set Cell</t>
  </si>
  <si>
    <t>C136</t>
  </si>
  <si>
    <t>C140</t>
  </si>
  <si>
    <t>C144</t>
  </si>
  <si>
    <t>To Value</t>
  </si>
  <si>
    <t>By Changing Cell</t>
  </si>
  <si>
    <t>C146</t>
  </si>
  <si>
    <t>C147</t>
  </si>
  <si>
    <t>C148</t>
  </si>
  <si>
    <t>Public lighting annual prices</t>
  </si>
  <si>
    <t>Public lighting daily prices</t>
  </si>
  <si>
    <t xml:space="preserve">Energex Forecast Quantities </t>
  </si>
  <si>
    <t>Output to Public Lighting Pricing Model - Estimated Count by type</t>
  </si>
  <si>
    <t>Public Lighting Quantity</t>
  </si>
  <si>
    <t>Rate</t>
  </si>
  <si>
    <t>Count</t>
  </si>
  <si>
    <t xml:space="preserve">Major Conventional </t>
  </si>
  <si>
    <t>Opening</t>
  </si>
  <si>
    <t>Closing</t>
  </si>
  <si>
    <t>Average</t>
  </si>
  <si>
    <t>2A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</si>
</sst>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_);[Red]\(#,##0\);\-"/>
    <numFmt numFmtId="165" formatCode="_(#,##0.0_);\(#,##0.0\);_(&quot;-&quot;_)"/>
    <numFmt numFmtId="166" formatCode="_(* #,##0.00_);_(* \(#,##0.00\);_(* &quot;-&quot;??_);_(@_)"/>
    <numFmt numFmtId="167" formatCode="_-&quot;$&quot;* #,##0_-;\-&quot;$&quot;* #,##0_-;_-&quot;$&quot;* &quot;-&quot;??_-;_-@_-"/>
    <numFmt numFmtId="168" formatCode="#,##0.0"/>
    <numFmt numFmtId="169" formatCode="0.000000"/>
    <numFmt numFmtId="170" formatCode="_-&quot;$&quot;* #,##0.000_-;\-&quot;$&quot;* #,##0.000_-;_-&quot;$&quot;* &quot;-&quot;??_-;_-@_-"/>
    <numFmt numFmtId="171" formatCode="#,##0_ ;[Red]\-#,##0\ "/>
    <numFmt numFmtId="172" formatCode="_-&quot;$&quot;* #,##0.0000_-;\-&quot;$&quot;* #,##0.0000_-;_-&quot;$&quot;* &quot;-&quot;??_-;_-@_-"/>
    <numFmt numFmtId="173" formatCode="#,##0.00000_ ;[Red]\-#,##0.00000\ "/>
    <numFmt numFmtId="174" formatCode="0.0000%"/>
    <numFmt numFmtId="175" formatCode="#,##0.00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b/>
      <sz val="11"/>
      <color theme="0"/>
      <name val="Helvetica"/>
      <family val="2"/>
    </font>
    <font>
      <sz val="10"/>
      <color rgb="FFFF0066"/>
      <name val="Calibri"/>
      <family val="2"/>
      <scheme val="minor"/>
    </font>
    <font>
      <sz val="8"/>
      <color rgb="FFFF0066"/>
      <name val="Helvetica"/>
      <family val="2"/>
    </font>
    <font>
      <b/>
      <sz val="10"/>
      <name val="Helvetica"/>
      <family val="2"/>
    </font>
    <font>
      <sz val="10"/>
      <color theme="1"/>
      <name val="Helvetica"/>
      <family val="2"/>
    </font>
    <font>
      <sz val="10"/>
      <color theme="4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sz val="11"/>
      <color theme="1"/>
      <name val="Arial"/>
      <family val="2"/>
    </font>
    <font>
      <b/>
      <sz val="16"/>
      <color theme="0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b/>
      <sz val="16"/>
      <color theme="3"/>
      <name val="Arial"/>
      <family val="2"/>
    </font>
    <font>
      <sz val="11"/>
      <color theme="3"/>
      <name val="Arial"/>
      <family val="2"/>
    </font>
    <font>
      <b/>
      <sz val="11"/>
      <color theme="3"/>
      <name val="Arial"/>
      <family val="2"/>
    </font>
    <font>
      <b/>
      <sz val="11"/>
      <name val="Arial"/>
      <family val="2"/>
    </font>
    <font>
      <b/>
      <sz val="14"/>
      <color theme="0"/>
      <name val="Arial"/>
      <family val="2"/>
    </font>
    <font>
      <sz val="11"/>
      <color theme="0"/>
      <name val="Arial"/>
      <family val="2"/>
    </font>
    <font>
      <sz val="16"/>
      <color theme="0"/>
      <name val="Arial"/>
      <family val="2"/>
    </font>
    <font>
      <sz val="11"/>
      <name val="Arial"/>
      <family val="2"/>
    </font>
    <font>
      <sz val="11"/>
      <color rgb="FFC00000"/>
      <name val="Arial"/>
      <family val="2"/>
    </font>
    <font>
      <sz val="11"/>
      <color rgb="FFFF0000"/>
      <name val="Arial"/>
      <family val="2"/>
    </font>
    <font>
      <b/>
      <sz val="22"/>
      <name val="Calibri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theme="0" tint="-0.34998626667073579"/>
      <name val="Arial"/>
      <family val="2"/>
    </font>
    <font>
      <b/>
      <i/>
      <sz val="8"/>
      <name val="Arial"/>
      <family val="2"/>
    </font>
    <font>
      <b/>
      <sz val="20"/>
      <color theme="1"/>
      <name val="Arial"/>
      <family val="2"/>
    </font>
    <font>
      <b/>
      <sz val="11"/>
      <color rgb="FFC00000"/>
      <name val="Arial"/>
      <family val="2"/>
    </font>
    <font>
      <i/>
      <sz val="10"/>
      <color theme="1"/>
      <name val="Arial"/>
      <family val="2"/>
    </font>
    <font>
      <b/>
      <sz val="8"/>
      <color theme="1"/>
      <name val="Arial"/>
      <family val="2"/>
    </font>
    <font>
      <b/>
      <i/>
      <sz val="11"/>
      <color theme="1"/>
      <name val="Arial"/>
      <family val="2"/>
    </font>
    <font>
      <i/>
      <sz val="11"/>
      <color rgb="FFC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00839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</fills>
  <borders count="4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5117038483843"/>
      </right>
      <top style="thin">
        <color theme="3" tint="0.79995117038483843"/>
      </top>
      <bottom style="thin">
        <color theme="3" tint="0.79995117038483843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medium">
        <color indexed="64"/>
      </right>
      <top style="thin">
        <color theme="0" tint="-0.2499465926084170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medium">
        <color indexed="64"/>
      </bottom>
      <diagonal/>
    </border>
  </borders>
  <cellStyleXfs count="69">
    <xf numFmtId="0" fontId="0" fillId="0" borderId="0"/>
    <xf numFmtId="0" fontId="1" fillId="0" borderId="0"/>
    <xf numFmtId="0" fontId="2" fillId="0" borderId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1" fontId="2" fillId="2" borderId="0" applyFont="0" applyBorder="0" applyAlignment="0">
      <alignment horizontal="right"/>
      <protection locked="0"/>
    </xf>
    <xf numFmtId="41" fontId="2" fillId="3" borderId="0" applyFont="0" applyBorder="0">
      <alignment horizontal="right"/>
      <protection locked="0"/>
    </xf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Border="0">
      <alignment vertical="center"/>
    </xf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1" fontId="2" fillId="2" borderId="0" applyFont="0" applyBorder="0" applyAlignment="0">
      <alignment horizontal="right"/>
      <protection locked="0"/>
    </xf>
    <xf numFmtId="41" fontId="2" fillId="3" borderId="0" applyFont="0" applyBorder="0">
      <alignment horizontal="right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4" borderId="0" applyBorder="0">
      <alignment horizontal="left" vertical="center"/>
    </xf>
    <xf numFmtId="0" fontId="6" fillId="0" borderId="0"/>
    <xf numFmtId="0" fontId="7" fillId="0" borderId="0"/>
    <xf numFmtId="0" fontId="8" fillId="0" borderId="0" applyFill="0" applyBorder="0">
      <alignment horizontal="left" vertical="center"/>
    </xf>
    <xf numFmtId="0" fontId="9" fillId="0" borderId="0" applyFill="0" applyBorder="0">
      <alignment vertical="center"/>
    </xf>
    <xf numFmtId="165" fontId="10" fillId="5" borderId="1">
      <alignment horizontal="right" vertical="center"/>
      <protection locked="0"/>
    </xf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1" fontId="2" fillId="2" borderId="0" applyFont="0" applyBorder="0" applyAlignment="0">
      <alignment horizontal="right"/>
      <protection locked="0"/>
    </xf>
    <xf numFmtId="41" fontId="2" fillId="3" borderId="0" applyFont="0" applyBorder="0">
      <alignment horizontal="right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1" fontId="2" fillId="2" borderId="0" applyFont="0" applyBorder="0" applyAlignment="0">
      <alignment horizontal="right"/>
      <protection locked="0"/>
    </xf>
    <xf numFmtId="41" fontId="2" fillId="3" borderId="0" applyFont="0" applyBorder="0">
      <alignment horizontal="right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166" fontId="2" fillId="0" borderId="0" applyFon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</cellStyleXfs>
  <cellXfs count="172">
    <xf numFmtId="0" fontId="0" fillId="0" borderId="0" xfId="0"/>
    <xf numFmtId="0" fontId="16" fillId="6" borderId="0" xfId="0" applyFont="1" applyFill="1"/>
    <xf numFmtId="0" fontId="17" fillId="7" borderId="0" xfId="0" applyFont="1" applyFill="1"/>
    <xf numFmtId="0" fontId="18" fillId="7" borderId="0" xfId="0" applyFont="1" applyFill="1"/>
    <xf numFmtId="0" fontId="18" fillId="5" borderId="0" xfId="0" applyFont="1" applyFill="1"/>
    <xf numFmtId="0" fontId="19" fillId="6" borderId="0" xfId="0" applyFont="1" applyFill="1"/>
    <xf numFmtId="0" fontId="20" fillId="6" borderId="0" xfId="0" applyFont="1" applyFill="1"/>
    <xf numFmtId="0" fontId="21" fillId="6" borderId="0" xfId="0" applyFont="1" applyFill="1"/>
    <xf numFmtId="0" fontId="22" fillId="6" borderId="0" xfId="0" applyFont="1" applyFill="1"/>
    <xf numFmtId="0" fontId="23" fillId="5" borderId="0" xfId="0" applyFont="1" applyFill="1"/>
    <xf numFmtId="0" fontId="24" fillId="7" borderId="0" xfId="0" applyFont="1" applyFill="1"/>
    <xf numFmtId="0" fontId="25" fillId="7" borderId="0" xfId="0" applyFont="1" applyFill="1"/>
    <xf numFmtId="0" fontId="19" fillId="6" borderId="2" xfId="0" applyFont="1" applyFill="1" applyBorder="1"/>
    <xf numFmtId="0" fontId="16" fillId="6" borderId="2" xfId="0" applyFont="1" applyFill="1" applyBorder="1"/>
    <xf numFmtId="0" fontId="16" fillId="6" borderId="2" xfId="0" applyFont="1" applyFill="1" applyBorder="1" applyAlignment="1">
      <alignment horizontal="left" indent="1"/>
    </xf>
    <xf numFmtId="0" fontId="18" fillId="7" borderId="0" xfId="0" applyFont="1" applyFill="1" applyAlignment="1">
      <alignment horizontal="right"/>
    </xf>
    <xf numFmtId="0" fontId="24" fillId="6" borderId="0" xfId="0" applyFont="1" applyFill="1"/>
    <xf numFmtId="0" fontId="17" fillId="6" borderId="0" xfId="0" applyFont="1" applyFill="1"/>
    <xf numFmtId="0" fontId="25" fillId="6" borderId="0" xfId="0" applyFont="1" applyFill="1"/>
    <xf numFmtId="0" fontId="25" fillId="7" borderId="0" xfId="0" applyFont="1" applyFill="1" applyAlignment="1">
      <alignment horizontal="right"/>
    </xf>
    <xf numFmtId="0" fontId="16" fillId="6" borderId="0" xfId="0" applyFont="1" applyFill="1" applyAlignment="1">
      <alignment horizontal="right"/>
    </xf>
    <xf numFmtId="0" fontId="16" fillId="6" borderId="2" xfId="0" applyFont="1" applyFill="1" applyBorder="1" applyAlignment="1">
      <alignment horizontal="right"/>
    </xf>
    <xf numFmtId="3" fontId="16" fillId="6" borderId="2" xfId="0" applyNumberFormat="1" applyFont="1" applyFill="1" applyBorder="1"/>
    <xf numFmtId="3" fontId="19" fillId="6" borderId="2" xfId="0" applyNumberFormat="1" applyFont="1" applyFill="1" applyBorder="1"/>
    <xf numFmtId="0" fontId="19" fillId="6" borderId="4" xfId="0" applyFont="1" applyFill="1" applyBorder="1"/>
    <xf numFmtId="0" fontId="16" fillId="6" borderId="3" xfId="0" applyFont="1" applyFill="1" applyBorder="1"/>
    <xf numFmtId="0" fontId="19" fillId="6" borderId="3" xfId="0" applyFont="1" applyFill="1" applyBorder="1"/>
    <xf numFmtId="0" fontId="16" fillId="6" borderId="3" xfId="0" applyFont="1" applyFill="1" applyBorder="1" applyAlignment="1">
      <alignment horizontal="left" indent="1"/>
    </xf>
    <xf numFmtId="3" fontId="16" fillId="6" borderId="3" xfId="0" applyNumberFormat="1" applyFont="1" applyFill="1" applyBorder="1"/>
    <xf numFmtId="3" fontId="19" fillId="6" borderId="3" xfId="0" applyNumberFormat="1" applyFont="1" applyFill="1" applyBorder="1"/>
    <xf numFmtId="0" fontId="14" fillId="0" borderId="2" xfId="0" applyFont="1" applyBorder="1"/>
    <xf numFmtId="0" fontId="14" fillId="0" borderId="2" xfId="0" applyFont="1" applyBorder="1" applyAlignment="1">
      <alignment horizontal="left" indent="1"/>
    </xf>
    <xf numFmtId="0" fontId="13" fillId="0" borderId="2" xfId="0" applyFont="1" applyBorder="1"/>
    <xf numFmtId="0" fontId="19" fillId="0" borderId="2" xfId="0" applyFont="1" applyBorder="1"/>
    <xf numFmtId="0" fontId="16" fillId="0" borderId="2" xfId="0" applyFont="1" applyBorder="1" applyAlignment="1">
      <alignment horizontal="left" indent="1"/>
    </xf>
    <xf numFmtId="0" fontId="19" fillId="6" borderId="2" xfId="0" applyFont="1" applyFill="1" applyBorder="1" applyAlignment="1">
      <alignment horizontal="left" indent="1"/>
    </xf>
    <xf numFmtId="167" fontId="16" fillId="6" borderId="2" xfId="0" applyNumberFormat="1" applyFont="1" applyFill="1" applyBorder="1" applyAlignment="1">
      <alignment horizontal="left" indent="1"/>
    </xf>
    <xf numFmtId="167" fontId="19" fillId="6" borderId="2" xfId="0" applyNumberFormat="1" applyFont="1" applyFill="1" applyBorder="1" applyAlignment="1">
      <alignment horizontal="left" indent="1"/>
    </xf>
    <xf numFmtId="44" fontId="16" fillId="6" borderId="2" xfId="66" applyFont="1" applyFill="1" applyBorder="1"/>
    <xf numFmtId="169" fontId="16" fillId="6" borderId="0" xfId="0" applyNumberFormat="1" applyFont="1" applyFill="1"/>
    <xf numFmtId="44" fontId="27" fillId="6" borderId="2" xfId="66" applyFont="1" applyFill="1" applyBorder="1"/>
    <xf numFmtId="169" fontId="29" fillId="6" borderId="0" xfId="0" applyNumberFormat="1" applyFont="1" applyFill="1"/>
    <xf numFmtId="167" fontId="16" fillId="6" borderId="2" xfId="66" applyNumberFormat="1" applyFont="1" applyFill="1" applyBorder="1"/>
    <xf numFmtId="0" fontId="28" fillId="6" borderId="0" xfId="0" applyFont="1" applyFill="1"/>
    <xf numFmtId="167" fontId="16" fillId="8" borderId="2" xfId="66" applyNumberFormat="1" applyFont="1" applyFill="1" applyBorder="1" applyAlignment="1">
      <alignment horizontal="left" indent="1"/>
    </xf>
    <xf numFmtId="9" fontId="16" fillId="8" borderId="2" xfId="67" applyFont="1" applyFill="1" applyBorder="1" applyAlignment="1">
      <alignment vertical="center"/>
    </xf>
    <xf numFmtId="0" fontId="14" fillId="6" borderId="0" xfId="0" applyFont="1" applyFill="1"/>
    <xf numFmtId="0" fontId="14" fillId="6" borderId="0" xfId="0" applyFont="1" applyFill="1" applyAlignment="1">
      <alignment horizontal="center"/>
    </xf>
    <xf numFmtId="0" fontId="16" fillId="6" borderId="0" xfId="0" applyFont="1" applyFill="1" applyAlignment="1">
      <alignment horizontal="left"/>
    </xf>
    <xf numFmtId="0" fontId="18" fillId="5" borderId="0" xfId="0" applyFont="1" applyFill="1" applyAlignment="1">
      <alignment horizontal="left"/>
    </xf>
    <xf numFmtId="0" fontId="14" fillId="6" borderId="0" xfId="0" applyFont="1" applyFill="1" applyAlignment="1">
      <alignment horizontal="left"/>
    </xf>
    <xf numFmtId="0" fontId="14" fillId="0" borderId="0" xfId="0" applyFont="1" applyAlignment="1">
      <alignment horizontal="left"/>
    </xf>
    <xf numFmtId="0" fontId="16" fillId="6" borderId="2" xfId="0" applyFont="1" applyFill="1" applyBorder="1" applyAlignment="1">
      <alignment vertical="center"/>
    </xf>
    <xf numFmtId="168" fontId="16" fillId="8" borderId="2" xfId="0" applyNumberFormat="1" applyFont="1" applyFill="1" applyBorder="1" applyAlignment="1">
      <alignment vertical="center"/>
    </xf>
    <xf numFmtId="0" fontId="16" fillId="6" borderId="0" xfId="0" applyFont="1" applyFill="1" applyAlignment="1">
      <alignment vertical="center"/>
    </xf>
    <xf numFmtId="0" fontId="25" fillId="7" borderId="0" xfId="0" applyFont="1" applyFill="1" applyAlignment="1">
      <alignment vertical="center"/>
    </xf>
    <xf numFmtId="4" fontId="16" fillId="8" borderId="2" xfId="0" applyNumberFormat="1" applyFont="1" applyFill="1" applyBorder="1" applyAlignment="1">
      <alignment vertical="center"/>
    </xf>
    <xf numFmtId="0" fontId="30" fillId="0" borderId="0" xfId="65" applyFont="1"/>
    <xf numFmtId="0" fontId="2" fillId="0" borderId="0" xfId="2" applyAlignment="1">
      <alignment horizontal="center"/>
    </xf>
    <xf numFmtId="0" fontId="2" fillId="0" borderId="0" xfId="2"/>
    <xf numFmtId="0" fontId="0" fillId="0" borderId="0" xfId="0" applyAlignment="1">
      <alignment horizontal="center"/>
    </xf>
    <xf numFmtId="0" fontId="13" fillId="6" borderId="13" xfId="0" applyFont="1" applyFill="1" applyBorder="1" applyAlignment="1">
      <alignment vertical="center"/>
    </xf>
    <xf numFmtId="0" fontId="31" fillId="0" borderId="14" xfId="2" applyFont="1" applyBorder="1" applyAlignment="1">
      <alignment horizontal="center"/>
    </xf>
    <xf numFmtId="0" fontId="13" fillId="6" borderId="15" xfId="0" applyFont="1" applyFill="1" applyBorder="1" applyAlignment="1">
      <alignment horizontal="center" vertical="center"/>
    </xf>
    <xf numFmtId="3" fontId="31" fillId="6" borderId="13" xfId="0" applyNumberFormat="1" applyFont="1" applyFill="1" applyBorder="1" applyAlignment="1">
      <alignment horizontal="center" vertical="center" wrapText="1"/>
    </xf>
    <xf numFmtId="3" fontId="31" fillId="6" borderId="16" xfId="0" applyNumberFormat="1" applyFont="1" applyFill="1" applyBorder="1" applyAlignment="1">
      <alignment horizontal="center" vertical="center" wrapText="1"/>
    </xf>
    <xf numFmtId="3" fontId="31" fillId="6" borderId="17" xfId="0" applyNumberFormat="1" applyFont="1" applyFill="1" applyBorder="1" applyAlignment="1">
      <alignment horizontal="center" vertical="center" wrapText="1"/>
    </xf>
    <xf numFmtId="0" fontId="14" fillId="6" borderId="13" xfId="0" applyFont="1" applyFill="1" applyBorder="1" applyAlignment="1">
      <alignment horizontal="left" indent="1"/>
    </xf>
    <xf numFmtId="0" fontId="33" fillId="0" borderId="14" xfId="2" applyFont="1" applyBorder="1" applyAlignment="1">
      <alignment horizontal="center"/>
    </xf>
    <xf numFmtId="0" fontId="33" fillId="6" borderId="15" xfId="0" applyFont="1" applyFill="1" applyBorder="1" applyAlignment="1">
      <alignment horizontal="center"/>
    </xf>
    <xf numFmtId="3" fontId="2" fillId="6" borderId="13" xfId="0" applyNumberFormat="1" applyFont="1" applyFill="1" applyBorder="1" applyAlignment="1">
      <alignment horizontal="center"/>
    </xf>
    <xf numFmtId="3" fontId="2" fillId="6" borderId="16" xfId="0" applyNumberFormat="1" applyFont="1" applyFill="1" applyBorder="1" applyAlignment="1">
      <alignment horizontal="center"/>
    </xf>
    <xf numFmtId="3" fontId="2" fillId="6" borderId="17" xfId="0" applyNumberFormat="1" applyFont="1" applyFill="1" applyBorder="1" applyAlignment="1">
      <alignment horizontal="center"/>
    </xf>
    <xf numFmtId="0" fontId="14" fillId="6" borderId="6" xfId="0" applyFont="1" applyFill="1" applyBorder="1" applyAlignment="1">
      <alignment horizontal="left" indent="1"/>
    </xf>
    <xf numFmtId="0" fontId="33" fillId="0" borderId="18" xfId="2" applyFont="1" applyBorder="1" applyAlignment="1">
      <alignment horizontal="center"/>
    </xf>
    <xf numFmtId="0" fontId="33" fillId="6" borderId="7" xfId="0" applyFont="1" applyFill="1" applyBorder="1" applyAlignment="1">
      <alignment horizontal="center"/>
    </xf>
    <xf numFmtId="3" fontId="2" fillId="6" borderId="6" xfId="0" applyNumberFormat="1" applyFont="1" applyFill="1" applyBorder="1" applyAlignment="1">
      <alignment horizontal="center"/>
    </xf>
    <xf numFmtId="3" fontId="2" fillId="6" borderId="8" xfId="0" applyNumberFormat="1" applyFont="1" applyFill="1" applyBorder="1" applyAlignment="1">
      <alignment horizontal="center"/>
    </xf>
    <xf numFmtId="3" fontId="2" fillId="6" borderId="9" xfId="0" applyNumberFormat="1" applyFont="1" applyFill="1" applyBorder="1" applyAlignment="1">
      <alignment horizontal="center"/>
    </xf>
    <xf numFmtId="0" fontId="14" fillId="6" borderId="19" xfId="0" applyFont="1" applyFill="1" applyBorder="1" applyAlignment="1">
      <alignment horizontal="left" indent="1"/>
    </xf>
    <xf numFmtId="0" fontId="33" fillId="0" borderId="20" xfId="2" applyFont="1" applyBorder="1" applyAlignment="1">
      <alignment horizontal="center"/>
    </xf>
    <xf numFmtId="0" fontId="33" fillId="6" borderId="21" xfId="0" applyFont="1" applyFill="1" applyBorder="1" applyAlignment="1">
      <alignment horizontal="center"/>
    </xf>
    <xf numFmtId="3" fontId="2" fillId="6" borderId="19" xfId="0" applyNumberFormat="1" applyFont="1" applyFill="1" applyBorder="1" applyAlignment="1">
      <alignment horizontal="center"/>
    </xf>
    <xf numFmtId="3" fontId="2" fillId="6" borderId="22" xfId="0" applyNumberFormat="1" applyFont="1" applyFill="1" applyBorder="1" applyAlignment="1">
      <alignment horizontal="center"/>
    </xf>
    <xf numFmtId="3" fontId="2" fillId="6" borderId="23" xfId="0" applyNumberFormat="1" applyFont="1" applyFill="1" applyBorder="1" applyAlignment="1">
      <alignment horizontal="center"/>
    </xf>
    <xf numFmtId="0" fontId="13" fillId="6" borderId="24" xfId="0" applyFont="1" applyFill="1" applyBorder="1"/>
    <xf numFmtId="0" fontId="2" fillId="0" borderId="25" xfId="2" applyBorder="1" applyAlignment="1">
      <alignment horizontal="center"/>
    </xf>
    <xf numFmtId="0" fontId="14" fillId="6" borderId="26" xfId="0" applyFont="1" applyFill="1" applyBorder="1" applyAlignment="1">
      <alignment horizontal="center"/>
    </xf>
    <xf numFmtId="3" fontId="31" fillId="6" borderId="24" xfId="0" applyNumberFormat="1" applyFont="1" applyFill="1" applyBorder="1" applyAlignment="1">
      <alignment horizontal="center"/>
    </xf>
    <xf numFmtId="3" fontId="31" fillId="6" borderId="27" xfId="0" applyNumberFormat="1" applyFont="1" applyFill="1" applyBorder="1" applyAlignment="1">
      <alignment horizontal="center"/>
    </xf>
    <xf numFmtId="3" fontId="31" fillId="6" borderId="28" xfId="0" applyNumberFormat="1" applyFont="1" applyFill="1" applyBorder="1" applyAlignment="1">
      <alignment horizontal="center"/>
    </xf>
    <xf numFmtId="3" fontId="31" fillId="6" borderId="0" xfId="0" applyNumberFormat="1" applyFont="1" applyFill="1" applyAlignment="1">
      <alignment horizontal="center"/>
    </xf>
    <xf numFmtId="3" fontId="2" fillId="6" borderId="29" xfId="0" applyNumberFormat="1" applyFont="1" applyFill="1" applyBorder="1" applyAlignment="1">
      <alignment horizontal="center"/>
    </xf>
    <xf numFmtId="3" fontId="2" fillId="6" borderId="30" xfId="0" applyNumberFormat="1" applyFont="1" applyFill="1" applyBorder="1" applyAlignment="1">
      <alignment horizontal="center"/>
    </xf>
    <xf numFmtId="3" fontId="14" fillId="6" borderId="8" xfId="0" applyNumberFormat="1" applyFont="1" applyFill="1" applyBorder="1" applyAlignment="1">
      <alignment horizontal="center"/>
    </xf>
    <xf numFmtId="3" fontId="14" fillId="6" borderId="9" xfId="0" applyNumberFormat="1" applyFont="1" applyFill="1" applyBorder="1" applyAlignment="1">
      <alignment horizontal="center"/>
    </xf>
    <xf numFmtId="3" fontId="31" fillId="6" borderId="31" xfId="0" applyNumberFormat="1" applyFont="1" applyFill="1" applyBorder="1" applyAlignment="1">
      <alignment horizontal="center"/>
    </xf>
    <xf numFmtId="0" fontId="13" fillId="6" borderId="0" xfId="0" applyFont="1" applyFill="1"/>
    <xf numFmtId="0" fontId="2" fillId="0" borderId="5" xfId="2" applyBorder="1" applyAlignment="1">
      <alignment horizontal="center"/>
    </xf>
    <xf numFmtId="171" fontId="34" fillId="0" borderId="0" xfId="2" applyNumberFormat="1" applyFont="1" applyAlignment="1">
      <alignment horizontal="left"/>
    </xf>
    <xf numFmtId="44" fontId="16" fillId="6" borderId="2" xfId="66" quotePrefix="1" applyFont="1" applyFill="1" applyBorder="1"/>
    <xf numFmtId="170" fontId="16" fillId="6" borderId="0" xfId="0" applyNumberFormat="1" applyFont="1" applyFill="1"/>
    <xf numFmtId="44" fontId="16" fillId="6" borderId="0" xfId="0" applyNumberFormat="1" applyFont="1" applyFill="1"/>
    <xf numFmtId="9" fontId="16" fillId="6" borderId="0" xfId="0" applyNumberFormat="1" applyFont="1" applyFill="1"/>
    <xf numFmtId="0" fontId="35" fillId="6" borderId="0" xfId="0" applyFont="1" applyFill="1"/>
    <xf numFmtId="4" fontId="14" fillId="6" borderId="9" xfId="0" applyNumberFormat="1" applyFont="1" applyFill="1" applyBorder="1" applyAlignment="1">
      <alignment horizontal="center"/>
    </xf>
    <xf numFmtId="4" fontId="34" fillId="0" borderId="0" xfId="2" applyNumberFormat="1" applyFont="1" applyAlignment="1">
      <alignment horizontal="left"/>
    </xf>
    <xf numFmtId="10" fontId="16" fillId="8" borderId="2" xfId="67" applyNumberFormat="1" applyFont="1" applyFill="1" applyBorder="1" applyAlignment="1">
      <alignment vertical="center"/>
    </xf>
    <xf numFmtId="10" fontId="16" fillId="8" borderId="2" xfId="67" applyNumberFormat="1" applyFont="1" applyFill="1" applyBorder="1"/>
    <xf numFmtId="0" fontId="23" fillId="0" borderId="2" xfId="0" applyFont="1" applyBorder="1"/>
    <xf numFmtId="172" fontId="16" fillId="8" borderId="2" xfId="66" applyNumberFormat="1" applyFont="1" applyFill="1" applyBorder="1"/>
    <xf numFmtId="0" fontId="36" fillId="6" borderId="2" xfId="0" applyFont="1" applyFill="1" applyBorder="1"/>
    <xf numFmtId="0" fontId="37" fillId="6" borderId="0" xfId="0" applyFont="1" applyFill="1"/>
    <xf numFmtId="2" fontId="16" fillId="6" borderId="2" xfId="66" applyNumberFormat="1" applyFont="1" applyFill="1" applyBorder="1"/>
    <xf numFmtId="167" fontId="36" fillId="6" borderId="2" xfId="0" applyNumberFormat="1" applyFont="1" applyFill="1" applyBorder="1"/>
    <xf numFmtId="167" fontId="28" fillId="6" borderId="0" xfId="0" applyNumberFormat="1" applyFont="1" applyFill="1"/>
    <xf numFmtId="167" fontId="16" fillId="6" borderId="2" xfId="0" applyNumberFormat="1" applyFont="1" applyFill="1" applyBorder="1"/>
    <xf numFmtId="9" fontId="16" fillId="9" borderId="2" xfId="67" applyFont="1" applyFill="1" applyBorder="1"/>
    <xf numFmtId="172" fontId="16" fillId="6" borderId="0" xfId="0" applyNumberFormat="1" applyFont="1" applyFill="1"/>
    <xf numFmtId="172" fontId="16" fillId="6" borderId="2" xfId="0" applyNumberFormat="1" applyFont="1" applyFill="1" applyBorder="1"/>
    <xf numFmtId="172" fontId="16" fillId="6" borderId="2" xfId="0" quotePrefix="1" applyNumberFormat="1" applyFont="1" applyFill="1" applyBorder="1"/>
    <xf numFmtId="3" fontId="16" fillId="6" borderId="0" xfId="0" applyNumberFormat="1" applyFont="1" applyFill="1"/>
    <xf numFmtId="167" fontId="16" fillId="6" borderId="0" xfId="0" applyNumberFormat="1" applyFont="1" applyFill="1"/>
    <xf numFmtId="0" fontId="26" fillId="6" borderId="0" xfId="0" applyFont="1" applyFill="1"/>
    <xf numFmtId="173" fontId="16" fillId="6" borderId="0" xfId="0" applyNumberFormat="1" applyFont="1" applyFill="1"/>
    <xf numFmtId="172" fontId="16" fillId="6" borderId="0" xfId="0" quotePrefix="1" applyNumberFormat="1" applyFont="1" applyFill="1" applyAlignment="1">
      <alignment horizontal="left"/>
    </xf>
    <xf numFmtId="174" fontId="16" fillId="6" borderId="0" xfId="0" quotePrefix="1" applyNumberFormat="1" applyFont="1" applyFill="1" applyAlignment="1">
      <alignment horizontal="left"/>
    </xf>
    <xf numFmtId="173" fontId="16" fillId="6" borderId="0" xfId="0" applyNumberFormat="1" applyFont="1" applyFill="1" applyAlignment="1">
      <alignment horizontal="right"/>
    </xf>
    <xf numFmtId="175" fontId="16" fillId="6" borderId="0" xfId="0" applyNumberFormat="1" applyFont="1" applyFill="1"/>
    <xf numFmtId="0" fontId="19" fillId="6" borderId="38" xfId="0" applyFont="1" applyFill="1" applyBorder="1"/>
    <xf numFmtId="0" fontId="16" fillId="6" borderId="32" xfId="0" applyFont="1" applyFill="1" applyBorder="1" applyAlignment="1">
      <alignment vertical="center"/>
    </xf>
    <xf numFmtId="0" fontId="19" fillId="0" borderId="34" xfId="0" applyFont="1" applyBorder="1" applyAlignment="1">
      <alignment horizontal="center" wrapText="1"/>
    </xf>
    <xf numFmtId="0" fontId="16" fillId="6" borderId="37" xfId="0" applyFont="1" applyFill="1" applyBorder="1" applyAlignment="1">
      <alignment vertical="center"/>
    </xf>
    <xf numFmtId="0" fontId="16" fillId="6" borderId="33" xfId="0" applyFont="1" applyFill="1" applyBorder="1" applyAlignment="1">
      <alignment horizontal="center" vertical="center"/>
    </xf>
    <xf numFmtId="0" fontId="16" fillId="6" borderId="35" xfId="0" applyFont="1" applyFill="1" applyBorder="1" applyAlignment="1">
      <alignment vertical="center"/>
    </xf>
    <xf numFmtId="0" fontId="16" fillId="6" borderId="36" xfId="0" applyFont="1" applyFill="1" applyBorder="1" applyAlignment="1">
      <alignment horizontal="center" vertical="center"/>
    </xf>
    <xf numFmtId="0" fontId="16" fillId="6" borderId="9" xfId="0" applyFont="1" applyFill="1" applyBorder="1" applyAlignment="1">
      <alignment horizontal="center" vertical="center" wrapText="1"/>
    </xf>
    <xf numFmtId="0" fontId="39" fillId="6" borderId="0" xfId="0" applyFont="1" applyFill="1"/>
    <xf numFmtId="44" fontId="27" fillId="6" borderId="2" xfId="66" quotePrefix="1" applyFont="1" applyFill="1" applyBorder="1"/>
    <xf numFmtId="44" fontId="27" fillId="6" borderId="0" xfId="66" applyFont="1" applyFill="1" applyBorder="1"/>
    <xf numFmtId="3" fontId="19" fillId="6" borderId="0" xfId="0" applyNumberFormat="1" applyFont="1" applyFill="1"/>
    <xf numFmtId="44" fontId="16" fillId="6" borderId="0" xfId="66" applyFont="1" applyFill="1" applyBorder="1"/>
    <xf numFmtId="172" fontId="16" fillId="6" borderId="0" xfId="0" quotePrefix="1" applyNumberFormat="1" applyFont="1" applyFill="1"/>
    <xf numFmtId="2" fontId="16" fillId="6" borderId="0" xfId="66" applyNumberFormat="1" applyFont="1" applyFill="1" applyBorder="1"/>
    <xf numFmtId="167" fontId="16" fillId="6" borderId="0" xfId="66" applyNumberFormat="1" applyFont="1" applyFill="1" applyBorder="1"/>
    <xf numFmtId="167" fontId="36" fillId="6" borderId="0" xfId="0" applyNumberFormat="1" applyFont="1" applyFill="1"/>
    <xf numFmtId="0" fontId="18" fillId="6" borderId="0" xfId="0" applyFont="1" applyFill="1" applyAlignment="1">
      <alignment horizontal="right"/>
    </xf>
    <xf numFmtId="0" fontId="18" fillId="6" borderId="0" xfId="0" applyFont="1" applyFill="1"/>
    <xf numFmtId="0" fontId="40" fillId="6" borderId="0" xfId="0" applyFont="1" applyFill="1"/>
    <xf numFmtId="44" fontId="19" fillId="6" borderId="0" xfId="0" applyNumberFormat="1" applyFont="1" applyFill="1"/>
    <xf numFmtId="44" fontId="23" fillId="6" borderId="0" xfId="0" applyNumberFormat="1" applyFont="1" applyFill="1"/>
    <xf numFmtId="0" fontId="14" fillId="0" borderId="0" xfId="0" applyFont="1" applyAlignment="1">
      <alignment horizontal="left" indent="1"/>
    </xf>
    <xf numFmtId="0" fontId="16" fillId="6" borderId="2" xfId="0" applyFont="1" applyFill="1" applyBorder="1" applyAlignment="1">
      <alignment horizontal="right" indent="1"/>
    </xf>
    <xf numFmtId="9" fontId="16" fillId="9" borderId="0" xfId="67" applyFont="1" applyFill="1" applyBorder="1"/>
    <xf numFmtId="0" fontId="36" fillId="6" borderId="0" xfId="0" applyFont="1" applyFill="1"/>
    <xf numFmtId="170" fontId="16" fillId="6" borderId="2" xfId="66" applyNumberFormat="1" applyFont="1" applyFill="1" applyBorder="1" applyAlignment="1">
      <alignment horizontal="right"/>
    </xf>
    <xf numFmtId="0" fontId="19" fillId="0" borderId="0" xfId="0" applyFont="1"/>
    <xf numFmtId="4" fontId="16" fillId="8" borderId="0" xfId="0" applyNumberFormat="1" applyFont="1" applyFill="1" applyAlignment="1">
      <alignment vertical="center"/>
    </xf>
    <xf numFmtId="44" fontId="16" fillId="6" borderId="2" xfId="66" applyFont="1" applyFill="1" applyBorder="1" applyAlignment="1">
      <alignment horizontal="right"/>
    </xf>
    <xf numFmtId="0" fontId="19" fillId="0" borderId="39" xfId="0" applyFont="1" applyBorder="1" applyAlignment="1">
      <alignment horizontal="center" wrapText="1"/>
    </xf>
    <xf numFmtId="0" fontId="19" fillId="0" borderId="40" xfId="0" applyFont="1" applyBorder="1" applyAlignment="1">
      <alignment horizontal="center" wrapText="1"/>
    </xf>
    <xf numFmtId="0" fontId="16" fillId="6" borderId="41" xfId="0" applyFont="1" applyFill="1" applyBorder="1" applyAlignment="1">
      <alignment horizontal="center" vertical="center"/>
    </xf>
    <xf numFmtId="0" fontId="16" fillId="6" borderId="42" xfId="0" applyFont="1" applyFill="1" applyBorder="1" applyAlignment="1">
      <alignment horizontal="center" vertical="center"/>
    </xf>
    <xf numFmtId="0" fontId="16" fillId="6" borderId="18" xfId="0" applyFont="1" applyFill="1" applyBorder="1" applyAlignment="1">
      <alignment horizontal="center" vertical="center" wrapText="1"/>
    </xf>
    <xf numFmtId="0" fontId="16" fillId="6" borderId="43" xfId="0" applyFont="1" applyFill="1" applyBorder="1" applyAlignment="1">
      <alignment horizontal="center" vertical="center" wrapText="1"/>
    </xf>
    <xf numFmtId="0" fontId="16" fillId="6" borderId="44" xfId="0" applyFont="1" applyFill="1" applyBorder="1" applyAlignment="1">
      <alignment horizontal="center" vertical="center"/>
    </xf>
    <xf numFmtId="0" fontId="16" fillId="6" borderId="45" xfId="0" applyFont="1" applyFill="1" applyBorder="1" applyAlignment="1">
      <alignment horizontal="center" vertical="center"/>
    </xf>
    <xf numFmtId="0" fontId="19" fillId="6" borderId="0" xfId="0" applyFont="1" applyFill="1" applyAlignment="1">
      <alignment horizontal="center" vertical="center"/>
    </xf>
    <xf numFmtId="44" fontId="16" fillId="6" borderId="0" xfId="0" applyNumberFormat="1" applyFont="1" applyFill="1" applyAlignment="1">
      <alignment horizontal="right"/>
    </xf>
    <xf numFmtId="0" fontId="32" fillId="0" borderId="10" xfId="2" applyFont="1" applyBorder="1" applyAlignment="1">
      <alignment horizontal="center"/>
    </xf>
    <xf numFmtId="0" fontId="32" fillId="0" borderId="11" xfId="2" applyFont="1" applyBorder="1" applyAlignment="1">
      <alignment horizontal="center"/>
    </xf>
    <xf numFmtId="0" fontId="32" fillId="0" borderId="12" xfId="2" applyFont="1" applyBorder="1" applyAlignment="1">
      <alignment horizontal="center"/>
    </xf>
  </cellXfs>
  <cellStyles count="69">
    <cellStyle name="Calc 1" xfId="18" xr:uid="{71D0D6B4-19A6-4F83-A642-1AC31A62112F}"/>
    <cellStyle name="Comma 2" xfId="9" xr:uid="{788D2BF3-EAF4-4545-98DE-5EE541C54AC8}"/>
    <cellStyle name="Comma 2 2" xfId="16" xr:uid="{650EEC31-9558-44F5-B932-DA285268C3DB}"/>
    <cellStyle name="Comma 2 2 2" xfId="29" xr:uid="{DFD8BFAC-4DBE-41AF-A9A9-92D625D0101A}"/>
    <cellStyle name="Comma 2 2 2 2" xfId="59" xr:uid="{F3425699-2DB2-4649-9720-2FCD3BDE0D02}"/>
    <cellStyle name="Comma 2 2 3" xfId="48" xr:uid="{321F2B46-2125-4524-98A9-F16FF064EA47}"/>
    <cellStyle name="Comma 2 3" xfId="24" xr:uid="{C80D79F5-657D-4566-B683-6EC85A73FA77}"/>
    <cellStyle name="Comma 2 3 2" xfId="54" xr:uid="{0F3E1562-21EA-47D0-9F1A-948886FE375E}"/>
    <cellStyle name="Comma 2 4" xfId="43" xr:uid="{7F7F27CC-5571-4047-AECC-208B4269709D}"/>
    <cellStyle name="Comma 3" xfId="19" xr:uid="{80CAD437-1EDC-49B7-ACB5-A5A297F47523}"/>
    <cellStyle name="Comma 3 2" xfId="6" xr:uid="{138ED3EB-594B-42FA-8486-7AF07A2E7493}"/>
    <cellStyle name="Comma 3 2 2" xfId="7" xr:uid="{0C7407BC-CF1A-4DCC-9B92-C4EDC5011748}"/>
    <cellStyle name="Comma 3 2 2 2" xfId="23" xr:uid="{A7D4A73A-BC6C-46EC-8411-54956FA0AFE8}"/>
    <cellStyle name="Comma 3 2 2 2 2" xfId="53" xr:uid="{95A3A763-3E50-40A7-8A56-F9F5678F5210}"/>
    <cellStyle name="Comma 3 2 2 3" xfId="42" xr:uid="{2ABABBE8-7885-46C0-98F3-FC41ECF9B47E}"/>
    <cellStyle name="Comma 3 2 3" xfId="22" xr:uid="{D97AF0DB-1A4D-4064-A763-52ABAF86B27F}"/>
    <cellStyle name="Comma 3 2 3 2" xfId="52" xr:uid="{31DC04B7-215A-4E82-BC39-4565D302D1F3}"/>
    <cellStyle name="Comma 3 2 4" xfId="41" xr:uid="{85DD766A-6468-4890-9495-277D9F5068AC}"/>
    <cellStyle name="Comma 3 3" xfId="30" xr:uid="{781063DD-3B25-4D54-97D6-CC42021769FF}"/>
    <cellStyle name="Comma 3 3 2" xfId="60" xr:uid="{236DA8E7-CD70-4E20-A470-D0035AFB15C8}"/>
    <cellStyle name="Comma 3 4" xfId="49" xr:uid="{FC0E5382-687B-4F0C-AD7C-1EEDEC1A1517}"/>
    <cellStyle name="Comma 4" xfId="11" xr:uid="{12C46840-A395-418D-9136-2E3FB4A61235}"/>
    <cellStyle name="Comma 4 2" xfId="25" xr:uid="{0D9D81FE-278B-4D3D-99C1-716085E07A6A}"/>
    <cellStyle name="Comma 4 2 2" xfId="55" xr:uid="{55B5DD66-3820-4EE5-AC75-E9F5F9D6A002}"/>
    <cellStyle name="Comma 4 3" xfId="44" xr:uid="{06A86941-3CDB-4E7F-9E57-FE47C8390DC2}"/>
    <cellStyle name="Comma 5" xfId="38" xr:uid="{9F77A0C1-429C-4E91-A327-1335FCF8169F}"/>
    <cellStyle name="Comma 5 2" xfId="62" xr:uid="{8D25F225-A8A1-415F-A8DB-A7C0EB509D6B}"/>
    <cellStyle name="Comma 6" xfId="64" xr:uid="{A9958476-B1E5-4B67-9E5D-505E8D259FAC}"/>
    <cellStyle name="Currency" xfId="66" builtinId="4"/>
    <cellStyle name="Currency 2" xfId="12" xr:uid="{CA0D015C-212F-4A04-B8F2-0E56F53A116E}"/>
    <cellStyle name="Currency 2 2" xfId="5" xr:uid="{CAB0B02F-56A4-417A-932C-BFE425D0ECBE}"/>
    <cellStyle name="Currency 2 2 2" xfId="21" xr:uid="{E4E033A1-3F6F-479C-818B-AB33D2C40121}"/>
    <cellStyle name="Currency 2 2 2 2" xfId="51" xr:uid="{3CA9F89A-1710-4120-87C7-8804D3BBE1DE}"/>
    <cellStyle name="Currency 2 2 3" xfId="40" xr:uid="{655C95F9-1F16-472C-A369-272C37203094}"/>
    <cellStyle name="Currency 2 3" xfId="26" xr:uid="{E9A13B97-4250-4A33-A1F3-983E726C83EA}"/>
    <cellStyle name="Currency 2 3 2" xfId="56" xr:uid="{22568F30-88BF-48DB-AA1D-A28BBD3386A0}"/>
    <cellStyle name="Currency 2 4" xfId="45" xr:uid="{8A75C9EB-8A13-4FC1-A7EC-54145456AEA6}"/>
    <cellStyle name="Currency 3" xfId="61" xr:uid="{5644402C-E423-4819-AC4B-C2D830EFE11F}"/>
    <cellStyle name="Currency 4" xfId="4" xr:uid="{1B6D43A0-D9B5-4D85-8680-224E1270E789}"/>
    <cellStyle name="Currency 4 2" xfId="20" xr:uid="{D5681E65-A782-4D86-B276-96EC28957B43}"/>
    <cellStyle name="Currency 4 2 2" xfId="50" xr:uid="{2791C78C-6944-4D25-B003-D950061E2DD6}"/>
    <cellStyle name="Currency 4 3" xfId="39" xr:uid="{1F25BBC4-C2B1-4FA7-AEF2-C195084FE3B4}"/>
    <cellStyle name="Currency 5" xfId="31" xr:uid="{DE08B425-91D2-4BCF-9B27-3B97AD390FEF}"/>
    <cellStyle name="Heading 2 10" xfId="32" xr:uid="{17BF5CB6-C22B-4382-8DAE-C86280661835}"/>
    <cellStyle name="Heading 3 Output" xfId="35" xr:uid="{2A1D1AD6-95A5-41A9-B961-9C300EE73B5A}"/>
    <cellStyle name="Heading 4 Output" xfId="36" xr:uid="{E0FAC601-C40A-4885-B877-B33711F055D4}"/>
    <cellStyle name="Input1" xfId="13" xr:uid="{89C64BA7-AA54-4ADD-9642-5338186ACE2F}"/>
    <cellStyle name="Input1 2" xfId="27" xr:uid="{59017186-8F48-45D2-8536-483FE78B2267}"/>
    <cellStyle name="Input1 2 2" xfId="57" xr:uid="{B0F1AB70-472D-444F-825C-6174CE0EAF86}"/>
    <cellStyle name="Input1 3" xfId="46" xr:uid="{69072029-8B70-45C3-BF32-43D544CA9293}"/>
    <cellStyle name="Input3" xfId="14" xr:uid="{DD7F6B7A-A9CF-4A23-8D4E-65B9D38694DB}"/>
    <cellStyle name="Input3 2" xfId="28" xr:uid="{CD6409AB-4285-4C06-8F36-A01E7B0BCB31}"/>
    <cellStyle name="Input3 2 2" xfId="58" xr:uid="{5A7D46DF-012E-4D0A-9E86-CED7F8C394C4}"/>
    <cellStyle name="Input3 3" xfId="47" xr:uid="{D452B34A-8B13-4954-8728-A2E2F2D19AF1}"/>
    <cellStyle name="Normal" xfId="0" builtinId="0"/>
    <cellStyle name="Normal 2" xfId="10" xr:uid="{E2A25AC5-C1FC-4808-830F-667DB7CFF2EB}"/>
    <cellStyle name="Normal 2 2" xfId="2" xr:uid="{0EBACF38-8ABE-4667-A3F0-B941ABAFEA70}"/>
    <cellStyle name="Normal 2 3" xfId="1" xr:uid="{4A64C658-17DA-4D09-A723-1258712CD991}"/>
    <cellStyle name="Normal 3" xfId="63" xr:uid="{7C0DBD61-B847-47CF-AF04-2D4B07C010C0}"/>
    <cellStyle name="Normal 3 2" xfId="68" xr:uid="{92317CA5-7134-4A8A-813F-98B345063425}"/>
    <cellStyle name="Normal 334" xfId="34" xr:uid="{A72C540C-869D-462D-8B07-E5A4980EB3D8}"/>
    <cellStyle name="Normal 4" xfId="65" xr:uid="{D1FDFE7A-9A55-4A92-A521-26B546BF00BA}"/>
    <cellStyle name="Normal 4 10" xfId="33" xr:uid="{4B95556B-8ED3-430E-B370-86A676E19D3E}"/>
    <cellStyle name="Normal 4 3" xfId="3" xr:uid="{21C484D7-79A6-4411-B029-23E9C6E3219A}"/>
    <cellStyle name="Number Assumptions" xfId="37" xr:uid="{8A656378-DBC3-4402-A3DF-E09D123BED33}"/>
    <cellStyle name="Percent" xfId="67" builtinId="5"/>
    <cellStyle name="Percent 2" xfId="17" xr:uid="{CFFCBDE6-8AF0-4423-A03A-5189399B0E2B}"/>
    <cellStyle name="Percent 2 2" xfId="8" xr:uid="{D0F62ED0-D77C-4277-82A1-96A3142CCFEC}"/>
    <cellStyle name="Percent 3" xfId="15" xr:uid="{97B0FDF3-5EA8-4AD2-BEAF-B7A6DC7E834C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12</xdr:col>
      <xdr:colOff>183571</xdr:colOff>
      <xdr:row>40</xdr:row>
      <xdr:rowOff>167650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FDC8DC-F839-4EE5-A55C-0A59AE327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05518"/>
          <a:ext cx="7533333" cy="6457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149/AppData/Local/Microsoft/Windows/Temporary%20Internet%20Files/Content.Outlook/NV2TXG4I/COMMERCIAL%20SERVICES/Reporting/2010-2011/ACS/P12%20June-11/ACS%20EOM%20Report%20JUNE-1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short/AppData/Local/Microsoft/Windows/INetCache/Content.Outlook/W115CCDO/DS%20ERGON%20TSS%20FY20%20Public%20lighting%20model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6.8%20STPIS%20Exclusion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ER2020%20Project\Modelling\Regulatory%20Proposal\Energex\Submitted%20Files\EGX%208.003%20PTRM%20-%20SCS%20JAN19%20PUBLIC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Forecast/ERG%20-%20Proposal%20Tables%20and%20Charts%20-%20v2.0%20-%20Draft%20-%2006.07.2018%20(WIP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AlexPeij/EQL/StreetLighting/Energex%20Street%20Lighting%20Model%2007082018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BNEWAS41\DMNFSL1\A_Annual%20Pricing%20Proposal%20(AER)\Pricing%20Proposal%202011-12\20110531_Pricing%20Proposal%20-%20AER%20Final%20Revised%20No%20Gamma%20(GOVT%20DECISION)\20110601%20Pricing%20Proposal%20Tables%20FINAL%20Revised%20No%20Gamma%20DCOS%20v4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149/AppData/Local/Microsoft/Windows/Temporary%20Internet%20Files/Content.Outlook/NV2TXG4I/Copy%20of%20Public%20lighting%20Standard%20Estimates%202015-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tage%202\05%20Reporting\ACS%20Monthly%20Financial%20Reports\08-Feb-11\ACS%20EOM%20Report%20FEB-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short/AppData/Local/Microsoft/Windows/INetCache/Content.Outlook/W115CCDO/EGX%20PTRM%20PL_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ICING\A_Projects\RDP2015\ACS%20Pricing%20Model%20LATES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ICING\A_Alternative%20Control%20Services%20(ACS)\2014_15\Quoted%20Services%20Calculator%20-%202014_15%20DRAF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gcoa1\CEFNP\COMMERCIAL%20SERVICES\Reporting\2010-2011\Executive\12_June\Group%20Report%20JUNE%20201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peij/AppData/Local/Microsoft/Windows/Temporary%20Internet%20Files/Content.Outlook/URU2XJXQ/Ergon%20Street%20Lighting%20Model%20reduced%20v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ds02b\homes$\dshort\RedirectedDesktop\Pricing%20and%20Tariffs\AER2025%20Public%20Lighting\Ergon%20Public%20Lighting%20Energy%20Savings%20AER2030%20v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peij/Documents/EQL/Public%20Lighting/Modelling/Business%20Case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mpts"/>
      <sheetName val="Overview"/>
      <sheetName val="Summary"/>
      <sheetName val="Summary for Gill"/>
      <sheetName val="Summary Board Report YTD ONLY"/>
      <sheetName val="Summary Board Report by Month"/>
      <sheetName val="Product WO PIVOT"/>
      <sheetName val="Activity PIVOT"/>
      <sheetName val="Forecast &amp; BUD"/>
      <sheetName val=" Forecast Summary"/>
      <sheetName val="BUD by Qty"/>
      <sheetName val="FORECAST CALCULATION"/>
      <sheetName val="Flex Budget"/>
      <sheetName val="Summary for Reg"/>
      <sheetName val="Streetllightling Detail"/>
      <sheetName val="No of Services Quoted for Reg"/>
      <sheetName val="FBS Unit Costing"/>
      <sheetName val="FEE BASED BILLINGS"/>
      <sheetName val="FEE BASED BILLINGS DETAIL"/>
      <sheetName val="FEE BASED BILLINGS - NO CHARGE"/>
      <sheetName val="FEE BASED BILLINGS by rate"/>
      <sheetName val="Product PIVOT"/>
      <sheetName val="P001"/>
      <sheetName val="St Light Activity PIVOT"/>
      <sheetName val="MSR to GL reconciliation"/>
      <sheetName val="FRC 213 &amp; 013 PIVOT"/>
      <sheetName val="ACS Products"/>
      <sheetName val="ACS Activities"/>
      <sheetName val="MSR246"/>
      <sheetName val="FRC 213 &amp; 013"/>
      <sheetName val="FBS ACT Summary"/>
      <sheetName val="QUOTED ACT Summary"/>
      <sheetName val="Lookups"/>
      <sheetName val="Forecast"/>
      <sheetName val="Budget"/>
      <sheetName val="instructions"/>
      <sheetName val="To 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 refreshError="1"/>
      <sheetData sheetId="33"/>
      <sheetData sheetId="34" refreshError="1"/>
      <sheetData sheetId="35"/>
      <sheetData sheetId="3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gon &gt;&gt;&gt;"/>
      <sheetName val="Input Data"/>
      <sheetName val="Public Lighting Pricing"/>
      <sheetName val="Output Tables"/>
      <sheetName val="NLP1"/>
      <sheetName val="NLP2"/>
      <sheetName val="NLP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only"/>
      <sheetName val="Business &amp; other details"/>
      <sheetName val="Intro"/>
      <sheetName val="DMS input"/>
      <sheetName val="PTRM input"/>
      <sheetName val="WACC"/>
      <sheetName val="Assets"/>
      <sheetName val="DMIA"/>
      <sheetName val="Depreciation_Profile"/>
      <sheetName val="Analysis"/>
      <sheetName val="Forecast revenues"/>
      <sheetName val="X factors"/>
      <sheetName val="Revenue summary"/>
      <sheetName val="Equity raising costs"/>
      <sheetName val="Debt raising costs"/>
      <sheetName val="Chart 1-Revenue"/>
      <sheetName val="Chart 2-Price path"/>
      <sheetName val="Chart 3-Building blo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Input_Inflation"/>
      <sheetName val="Charts_Revenue"/>
      <sheetName val="Charts_Opex"/>
      <sheetName val="Charts_Capex"/>
      <sheetName val="Charts_RAB"/>
      <sheetName val="SCS"/>
      <sheetName val="Metering"/>
      <sheetName val="StreetLights"/>
      <sheetName val="All_services"/>
      <sheetName val="Customer"/>
      <sheetName val="WACC"/>
      <sheetName val="Demand"/>
      <sheetName val="Lookup"/>
      <sheetName val="Checks"/>
      <sheetName val="For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ouncil_Analysis"/>
      <sheetName val="Assumption"/>
      <sheetName val="Assets"/>
      <sheetName val="Summary2"/>
      <sheetName val="Summary1"/>
      <sheetName val="Chart"/>
      <sheetName val="Asset_Plan"/>
      <sheetName val="PTRM"/>
      <sheetName val="Pricing"/>
      <sheetName val="Waterfall"/>
      <sheetName val="Saving Analysis"/>
      <sheetName val="Estimates"/>
      <sheetName val="Energex Street Lighting Model 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NMI-Name"/>
      <sheetName val="Revenue+Cost"/>
      <sheetName val="Master Tariff Table"/>
      <sheetName val="Side constraint"/>
      <sheetName val="T4.1,4.2 (rev)"/>
      <sheetName val="Fig.4.1"/>
      <sheetName val="T4.3"/>
      <sheetName val="T6.4 (tariff)"/>
      <sheetName val="T9.1,11.1 (u&amp;o)"/>
      <sheetName val="T11.3 (SA,avoid)"/>
      <sheetName val="T11.4 (SC)"/>
      <sheetName val="T12.1 (impact)"/>
      <sheetName val="T12.2,12.3"/>
      <sheetName val="A1.1 (ICC)"/>
      <sheetName val="A1.2 (CAC)"/>
      <sheetName val="A1.2 (EG)"/>
      <sheetName val="A2.1 (SL)"/>
      <sheetName val="A2.2 (fee)"/>
      <sheetName val="A2.3 (quoted)"/>
      <sheetName val="A2.5"/>
      <sheetName val="Indicative Prices"/>
      <sheetName val="SCS - Indicative Chart"/>
      <sheetName val="ACS - Indicativ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s"/>
      <sheetName val="Revenue Proportions"/>
      <sheetName val="Comparison of smoothing"/>
      <sheetName val="Standard Estimates"/>
      <sheetName val="Estimates"/>
      <sheetName val="Depn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mpts"/>
      <sheetName val="Overview"/>
      <sheetName val="Summary"/>
      <sheetName val="Summary Board Report YTD ONLY"/>
      <sheetName val="Summary Board Report by Month"/>
      <sheetName val="Forecast &amp; BUD"/>
      <sheetName val=" Forecast Summary"/>
      <sheetName val="BUD by Qty"/>
      <sheetName val="FORECAST CALCULATION"/>
      <sheetName val="Flex Budget"/>
      <sheetName val="Summary for Reg"/>
      <sheetName val="Streetllightling Detail"/>
      <sheetName val="FBS Unit Costing"/>
      <sheetName val="FEE BASED BILLINGS"/>
      <sheetName val="FEE BASED BILLINGS DETAIL"/>
      <sheetName val="FEE BASED BILLINGS - NO CHARGE"/>
      <sheetName val="FEE BASED BILLINGS by rate"/>
      <sheetName val="Product WO PIVOT"/>
      <sheetName val="Activity PIVOT"/>
      <sheetName val="Product PIVOT"/>
      <sheetName val="P001"/>
      <sheetName val="St Light Activity PIVOT"/>
      <sheetName val="MSR to GL reconciliation"/>
      <sheetName val="FRC 213 &amp; 013 PIVOT"/>
      <sheetName val="ACS Products"/>
      <sheetName val="ACS Activities"/>
      <sheetName val="MSR246"/>
      <sheetName val="FRC 213 &amp; 013"/>
      <sheetName val="FBS ACT Summary"/>
      <sheetName val="QUOTED ACT Summary"/>
      <sheetName val="Lookups"/>
      <sheetName val="Forecast"/>
      <sheetName val="Budget"/>
      <sheetName val="instructions"/>
      <sheetName val="To 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Pricing Input"/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Rates"/>
      <sheetName val="2010-15"/>
      <sheetName val="List of Services"/>
      <sheetName val="Service Costings"/>
      <sheetName val="PIVOT OF Services"/>
      <sheetName val="Forecast $ summary"/>
      <sheetName val="Forecast $ summary (2)"/>
      <sheetName val="1046"/>
      <sheetName val="Notes"/>
      <sheetName val="Forecast $"/>
      <sheetName val="MSR246"/>
      <sheetName val="DATA (ACS Team) 001"/>
      <sheetName val="Public Streetlighting Services"/>
      <sheetName val="Std Estimates"/>
      <sheetName val="PIVOT"/>
      <sheetName val="DATA (ACS Team) 002"/>
      <sheetName val="Base Contractor Rates"/>
      <sheetName val="Contractor Rates (Calc)"/>
      <sheetName val="Contract - Formway"/>
      <sheetName val="Spotless Services APL @ Aug13 "/>
      <sheetName val="CD Patrols"/>
      <sheetName val="UAM"/>
      <sheetName val="Traffic Control Fees"/>
      <sheetName val="Contract - C10244A Evolution"/>
      <sheetName val="Contract - C10244B Altus"/>
      <sheetName val="Contract - C10244C K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alculator"/>
      <sheetName val="Rates"/>
      <sheetName val="Quoted Services Calculator - 20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PP Summary"/>
      <sheetName val="Revenue Summary"/>
      <sheetName val="P&amp;L MD"/>
      <sheetName val="P&amp;L DES"/>
      <sheetName val="P&amp;L Legacy"/>
      <sheetName val="P&amp;L NPP excl MD &amp; DES"/>
      <sheetName val="P&amp;L NPP incl MD &amp; DES"/>
      <sheetName val="P&amp;L ED"/>
      <sheetName val="MTH P&amp;L"/>
      <sheetName val="YTD P&amp;L"/>
      <sheetName val="NY P&amp;L"/>
      <sheetName val="FY P&amp;L"/>
      <sheetName val="ACS"/>
      <sheetName val="NON REG YTD - Summary"/>
      <sheetName val="NON REG YTD - Summary 2"/>
      <sheetName val="NON REG YTD - Detailed"/>
      <sheetName val="DATA"/>
      <sheetName val="Lookups"/>
      <sheetName val="Quadran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Input &gt;"/>
      <sheetName val="Cost Estimates"/>
      <sheetName val="Assumption"/>
      <sheetName val="Analysis &gt;"/>
      <sheetName val="Asset_Plan"/>
      <sheetName val="Output &gt;"/>
      <sheetName val="OUTPUT"/>
      <sheetName val="Charts"/>
      <sheetName val="Escala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ss"/>
      <sheetName val="Inputs &amp; Assumptions"/>
      <sheetName val="EnergySavings ALL"/>
      <sheetName val="EnergySavings Customer"/>
      <sheetName val="Summary Customer"/>
      <sheetName val="PricingModel"/>
      <sheetName val="EnergyUsage"/>
      <sheetName val="Scenario High"/>
      <sheetName val="Scenario Low"/>
      <sheetName val="Inputs="/>
      <sheetName val="Data1"/>
      <sheetName val="Data2"/>
      <sheetName val="ERG Vol Scenarios"/>
      <sheetName val="Replacement Mapping"/>
      <sheetName val="Hours"/>
      <sheetName val="Tbls"/>
      <sheetName val="zMapping Wattage"/>
      <sheetName val="Scenario1 100% LEDs"/>
      <sheetName val="Scenario2 60% LE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 calcs"/>
      <sheetName val="Energex"/>
      <sheetName val="Ergon"/>
      <sheetName val="Energex Charts"/>
      <sheetName val="Ergon Charts"/>
      <sheetName val="Energex BC - Output Tables"/>
      <sheetName val="Ergon BC - Output Tables"/>
      <sheetName val="Escalations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5F4D7-AC8C-4C59-85AB-2567037403EC}">
  <dimension ref="A1:E3"/>
  <sheetViews>
    <sheetView showGridLines="0" showWhiteSpace="0" zoomScale="140" zoomScaleNormal="140" workbookViewId="0">
      <selection activeCell="P5" sqref="P5"/>
    </sheetView>
  </sheetViews>
  <sheetFormatPr defaultColWidth="8.81640625" defaultRowHeight="14" x14ac:dyDescent="0.3"/>
  <cols>
    <col min="1" max="16384" width="8.81640625" style="1"/>
  </cols>
  <sheetData>
    <row r="1" spans="1:5" ht="6" customHeight="1" x14ac:dyDescent="0.3"/>
    <row r="2" spans="1:5" ht="20" x14ac:dyDescent="0.4">
      <c r="A2" s="6" t="s">
        <v>0</v>
      </c>
      <c r="B2" s="7"/>
      <c r="C2" s="7"/>
      <c r="D2" s="7"/>
      <c r="E2" s="7"/>
    </row>
    <row r="3" spans="1:5" x14ac:dyDescent="0.3">
      <c r="A3" s="8" t="s">
        <v>1</v>
      </c>
      <c r="B3" s="7"/>
      <c r="C3" s="7"/>
      <c r="D3" s="7"/>
      <c r="E3" s="7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77A46-1C99-47AF-A09D-FF80E3EE1030}">
  <dimension ref="A2:I67"/>
  <sheetViews>
    <sheetView topLeftCell="A13" zoomScale="80" zoomScaleNormal="80" workbookViewId="0">
      <selection activeCell="F30" sqref="F30"/>
    </sheetView>
  </sheetViews>
  <sheetFormatPr defaultColWidth="8.81640625" defaultRowHeight="14" x14ac:dyDescent="0.3"/>
  <cols>
    <col min="1" max="1" width="10.7265625" style="1" customWidth="1"/>
    <col min="2" max="2" width="52.1796875" style="1" customWidth="1"/>
    <col min="3" max="7" width="16.7265625" style="1" customWidth="1"/>
    <col min="8" max="8" width="8.81640625" style="1"/>
    <col min="9" max="9" width="9.26953125" style="1" bestFit="1" customWidth="1"/>
    <col min="10" max="16384" width="8.81640625" style="1"/>
  </cols>
  <sheetData>
    <row r="2" spans="1:7" s="11" customFormat="1" ht="20" x14ac:dyDescent="0.4">
      <c r="A2" s="10"/>
      <c r="B2" s="2" t="s">
        <v>2</v>
      </c>
    </row>
    <row r="3" spans="1:7" x14ac:dyDescent="0.3">
      <c r="C3" s="48"/>
    </row>
    <row r="4" spans="1:7" x14ac:dyDescent="0.3">
      <c r="B4" s="9" t="s">
        <v>3</v>
      </c>
      <c r="C4" s="49"/>
      <c r="D4" s="4"/>
      <c r="E4" s="4"/>
      <c r="F4" s="4"/>
      <c r="G4" s="4"/>
    </row>
    <row r="5" spans="1:7" x14ac:dyDescent="0.3">
      <c r="B5" s="46" t="s">
        <v>4</v>
      </c>
      <c r="C5" s="50" t="s">
        <v>5</v>
      </c>
    </row>
    <row r="6" spans="1:7" x14ac:dyDescent="0.3">
      <c r="B6" s="46" t="s">
        <v>6</v>
      </c>
      <c r="C6" s="51" t="s">
        <v>7</v>
      </c>
    </row>
    <row r="7" spans="1:7" x14ac:dyDescent="0.3">
      <c r="B7" s="46" t="s">
        <v>8</v>
      </c>
      <c r="C7" s="50" t="s">
        <v>9</v>
      </c>
    </row>
    <row r="12" spans="1:7" s="11" customFormat="1" ht="20" x14ac:dyDescent="0.4">
      <c r="A12" s="10"/>
      <c r="B12" s="2" t="s">
        <v>10</v>
      </c>
    </row>
    <row r="13" spans="1:7" s="18" customFormat="1" ht="20" x14ac:dyDescent="0.4">
      <c r="A13" s="16"/>
      <c r="B13" s="17"/>
    </row>
    <row r="14" spans="1:7" ht="15" customHeight="1" x14ac:dyDescent="0.3">
      <c r="B14" s="3" t="s">
        <v>11</v>
      </c>
      <c r="C14" s="15" t="s">
        <v>12</v>
      </c>
      <c r="D14" s="15" t="s">
        <v>13</v>
      </c>
      <c r="E14" s="15" t="s">
        <v>14</v>
      </c>
      <c r="F14" s="15" t="s">
        <v>15</v>
      </c>
      <c r="G14" s="15" t="s">
        <v>16</v>
      </c>
    </row>
    <row r="15" spans="1:7" ht="15" customHeight="1" x14ac:dyDescent="0.3">
      <c r="B15" s="35" t="s">
        <v>17</v>
      </c>
      <c r="C15" s="14"/>
      <c r="D15" s="14"/>
      <c r="E15" s="14"/>
      <c r="F15" s="14"/>
      <c r="G15" s="14"/>
    </row>
    <row r="16" spans="1:7" x14ac:dyDescent="0.3">
      <c r="B16" s="14" t="s">
        <v>18</v>
      </c>
      <c r="C16" s="44">
        <v>8925794.4204969425</v>
      </c>
      <c r="D16" s="44">
        <v>6586516.5894712098</v>
      </c>
      <c r="E16" s="44">
        <v>4760221.2967601456</v>
      </c>
      <c r="F16" s="44">
        <v>2953403.0517255981</v>
      </c>
      <c r="G16" s="44">
        <v>0</v>
      </c>
    </row>
    <row r="17" spans="2:9" x14ac:dyDescent="0.3">
      <c r="B17" s="14" t="s">
        <v>19</v>
      </c>
      <c r="C17" s="44">
        <v>9572857.658344578</v>
      </c>
      <c r="D17" s="44">
        <v>11695350.325700464</v>
      </c>
      <c r="E17" s="44">
        <v>13479949.852195071</v>
      </c>
      <c r="F17" s="44">
        <v>15200112.983740302</v>
      </c>
      <c r="G17" s="44">
        <v>18114978.00436284</v>
      </c>
    </row>
    <row r="18" spans="2:9" x14ac:dyDescent="0.3">
      <c r="B18" s="152" t="s">
        <v>20</v>
      </c>
      <c r="C18" s="44">
        <f>Calculations!C50*(Calculations!C10+Calculations!C17)+Calculations!C51*(Calculations!C11+Calculations!C18)</f>
        <v>5348772.3557261536</v>
      </c>
      <c r="D18" s="44">
        <f>Calculations!D50*(Calculations!D10+Calculations!D17)+Calculations!D51*(Calculations!D11+Calculations!D18)</f>
        <v>5841660.1281937035</v>
      </c>
      <c r="E18" s="44">
        <f>Calculations!E50*(Calculations!E10+Calculations!E17)+Calculations!E51*(Calculations!E11+Calculations!E18)</f>
        <v>6272835.4859936116</v>
      </c>
      <c r="F18" s="44">
        <f>Calculations!F50*(Calculations!F10+Calculations!F17)+Calculations!F51*(Calculations!F11+Calculations!F18)</f>
        <v>6789345.9701458681</v>
      </c>
      <c r="G18" s="44">
        <f>Calculations!G50*(Calculations!G10+Calculations!G17)+Calculations!G51*(Calculations!G11+Calculations!G18)</f>
        <v>8019548.5237620994</v>
      </c>
    </row>
    <row r="19" spans="2:9" x14ac:dyDescent="0.3">
      <c r="B19" s="152" t="s">
        <v>21</v>
      </c>
      <c r="C19" s="44">
        <f>(Calculations!C50*Calculations!C23)+(Calculations!C51*Calculations!C24)</f>
        <v>4224085.3026184244</v>
      </c>
      <c r="D19" s="44">
        <f>(Calculations!D50*Calculations!D23)+(Calculations!D51*Calculations!D24)</f>
        <v>5853690.1975067612</v>
      </c>
      <c r="E19" s="44">
        <f>(Calculations!E50*Calculations!E23)+(Calculations!E51*Calculations!E24)</f>
        <v>7207114.3662014585</v>
      </c>
      <c r="F19" s="44">
        <f>(Calculations!F50*Calculations!F23)+(Calculations!F51*Calculations!F24)</f>
        <v>8410767.0135944337</v>
      </c>
      <c r="G19" s="44">
        <f>(Calculations!G50*Calculations!G23)+(Calculations!G51*Calculations!G24)</f>
        <v>10095429.480600741</v>
      </c>
    </row>
    <row r="20" spans="2:9" x14ac:dyDescent="0.3">
      <c r="B20" s="14"/>
      <c r="C20" s="14"/>
      <c r="D20" s="14"/>
      <c r="E20" s="14"/>
      <c r="F20" s="14"/>
      <c r="G20" s="14"/>
    </row>
    <row r="21" spans="2:9" x14ac:dyDescent="0.3">
      <c r="B21" s="35" t="s">
        <v>22</v>
      </c>
      <c r="C21" s="14"/>
      <c r="D21" s="14"/>
      <c r="E21" s="14"/>
      <c r="F21" s="14"/>
      <c r="G21" s="14"/>
    </row>
    <row r="22" spans="2:9" x14ac:dyDescent="0.3">
      <c r="B22" s="14" t="s">
        <v>23</v>
      </c>
      <c r="C22" s="44"/>
      <c r="D22" s="44"/>
      <c r="E22" s="44"/>
      <c r="F22" s="44"/>
      <c r="G22" s="44"/>
      <c r="I22" s="41"/>
    </row>
    <row r="23" spans="2:9" x14ac:dyDescent="0.3">
      <c r="B23" s="14" t="s">
        <v>24</v>
      </c>
      <c r="C23" s="44"/>
      <c r="D23" s="44"/>
      <c r="E23" s="44"/>
      <c r="F23" s="44"/>
      <c r="G23" s="44"/>
      <c r="I23" s="39"/>
    </row>
    <row r="24" spans="2:9" x14ac:dyDescent="0.3">
      <c r="B24" s="14" t="s">
        <v>25</v>
      </c>
      <c r="C24" s="44">
        <v>18686987.467792053</v>
      </c>
      <c r="D24" s="44">
        <v>16110901.759219253</v>
      </c>
      <c r="E24" s="44">
        <v>16247184.028594863</v>
      </c>
      <c r="F24" s="44">
        <v>15756001.701684406</v>
      </c>
      <c r="G24" s="44">
        <v>13002344.704633657</v>
      </c>
    </row>
    <row r="25" spans="2:9" x14ac:dyDescent="0.3">
      <c r="B25" s="14"/>
      <c r="C25" s="14"/>
      <c r="D25" s="14"/>
      <c r="E25" s="14"/>
      <c r="F25" s="14"/>
      <c r="G25" s="14"/>
    </row>
    <row r="26" spans="2:9" x14ac:dyDescent="0.3">
      <c r="B26" s="35" t="s">
        <v>26</v>
      </c>
      <c r="C26" s="14"/>
      <c r="D26" s="14"/>
      <c r="E26" s="14"/>
      <c r="F26" s="14"/>
      <c r="G26" s="14"/>
    </row>
    <row r="27" spans="2:9" x14ac:dyDescent="0.3">
      <c r="B27" s="14" t="s">
        <v>27</v>
      </c>
      <c r="C27" s="44">
        <v>6910073.7449081801</v>
      </c>
      <c r="D27" s="44">
        <v>7180207.3237504233</v>
      </c>
      <c r="E27" s="44">
        <v>8086842.9989367146</v>
      </c>
      <c r="F27" s="44">
        <v>9776757.0490713455</v>
      </c>
      <c r="G27" s="44">
        <v>13804300.876280315</v>
      </c>
      <c r="I27" s="41"/>
    </row>
    <row r="28" spans="2:9" ht="14.5" x14ac:dyDescent="0.35">
      <c r="B28" s="14" t="s">
        <v>28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148" t="s">
        <v>29</v>
      </c>
      <c r="I28" s="41"/>
    </row>
    <row r="29" spans="2:9" ht="14.5" x14ac:dyDescent="0.35">
      <c r="B29" s="14" t="s">
        <v>30</v>
      </c>
      <c r="C29" s="44">
        <v>0</v>
      </c>
      <c r="D29" s="44">
        <v>5921938.8221262358</v>
      </c>
      <c r="E29" s="44">
        <v>8581952.0567642245</v>
      </c>
      <c r="F29" s="44">
        <v>11413344.122247521</v>
      </c>
      <c r="G29" s="44">
        <v>14425453.745909497</v>
      </c>
      <c r="H29" s="148"/>
    </row>
    <row r="30" spans="2:9" x14ac:dyDescent="0.3">
      <c r="B30" s="14" t="s">
        <v>31</v>
      </c>
      <c r="C30" s="44">
        <f>SUM(C27:C29)</f>
        <v>6910073.7449081801</v>
      </c>
      <c r="D30" s="44">
        <f t="shared" ref="D30:G30" si="0">SUM(D27:D29)</f>
        <v>13102146.145876659</v>
      </c>
      <c r="E30" s="44">
        <f t="shared" si="0"/>
        <v>16668795.055700939</v>
      </c>
      <c r="F30" s="44">
        <f t="shared" si="0"/>
        <v>21190101.171318866</v>
      </c>
      <c r="G30" s="44">
        <f t="shared" si="0"/>
        <v>28229754.622189812</v>
      </c>
    </row>
    <row r="31" spans="2:9" x14ac:dyDescent="0.3">
      <c r="B31" s="14"/>
      <c r="C31" s="14"/>
      <c r="D31" s="14"/>
      <c r="E31" s="14"/>
      <c r="F31" s="14"/>
      <c r="G31" s="14"/>
    </row>
    <row r="32" spans="2:9" x14ac:dyDescent="0.3">
      <c r="B32" s="35" t="s">
        <v>32</v>
      </c>
      <c r="C32" s="14"/>
      <c r="D32" s="14"/>
      <c r="E32" s="14"/>
      <c r="F32" s="14"/>
      <c r="G32" s="14"/>
    </row>
    <row r="33" spans="1:7" x14ac:dyDescent="0.3">
      <c r="B33" s="14" t="s">
        <v>18</v>
      </c>
      <c r="C33" s="36">
        <f>C16+C24</f>
        <v>27612781.888288997</v>
      </c>
      <c r="D33" s="36">
        <f t="shared" ref="D33:G33" si="1">D16+D24</f>
        <v>22697418.348690465</v>
      </c>
      <c r="E33" s="36">
        <f t="shared" si="1"/>
        <v>21007405.325355008</v>
      </c>
      <c r="F33" s="36">
        <f t="shared" si="1"/>
        <v>18709404.753410004</v>
      </c>
      <c r="G33" s="36">
        <f t="shared" si="1"/>
        <v>13002344.704633657</v>
      </c>
    </row>
    <row r="34" spans="1:7" x14ac:dyDescent="0.3">
      <c r="B34" s="14" t="s">
        <v>33</v>
      </c>
      <c r="C34" s="36">
        <f>C17+C30</f>
        <v>16482931.403252758</v>
      </c>
      <c r="D34" s="36">
        <f t="shared" ref="D34:G34" si="2">D17+D30</f>
        <v>24797496.471577123</v>
      </c>
      <c r="E34" s="36">
        <f t="shared" si="2"/>
        <v>30148744.907896012</v>
      </c>
      <c r="F34" s="36">
        <f t="shared" si="2"/>
        <v>36390214.155059166</v>
      </c>
      <c r="G34" s="36">
        <f t="shared" si="2"/>
        <v>46344732.626552656</v>
      </c>
    </row>
    <row r="35" spans="1:7" x14ac:dyDescent="0.3">
      <c r="B35" s="35" t="s">
        <v>34</v>
      </c>
      <c r="C35" s="37">
        <f>C33+C34</f>
        <v>44095713.291541755</v>
      </c>
      <c r="D35" s="37">
        <f t="shared" ref="D35:G35" si="3">D33+D34</f>
        <v>47494914.820267588</v>
      </c>
      <c r="E35" s="37">
        <f t="shared" si="3"/>
        <v>51156150.23325102</v>
      </c>
      <c r="F35" s="37">
        <f t="shared" si="3"/>
        <v>55099618.90846917</v>
      </c>
      <c r="G35" s="37">
        <f t="shared" si="3"/>
        <v>59347077.331186309</v>
      </c>
    </row>
    <row r="36" spans="1:7" x14ac:dyDescent="0.3">
      <c r="B36" s="5"/>
    </row>
    <row r="38" spans="1:7" s="11" customFormat="1" ht="20" x14ac:dyDescent="0.4">
      <c r="A38" s="10"/>
      <c r="B38" s="2" t="s">
        <v>35</v>
      </c>
    </row>
    <row r="40" spans="1:7" ht="14.5" x14ac:dyDescent="0.35">
      <c r="B40" s="33" t="s">
        <v>36</v>
      </c>
      <c r="C40" s="45">
        <v>0.1</v>
      </c>
      <c r="D40" s="148"/>
    </row>
    <row r="41" spans="1:7" x14ac:dyDescent="0.3">
      <c r="B41" s="33"/>
      <c r="C41" s="52"/>
    </row>
    <row r="42" spans="1:7" x14ac:dyDescent="0.3">
      <c r="B42" s="33" t="s">
        <v>37</v>
      </c>
      <c r="C42" s="52"/>
    </row>
    <row r="43" spans="1:7" x14ac:dyDescent="0.3">
      <c r="B43" s="34" t="s">
        <v>38</v>
      </c>
      <c r="C43" s="53">
        <v>1.5</v>
      </c>
    </row>
    <row r="44" spans="1:7" x14ac:dyDescent="0.3">
      <c r="B44" s="34" t="s">
        <v>39</v>
      </c>
      <c r="C44" s="53">
        <v>1.8</v>
      </c>
    </row>
    <row r="45" spans="1:7" x14ac:dyDescent="0.3">
      <c r="B45" s="33"/>
      <c r="C45" s="52"/>
    </row>
    <row r="46" spans="1:7" x14ac:dyDescent="0.3">
      <c r="C46" s="54"/>
    </row>
    <row r="47" spans="1:7" s="11" customFormat="1" ht="20" x14ac:dyDescent="0.4">
      <c r="A47" s="10"/>
      <c r="B47" s="2" t="s">
        <v>40</v>
      </c>
      <c r="C47" s="55"/>
    </row>
    <row r="48" spans="1:7" x14ac:dyDescent="0.3">
      <c r="C48" s="54"/>
    </row>
    <row r="49" spans="2:8" x14ac:dyDescent="0.3">
      <c r="B49" s="33" t="s">
        <v>41</v>
      </c>
      <c r="C49" s="107">
        <v>2.75E-2</v>
      </c>
    </row>
    <row r="50" spans="2:8" x14ac:dyDescent="0.3">
      <c r="B50" s="109" t="s">
        <v>42</v>
      </c>
      <c r="C50" s="107">
        <v>5.7540005878369146E-2</v>
      </c>
      <c r="D50" s="108">
        <v>5.8017342057685301E-2</v>
      </c>
      <c r="E50" s="108">
        <v>5.8745467609823812E-2</v>
      </c>
      <c r="F50" s="108">
        <v>5.9832552994105968E-2</v>
      </c>
      <c r="G50" s="108">
        <v>6.0942939047335054E-2</v>
      </c>
      <c r="H50" s="43"/>
    </row>
    <row r="51" spans="2:8" x14ac:dyDescent="0.3">
      <c r="C51" s="167" t="s">
        <v>43</v>
      </c>
      <c r="D51" s="167" t="s">
        <v>44</v>
      </c>
      <c r="E51" s="167" t="s">
        <v>45</v>
      </c>
      <c r="F51" s="1" t="s">
        <v>46</v>
      </c>
    </row>
    <row r="52" spans="2:8" x14ac:dyDescent="0.3">
      <c r="B52" s="33" t="s">
        <v>47</v>
      </c>
      <c r="C52" s="56">
        <v>-0.02</v>
      </c>
      <c r="D52" s="56">
        <v>-0.02</v>
      </c>
      <c r="E52" s="56">
        <v>-0.02</v>
      </c>
    </row>
    <row r="53" spans="2:8" x14ac:dyDescent="0.3">
      <c r="B53" s="33" t="s">
        <v>48</v>
      </c>
      <c r="C53" s="56">
        <v>365.25</v>
      </c>
    </row>
    <row r="54" spans="2:8" x14ac:dyDescent="0.3">
      <c r="B54" s="156" t="s">
        <v>49</v>
      </c>
      <c r="C54" s="157">
        <v>365</v>
      </c>
      <c r="D54" s="157">
        <v>365</v>
      </c>
      <c r="E54" s="157">
        <v>365</v>
      </c>
      <c r="F54" s="157">
        <v>366</v>
      </c>
      <c r="G54" s="157">
        <v>365</v>
      </c>
    </row>
    <row r="56" spans="2:8" x14ac:dyDescent="0.3">
      <c r="B56" s="33" t="s">
        <v>50</v>
      </c>
      <c r="C56" s="33"/>
    </row>
    <row r="57" spans="2:8" x14ac:dyDescent="0.3">
      <c r="B57" s="12" t="s">
        <v>51</v>
      </c>
      <c r="C57" s="12"/>
    </row>
    <row r="58" spans="2:8" x14ac:dyDescent="0.3">
      <c r="B58" s="13" t="s">
        <v>52</v>
      </c>
      <c r="C58" s="110">
        <v>1.0698399999999999</v>
      </c>
    </row>
    <row r="59" spans="2:8" x14ac:dyDescent="0.3">
      <c r="B59" s="13" t="s">
        <v>53</v>
      </c>
      <c r="C59" s="110">
        <v>0.49167</v>
      </c>
    </row>
    <row r="60" spans="2:8" x14ac:dyDescent="0.3">
      <c r="B60" s="13" t="s">
        <v>54</v>
      </c>
      <c r="C60" s="110">
        <v>0.41770000000000002</v>
      </c>
    </row>
    <row r="61" spans="2:8" x14ac:dyDescent="0.3">
      <c r="B61" s="13" t="s">
        <v>55</v>
      </c>
      <c r="C61" s="110">
        <v>0.25485000000000002</v>
      </c>
    </row>
    <row r="62" spans="2:8" x14ac:dyDescent="0.3">
      <c r="B62" s="13"/>
      <c r="C62" s="13"/>
    </row>
    <row r="63" spans="2:8" x14ac:dyDescent="0.3">
      <c r="B63" s="12" t="s">
        <v>56</v>
      </c>
      <c r="C63" s="12"/>
    </row>
    <row r="64" spans="2:8" x14ac:dyDescent="0.3">
      <c r="B64" s="13" t="s">
        <v>52</v>
      </c>
      <c r="C64" s="110">
        <v>0.37186000000000002</v>
      </c>
    </row>
    <row r="65" spans="2:5" x14ac:dyDescent="0.3">
      <c r="B65" s="13" t="s">
        <v>53</v>
      </c>
      <c r="C65" s="110">
        <v>0.18032999999999999</v>
      </c>
    </row>
    <row r="66" spans="2:5" x14ac:dyDescent="0.3">
      <c r="B66" s="13" t="s">
        <v>54</v>
      </c>
      <c r="C66" s="110">
        <v>0.21389</v>
      </c>
      <c r="E66" s="102"/>
    </row>
    <row r="67" spans="2:5" x14ac:dyDescent="0.3">
      <c r="B67" s="13" t="s">
        <v>55</v>
      </c>
      <c r="C67" s="110">
        <v>0.14158999999999999</v>
      </c>
    </row>
  </sheetData>
  <phoneticPr fontId="15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3D63D-28F4-46D5-B02D-E0F39BB421A1}">
  <sheetPr>
    <pageSetUpPr fitToPage="1"/>
  </sheetPr>
  <dimension ref="A1:AD157"/>
  <sheetViews>
    <sheetView tabSelected="1" zoomScale="80" zoomScaleNormal="80" workbookViewId="0">
      <pane ySplit="1" topLeftCell="A2" activePane="bottomLeft" state="frozen"/>
      <selection pane="bottomLeft" activeCell="I43" sqref="I43"/>
    </sheetView>
  </sheetViews>
  <sheetFormatPr defaultColWidth="8.81640625" defaultRowHeight="14" x14ac:dyDescent="0.3"/>
  <cols>
    <col min="1" max="1" width="10.7265625" style="1" customWidth="1"/>
    <col min="2" max="2" width="68.26953125" style="1" customWidth="1"/>
    <col min="3" max="7" width="16.7265625" style="1" customWidth="1"/>
    <col min="8" max="8" width="11.453125" style="1" customWidth="1"/>
    <col min="9" max="9" width="12.7265625" style="1" customWidth="1"/>
    <col min="10" max="10" width="16" style="1" customWidth="1"/>
    <col min="11" max="11" width="16.26953125" style="1" customWidth="1"/>
    <col min="12" max="15" width="13.26953125" style="1" bestFit="1" customWidth="1"/>
    <col min="16" max="16" width="9.1796875" style="1" bestFit="1" customWidth="1"/>
    <col min="17" max="17" width="19.7265625" style="1" bestFit="1" customWidth="1"/>
    <col min="18" max="23" width="8.81640625" style="1"/>
    <col min="24" max="24" width="13.54296875" style="1" customWidth="1"/>
    <col min="25" max="16384" width="8.81640625" style="1"/>
  </cols>
  <sheetData>
    <row r="1" spans="1:16" ht="25" x14ac:dyDescent="0.5">
      <c r="B1" s="104" t="s">
        <v>57</v>
      </c>
    </row>
    <row r="3" spans="1:16" s="123" customFormat="1" ht="20" x14ac:dyDescent="0.4">
      <c r="A3" s="2"/>
      <c r="B3" s="2" t="s">
        <v>58</v>
      </c>
      <c r="C3" s="2"/>
      <c r="D3" s="2"/>
      <c r="E3" s="2"/>
      <c r="F3" s="2"/>
      <c r="G3" s="2"/>
      <c r="H3" s="17"/>
    </row>
    <row r="4" spans="1:16" s="18" customFormat="1" ht="20" x14ac:dyDescent="0.4">
      <c r="A4" s="16"/>
      <c r="B4" s="17"/>
    </row>
    <row r="5" spans="1:16" x14ac:dyDescent="0.3">
      <c r="B5" s="3" t="s">
        <v>11</v>
      </c>
      <c r="C5" s="15" t="s">
        <v>12</v>
      </c>
      <c r="D5" s="15" t="s">
        <v>13</v>
      </c>
      <c r="E5" s="15" t="s">
        <v>14</v>
      </c>
      <c r="F5" s="15" t="s">
        <v>15</v>
      </c>
      <c r="G5" s="15" t="s">
        <v>16</v>
      </c>
      <c r="H5" s="146"/>
    </row>
    <row r="6" spans="1:16" x14ac:dyDescent="0.3">
      <c r="B6" s="9" t="s">
        <v>59</v>
      </c>
      <c r="C6" s="4"/>
      <c r="D6" s="4"/>
      <c r="E6" s="4"/>
      <c r="F6" s="4"/>
      <c r="G6" s="4"/>
      <c r="H6" s="147"/>
    </row>
    <row r="7" spans="1:16" x14ac:dyDescent="0.3">
      <c r="B7" s="12" t="s">
        <v>51</v>
      </c>
      <c r="C7" s="13"/>
      <c r="D7" s="13"/>
      <c r="E7" s="13"/>
      <c r="F7" s="13"/>
      <c r="G7" s="13"/>
    </row>
    <row r="8" spans="1:16" x14ac:dyDescent="0.3">
      <c r="B8" s="14" t="s">
        <v>52</v>
      </c>
      <c r="C8" s="22">
        <f>'Import Qty'!E18</f>
        <v>19244</v>
      </c>
      <c r="D8" s="22">
        <f>'Import Qty'!F18</f>
        <v>15990</v>
      </c>
      <c r="E8" s="22">
        <f>'Import Qty'!G18</f>
        <v>11877.5</v>
      </c>
      <c r="F8" s="22">
        <f>'Import Qty'!H18</f>
        <v>8160</v>
      </c>
      <c r="G8" s="22">
        <f>'Import Qty'!I18</f>
        <v>3148.5</v>
      </c>
      <c r="H8" s="121"/>
    </row>
    <row r="9" spans="1:16" x14ac:dyDescent="0.3">
      <c r="B9" s="14" t="s">
        <v>53</v>
      </c>
      <c r="C9" s="22">
        <f>'Import Qty'!E19</f>
        <v>48275</v>
      </c>
      <c r="D9" s="22">
        <f>'Import Qty'!F19</f>
        <v>40004.5</v>
      </c>
      <c r="E9" s="22">
        <f>'Import Qty'!G19</f>
        <v>29606</v>
      </c>
      <c r="F9" s="22">
        <f>'Import Qty'!H19</f>
        <v>20232</v>
      </c>
      <c r="G9" s="22">
        <f>'Import Qty'!I19</f>
        <v>7771.5</v>
      </c>
      <c r="H9" s="121"/>
    </row>
    <row r="10" spans="1:16" x14ac:dyDescent="0.3">
      <c r="B10" s="14" t="s">
        <v>54</v>
      </c>
      <c r="C10" s="22">
        <f>'Import Qty'!E20</f>
        <v>23291.5</v>
      </c>
      <c r="D10" s="22">
        <f>'Import Qty'!F20</f>
        <v>26502.5</v>
      </c>
      <c r="E10" s="22">
        <f>'Import Qty'!G20</f>
        <v>31167.5</v>
      </c>
      <c r="F10" s="22">
        <f>'Import Qty'!H20</f>
        <v>35447</v>
      </c>
      <c r="G10" s="22">
        <f>'Import Qty'!I20</f>
        <v>41028.5</v>
      </c>
      <c r="H10" s="121"/>
    </row>
    <row r="11" spans="1:16" x14ac:dyDescent="0.3">
      <c r="B11" s="14" t="s">
        <v>55</v>
      </c>
      <c r="C11" s="22">
        <f>'Import Qty'!E21</f>
        <v>64136</v>
      </c>
      <c r="D11" s="22">
        <f>'Import Qty'!F21</f>
        <v>72520.5</v>
      </c>
      <c r="E11" s="22">
        <f>'Import Qty'!G21</f>
        <v>83914</v>
      </c>
      <c r="F11" s="22">
        <f>'Import Qty'!H21</f>
        <v>94287.5</v>
      </c>
      <c r="G11" s="22">
        <f>'Import Qty'!I21</f>
        <v>107744.5</v>
      </c>
      <c r="H11" s="121"/>
    </row>
    <row r="12" spans="1:16" x14ac:dyDescent="0.3">
      <c r="B12" s="12" t="s">
        <v>34</v>
      </c>
      <c r="C12" s="23">
        <f>SUM(C8:C11)</f>
        <v>154946.5</v>
      </c>
      <c r="D12" s="23">
        <f t="shared" ref="D12:G12" si="0">SUM(D8:D11)</f>
        <v>155017.5</v>
      </c>
      <c r="E12" s="23">
        <f t="shared" si="0"/>
        <v>156565</v>
      </c>
      <c r="F12" s="23">
        <f t="shared" si="0"/>
        <v>158126.5</v>
      </c>
      <c r="G12" s="23">
        <f t="shared" si="0"/>
        <v>159693</v>
      </c>
      <c r="H12" s="140"/>
    </row>
    <row r="13" spans="1:16" x14ac:dyDescent="0.3">
      <c r="B13" s="13"/>
      <c r="C13" s="13"/>
      <c r="D13" s="13"/>
      <c r="E13" s="13"/>
      <c r="F13" s="13"/>
      <c r="G13" s="13"/>
    </row>
    <row r="14" spans="1:16" x14ac:dyDescent="0.3">
      <c r="B14" s="12" t="s">
        <v>56</v>
      </c>
      <c r="C14" s="13"/>
      <c r="D14" s="13"/>
      <c r="E14" s="13"/>
      <c r="F14" s="13"/>
      <c r="G14" s="13"/>
    </row>
    <row r="15" spans="1:16" x14ac:dyDescent="0.3">
      <c r="B15" s="14" t="s">
        <v>52</v>
      </c>
      <c r="C15" s="22">
        <f>'Import Qty'!E36</f>
        <v>39260</v>
      </c>
      <c r="D15" s="22">
        <f>'Import Qty'!F36</f>
        <v>32621</v>
      </c>
      <c r="E15" s="22">
        <f>'Import Qty'!G36</f>
        <v>24232</v>
      </c>
      <c r="F15" s="22">
        <f>'Import Qty'!H36</f>
        <v>16648.5</v>
      </c>
      <c r="G15" s="22">
        <f>'Import Qty'!I36</f>
        <v>6423.5</v>
      </c>
      <c r="H15" s="121"/>
      <c r="I15" s="5"/>
    </row>
    <row r="16" spans="1:16" x14ac:dyDescent="0.3">
      <c r="B16" s="14" t="s">
        <v>53</v>
      </c>
      <c r="C16" s="22">
        <f>'Import Qty'!E37</f>
        <v>83137.5</v>
      </c>
      <c r="D16" s="22">
        <f>'Import Qty'!F37</f>
        <v>61054.5</v>
      </c>
      <c r="E16" s="22">
        <f>'Import Qty'!G37</f>
        <v>37008.5</v>
      </c>
      <c r="F16" s="22">
        <f>'Import Qty'!H37</f>
        <v>17227.5</v>
      </c>
      <c r="G16" s="22">
        <f>'Import Qty'!I37</f>
        <v>4045.5</v>
      </c>
      <c r="H16" s="121"/>
      <c r="I16" s="140"/>
      <c r="J16" s="5"/>
      <c r="K16" s="102"/>
      <c r="L16" s="102"/>
      <c r="M16" s="102"/>
      <c r="N16" s="102"/>
      <c r="O16" s="102"/>
      <c r="P16" s="149"/>
    </row>
    <row r="17" spans="2:16" x14ac:dyDescent="0.3">
      <c r="B17" s="14" t="s">
        <v>54</v>
      </c>
      <c r="C17" s="22">
        <f>'Import Qty'!E38</f>
        <v>1903</v>
      </c>
      <c r="D17" s="22">
        <f>'Import Qty'!F38</f>
        <v>1988.5</v>
      </c>
      <c r="E17" s="22">
        <f>'Import Qty'!G38</f>
        <v>2042.5</v>
      </c>
      <c r="F17" s="22">
        <f>'Import Qty'!H38</f>
        <v>2099</v>
      </c>
      <c r="G17" s="22">
        <f>'Import Qty'!I38</f>
        <v>2162.5</v>
      </c>
      <c r="H17" s="121"/>
      <c r="I17" s="140"/>
      <c r="J17" s="5"/>
      <c r="K17" s="102"/>
      <c r="L17" s="102"/>
      <c r="M17" s="102"/>
      <c r="N17" s="102"/>
      <c r="O17" s="102"/>
      <c r="P17" s="149"/>
    </row>
    <row r="18" spans="2:16" x14ac:dyDescent="0.3">
      <c r="B18" s="14" t="s">
        <v>55</v>
      </c>
      <c r="C18" s="22">
        <f>'Import Qty'!E39</f>
        <v>4234.5</v>
      </c>
      <c r="D18" s="22">
        <f>'Import Qty'!F39</f>
        <v>4440.5</v>
      </c>
      <c r="E18" s="22">
        <f>'Import Qty'!G39</f>
        <v>4536</v>
      </c>
      <c r="F18" s="22">
        <f>'Import Qty'!H39</f>
        <v>4638</v>
      </c>
      <c r="G18" s="22">
        <f>'Import Qty'!I39</f>
        <v>4747.5</v>
      </c>
      <c r="H18" s="121"/>
      <c r="I18" s="140"/>
      <c r="J18" s="5"/>
      <c r="K18" s="149"/>
      <c r="L18" s="149"/>
      <c r="M18" s="149"/>
      <c r="N18" s="149"/>
      <c r="O18" s="149"/>
      <c r="P18" s="149"/>
    </row>
    <row r="19" spans="2:16" x14ac:dyDescent="0.3">
      <c r="B19" s="12" t="s">
        <v>34</v>
      </c>
      <c r="C19" s="23">
        <f>SUM(C15:C18)</f>
        <v>128535</v>
      </c>
      <c r="D19" s="23">
        <f t="shared" ref="D19:G19" si="1">SUM(D15:D18)</f>
        <v>100104.5</v>
      </c>
      <c r="E19" s="23">
        <f t="shared" si="1"/>
        <v>67819</v>
      </c>
      <c r="F19" s="23">
        <f t="shared" si="1"/>
        <v>40613</v>
      </c>
      <c r="G19" s="23">
        <f t="shared" si="1"/>
        <v>17379</v>
      </c>
      <c r="H19" s="140"/>
      <c r="I19" s="5"/>
      <c r="J19" s="5"/>
      <c r="K19" s="149"/>
      <c r="L19" s="149"/>
      <c r="M19" s="149"/>
      <c r="N19" s="149"/>
      <c r="O19" s="149"/>
      <c r="P19" s="149"/>
    </row>
    <row r="20" spans="2:16" x14ac:dyDescent="0.3">
      <c r="B20" s="22"/>
      <c r="C20" s="22"/>
      <c r="D20" s="22"/>
      <c r="E20" s="22"/>
      <c r="F20" s="22"/>
      <c r="G20" s="22"/>
      <c r="H20" s="140"/>
      <c r="J20" s="5"/>
      <c r="K20" s="149"/>
      <c r="L20" s="149"/>
      <c r="M20" s="149"/>
      <c r="N20" s="149"/>
      <c r="O20" s="149"/>
      <c r="P20" s="149"/>
    </row>
    <row r="21" spans="2:16" x14ac:dyDescent="0.3">
      <c r="B21" s="22"/>
      <c r="C21" s="22"/>
      <c r="D21" s="22"/>
      <c r="E21" s="22"/>
      <c r="F21" s="22"/>
      <c r="G21" s="22"/>
      <c r="H21" s="140"/>
    </row>
    <row r="22" spans="2:16" x14ac:dyDescent="0.3">
      <c r="B22" s="12" t="s">
        <v>60</v>
      </c>
      <c r="C22" s="22"/>
      <c r="D22" s="22"/>
      <c r="E22" s="22"/>
      <c r="F22" s="22"/>
      <c r="G22" s="22"/>
      <c r="H22" s="140"/>
    </row>
    <row r="23" spans="2:16" x14ac:dyDescent="0.3">
      <c r="B23" s="14" t="s">
        <v>54</v>
      </c>
      <c r="C23" s="22">
        <f>'Import Qty'!E50</f>
        <v>17722</v>
      </c>
      <c r="D23" s="22">
        <f>'Import Qty'!F50</f>
        <v>24263</v>
      </c>
      <c r="E23" s="22">
        <f>'Import Qty'!G50</f>
        <v>33359.5</v>
      </c>
      <c r="F23" s="22">
        <f>'Import Qty'!H50</f>
        <v>41662.5</v>
      </c>
      <c r="G23" s="22">
        <f>'Import Qty'!I50</f>
        <v>52616</v>
      </c>
      <c r="K23" s="5"/>
      <c r="L23" s="5"/>
      <c r="M23" s="5"/>
      <c r="N23" s="5"/>
      <c r="O23" s="5"/>
    </row>
    <row r="24" spans="2:16" x14ac:dyDescent="0.3">
      <c r="B24" s="14" t="s">
        <v>55</v>
      </c>
      <c r="C24" s="22">
        <f>'Import Qty'!E51</f>
        <v>57256.5</v>
      </c>
      <c r="D24" s="22">
        <f>'Import Qty'!F51</f>
        <v>83549.5</v>
      </c>
      <c r="E24" s="22">
        <f>'Import Qty'!G51</f>
        <v>108819</v>
      </c>
      <c r="F24" s="22">
        <f>'Import Qty'!H51</f>
        <v>129826</v>
      </c>
      <c r="G24" s="22">
        <f>'Import Qty'!I51</f>
        <v>144243.5</v>
      </c>
    </row>
    <row r="25" spans="2:16" x14ac:dyDescent="0.3">
      <c r="B25" s="12" t="s">
        <v>34</v>
      </c>
      <c r="C25" s="23">
        <f>SUM(C23:C24)</f>
        <v>74978.5</v>
      </c>
      <c r="D25" s="23">
        <f t="shared" ref="D25:G25" si="2">SUM(D23:D24)</f>
        <v>107812.5</v>
      </c>
      <c r="E25" s="23">
        <f t="shared" si="2"/>
        <v>142178.5</v>
      </c>
      <c r="F25" s="23">
        <f t="shared" si="2"/>
        <v>171488.5</v>
      </c>
      <c r="G25" s="23">
        <f t="shared" si="2"/>
        <v>196859.5</v>
      </c>
      <c r="K25" s="122"/>
      <c r="L25" s="122"/>
      <c r="M25" s="122"/>
      <c r="N25" s="122"/>
      <c r="O25" s="122"/>
    </row>
    <row r="26" spans="2:16" x14ac:dyDescent="0.3">
      <c r="B26" s="24" t="s">
        <v>61</v>
      </c>
      <c r="C26" s="22"/>
      <c r="D26" s="22"/>
      <c r="E26" s="22"/>
      <c r="F26" s="22"/>
      <c r="G26" s="22"/>
    </row>
    <row r="27" spans="2:16" x14ac:dyDescent="0.3">
      <c r="B27" s="5"/>
      <c r="C27" s="22"/>
      <c r="D27" s="22"/>
      <c r="E27" s="22"/>
      <c r="F27" s="22"/>
      <c r="G27" s="22"/>
    </row>
    <row r="28" spans="2:16" x14ac:dyDescent="0.3">
      <c r="B28" s="26" t="s">
        <v>62</v>
      </c>
      <c r="C28" s="22"/>
      <c r="D28" s="22"/>
      <c r="E28" s="22"/>
      <c r="F28" s="22"/>
      <c r="G28" s="22"/>
    </row>
    <row r="29" spans="2:16" x14ac:dyDescent="0.3">
      <c r="B29" s="27" t="s">
        <v>52</v>
      </c>
      <c r="C29" s="22">
        <f>C8+C15</f>
        <v>58504</v>
      </c>
      <c r="D29" s="22">
        <f t="shared" ref="D29:G29" si="3">D8+D15</f>
        <v>48611</v>
      </c>
      <c r="E29" s="22">
        <f t="shared" si="3"/>
        <v>36109.5</v>
      </c>
      <c r="F29" s="22">
        <f t="shared" si="3"/>
        <v>24808.5</v>
      </c>
      <c r="G29" s="22">
        <f t="shared" si="3"/>
        <v>9572</v>
      </c>
    </row>
    <row r="30" spans="2:16" x14ac:dyDescent="0.3">
      <c r="B30" s="27" t="s">
        <v>53</v>
      </c>
      <c r="C30" s="22">
        <f t="shared" ref="C30:G30" si="4">C9+C16</f>
        <v>131412.5</v>
      </c>
      <c r="D30" s="22">
        <f t="shared" si="4"/>
        <v>101059</v>
      </c>
      <c r="E30" s="22">
        <f t="shared" si="4"/>
        <v>66614.5</v>
      </c>
      <c r="F30" s="22">
        <f t="shared" si="4"/>
        <v>37459.5</v>
      </c>
      <c r="G30" s="22">
        <f t="shared" si="4"/>
        <v>11817</v>
      </c>
    </row>
    <row r="31" spans="2:16" x14ac:dyDescent="0.3">
      <c r="B31" s="27" t="s">
        <v>54</v>
      </c>
      <c r="C31" s="22">
        <f t="shared" ref="C31:G31" si="5">C10+C17</f>
        <v>25194.5</v>
      </c>
      <c r="D31" s="22">
        <f t="shared" si="5"/>
        <v>28491</v>
      </c>
      <c r="E31" s="22">
        <f t="shared" si="5"/>
        <v>33210</v>
      </c>
      <c r="F31" s="22">
        <f t="shared" si="5"/>
        <v>37546</v>
      </c>
      <c r="G31" s="22">
        <f t="shared" si="5"/>
        <v>43191</v>
      </c>
    </row>
    <row r="32" spans="2:16" x14ac:dyDescent="0.3">
      <c r="B32" s="27" t="s">
        <v>55</v>
      </c>
      <c r="C32" s="22">
        <f t="shared" ref="C32:G32" si="6">C11+C18</f>
        <v>68370.5</v>
      </c>
      <c r="D32" s="22">
        <f t="shared" si="6"/>
        <v>76961</v>
      </c>
      <c r="E32" s="22">
        <f t="shared" si="6"/>
        <v>88450</v>
      </c>
      <c r="F32" s="22">
        <f t="shared" si="6"/>
        <v>98925.5</v>
      </c>
      <c r="G32" s="22">
        <f t="shared" si="6"/>
        <v>112492</v>
      </c>
    </row>
    <row r="33" spans="1:30" x14ac:dyDescent="0.3">
      <c r="B33" s="12" t="s">
        <v>34</v>
      </c>
      <c r="C33" s="23">
        <f>SUM(C29:C32)</f>
        <v>283481.5</v>
      </c>
      <c r="D33" s="23">
        <f t="shared" ref="D33:G33" si="7">SUM(D29:D32)</f>
        <v>255122</v>
      </c>
      <c r="E33" s="23">
        <f t="shared" si="7"/>
        <v>224384</v>
      </c>
      <c r="F33" s="23">
        <f t="shared" si="7"/>
        <v>198739.5</v>
      </c>
      <c r="G33" s="23">
        <f t="shared" si="7"/>
        <v>177072</v>
      </c>
    </row>
    <row r="34" spans="1:30" x14ac:dyDescent="0.3">
      <c r="B34" s="25"/>
      <c r="C34" s="22"/>
      <c r="D34" s="22"/>
      <c r="E34" s="22"/>
      <c r="F34" s="22"/>
      <c r="G34" s="22"/>
    </row>
    <row r="35" spans="1:30" x14ac:dyDescent="0.3">
      <c r="B35" s="26" t="s">
        <v>63</v>
      </c>
      <c r="C35" s="25"/>
      <c r="D35" s="25"/>
      <c r="E35" s="25"/>
      <c r="F35" s="25"/>
      <c r="G35" s="25"/>
    </row>
    <row r="36" spans="1:30" x14ac:dyDescent="0.3">
      <c r="B36" s="27" t="s">
        <v>52</v>
      </c>
      <c r="C36" s="28">
        <f t="shared" ref="C36:G37" si="8">C8+C15</f>
        <v>58504</v>
      </c>
      <c r="D36" s="28">
        <f t="shared" si="8"/>
        <v>48611</v>
      </c>
      <c r="E36" s="28">
        <f t="shared" si="8"/>
        <v>36109.5</v>
      </c>
      <c r="F36" s="28">
        <f t="shared" si="8"/>
        <v>24808.5</v>
      </c>
      <c r="G36" s="28">
        <f t="shared" si="8"/>
        <v>9572</v>
      </c>
      <c r="H36" s="121"/>
    </row>
    <row r="37" spans="1:30" x14ac:dyDescent="0.3">
      <c r="B37" s="27" t="s">
        <v>53</v>
      </c>
      <c r="C37" s="28">
        <f t="shared" si="8"/>
        <v>131412.5</v>
      </c>
      <c r="D37" s="28">
        <f t="shared" si="8"/>
        <v>101059</v>
      </c>
      <c r="E37" s="28">
        <f t="shared" si="8"/>
        <v>66614.5</v>
      </c>
      <c r="F37" s="28">
        <f t="shared" si="8"/>
        <v>37459.5</v>
      </c>
      <c r="G37" s="28">
        <f t="shared" si="8"/>
        <v>11817</v>
      </c>
      <c r="H37" s="121"/>
    </row>
    <row r="38" spans="1:30" x14ac:dyDescent="0.3">
      <c r="B38" s="27" t="s">
        <v>54</v>
      </c>
      <c r="C38" s="28">
        <f t="shared" ref="C38:G39" si="9">C10+C17+C23</f>
        <v>42916.5</v>
      </c>
      <c r="D38" s="28">
        <f t="shared" si="9"/>
        <v>52754</v>
      </c>
      <c r="E38" s="28">
        <f t="shared" si="9"/>
        <v>66569.5</v>
      </c>
      <c r="F38" s="28">
        <f t="shared" si="9"/>
        <v>79208.5</v>
      </c>
      <c r="G38" s="28">
        <f t="shared" si="9"/>
        <v>95807</v>
      </c>
      <c r="H38" s="121"/>
    </row>
    <row r="39" spans="1:30" x14ac:dyDescent="0.3">
      <c r="B39" s="27" t="s">
        <v>55</v>
      </c>
      <c r="C39" s="28">
        <f t="shared" si="9"/>
        <v>125627</v>
      </c>
      <c r="D39" s="28">
        <f t="shared" si="9"/>
        <v>160510.5</v>
      </c>
      <c r="E39" s="28">
        <f t="shared" si="9"/>
        <v>197269</v>
      </c>
      <c r="F39" s="28">
        <f t="shared" si="9"/>
        <v>228751.5</v>
      </c>
      <c r="G39" s="28">
        <f t="shared" si="9"/>
        <v>256735.5</v>
      </c>
      <c r="H39" s="121"/>
    </row>
    <row r="40" spans="1:30" x14ac:dyDescent="0.3">
      <c r="B40" s="12" t="s">
        <v>34</v>
      </c>
      <c r="C40" s="29">
        <f>SUM(C36:C39)</f>
        <v>358460</v>
      </c>
      <c r="D40" s="29">
        <f t="shared" ref="D40:G40" si="10">SUM(D36:D39)</f>
        <v>362934.5</v>
      </c>
      <c r="E40" s="29">
        <f t="shared" si="10"/>
        <v>366562.5</v>
      </c>
      <c r="F40" s="29">
        <f t="shared" si="10"/>
        <v>370228</v>
      </c>
      <c r="G40" s="29">
        <f t="shared" si="10"/>
        <v>373931.5</v>
      </c>
      <c r="H40" s="140"/>
    </row>
    <row r="43" spans="1:30" s="123" customFormat="1" ht="20" x14ac:dyDescent="0.4">
      <c r="A43" s="2"/>
      <c r="B43" s="2" t="s">
        <v>64</v>
      </c>
      <c r="C43" s="2"/>
      <c r="D43" s="2"/>
      <c r="E43" s="2"/>
      <c r="F43" s="2"/>
      <c r="G43" s="2"/>
      <c r="H43" s="1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30" x14ac:dyDescent="0.3"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30" x14ac:dyDescent="0.3">
      <c r="B45" s="3" t="s">
        <v>11</v>
      </c>
      <c r="C45" s="15" t="s">
        <v>12</v>
      </c>
      <c r="D45" s="15" t="s">
        <v>13</v>
      </c>
      <c r="E45" s="15" t="s">
        <v>14</v>
      </c>
      <c r="F45" s="15" t="s">
        <v>15</v>
      </c>
      <c r="G45" s="15" t="s">
        <v>16</v>
      </c>
      <c r="H45" s="146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30" x14ac:dyDescent="0.3">
      <c r="B46" s="12" t="s">
        <v>65</v>
      </c>
      <c r="C46" s="13"/>
      <c r="D46" s="13"/>
      <c r="E46" s="13"/>
      <c r="F46" s="13"/>
      <c r="G46" s="13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30" x14ac:dyDescent="0.3">
      <c r="B47" s="35" t="s">
        <v>66</v>
      </c>
      <c r="C47" s="13"/>
      <c r="D47" s="13"/>
      <c r="E47" s="13"/>
      <c r="F47" s="13"/>
      <c r="G47" s="13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30" x14ac:dyDescent="0.3">
      <c r="B48" s="14" t="s">
        <v>52</v>
      </c>
      <c r="C48" s="100">
        <f>Inputs!C16/(Calculations!C36+Calculations!C37/Inputs!$C$43)</f>
        <v>61.08857628147026</v>
      </c>
      <c r="D48" s="38">
        <f>Inputs!D16/(Calculations!D36+Calculations!D37/Inputs!$C$43)</f>
        <v>56.788311481828273</v>
      </c>
      <c r="E48" s="38">
        <f>Inputs!E16/(Calculations!E36+Calculations!E37/Inputs!$C$43)</f>
        <v>59.119107832629659</v>
      </c>
      <c r="F48" s="38">
        <f>Inputs!F16/(Calculations!F36+Calculations!F37/Inputs!$C$43)</f>
        <v>59.327321429157379</v>
      </c>
      <c r="G48" s="38">
        <f>Inputs!G16/(Calculations!G36+Calculations!G37/Inputs!$C$43)</f>
        <v>0</v>
      </c>
      <c r="H48" s="141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102"/>
      <c r="AD48" s="102"/>
    </row>
    <row r="49" spans="2:30" x14ac:dyDescent="0.3">
      <c r="B49" s="14" t="s">
        <v>53</v>
      </c>
      <c r="C49" s="38">
        <f>C48/Inputs!$C$43</f>
        <v>40.725717520980176</v>
      </c>
      <c r="D49" s="38">
        <f>D48/Inputs!$C$43</f>
        <v>37.858874321218849</v>
      </c>
      <c r="E49" s="38">
        <f>E48/Inputs!$C$43</f>
        <v>39.412738555086442</v>
      </c>
      <c r="F49" s="38">
        <f>F48/Inputs!$C$43</f>
        <v>39.551547619438253</v>
      </c>
      <c r="G49" s="38">
        <f>G48/Inputs!$C$43</f>
        <v>0</v>
      </c>
      <c r="H49" s="141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102"/>
      <c r="AD49" s="102"/>
    </row>
    <row r="50" spans="2:30" x14ac:dyDescent="0.3">
      <c r="B50" s="14" t="s">
        <v>54</v>
      </c>
      <c r="C50" s="38">
        <f>Inputs!C17/(Calculations!C38+Calculations!C39/Inputs!$C$43)</f>
        <v>75.574495958678625</v>
      </c>
      <c r="D50" s="38">
        <f>Inputs!D17/(Calculations!D38+Calculations!D39/Inputs!$C$43)</f>
        <v>73.205289937472003</v>
      </c>
      <c r="E50" s="38">
        <f>Inputs!E17/(Calculations!E38+Calculations!E39/Inputs!$C$43)</f>
        <v>68.052314244316477</v>
      </c>
      <c r="F50" s="38">
        <f>Inputs!F17/(Calculations!F38+Calculations!F39/Inputs!$C$43)</f>
        <v>65.599869594213018</v>
      </c>
      <c r="G50" s="38">
        <f>Inputs!G17/(Calculations!G38+Calculations!G39/Inputs!$C$43)</f>
        <v>67.855508624244621</v>
      </c>
      <c r="H50" s="141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102"/>
      <c r="AD50" s="102"/>
    </row>
    <row r="51" spans="2:30" x14ac:dyDescent="0.3">
      <c r="B51" s="14" t="s">
        <v>55</v>
      </c>
      <c r="C51" s="38">
        <f>C50/Inputs!$C$43</f>
        <v>50.38299730578575</v>
      </c>
      <c r="D51" s="38">
        <f>D50/Inputs!$C$43</f>
        <v>48.803526624981338</v>
      </c>
      <c r="E51" s="38">
        <f>E50/Inputs!$C$43</f>
        <v>45.368209496210987</v>
      </c>
      <c r="F51" s="38">
        <f>F50/Inputs!$C$43</f>
        <v>43.733246396142015</v>
      </c>
      <c r="G51" s="38">
        <f>G50/Inputs!$C$43</f>
        <v>45.237005749496412</v>
      </c>
      <c r="H51" s="141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102"/>
      <c r="AD51" s="102"/>
    </row>
    <row r="52" spans="2:30" x14ac:dyDescent="0.3">
      <c r="B52" s="13"/>
      <c r="C52" s="38"/>
      <c r="D52" s="38"/>
      <c r="E52" s="38"/>
      <c r="F52" s="38"/>
      <c r="G52" s="38"/>
      <c r="H52" s="141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149"/>
      <c r="AD52" s="102"/>
    </row>
    <row r="53" spans="2:30" x14ac:dyDescent="0.3">
      <c r="B53" s="12" t="s">
        <v>67</v>
      </c>
      <c r="C53" s="38"/>
      <c r="D53" s="38"/>
      <c r="E53" s="38"/>
      <c r="F53" s="38"/>
      <c r="G53" s="38"/>
      <c r="H53" s="141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149"/>
    </row>
    <row r="54" spans="2:30" x14ac:dyDescent="0.3">
      <c r="B54" s="35" t="s">
        <v>68</v>
      </c>
      <c r="C54" s="38"/>
      <c r="D54" s="38"/>
      <c r="E54" s="38"/>
      <c r="F54" s="38"/>
      <c r="G54" s="38"/>
      <c r="H54" s="141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2:30" x14ac:dyDescent="0.3">
      <c r="B55" s="14" t="s">
        <v>52</v>
      </c>
      <c r="C55" s="138">
        <f>Inputs!C24/(Calculations!C8+Calculations!C9/Inputs!$C$44)*(1-Inputs!$C$40)</f>
        <v>365.11140067471104</v>
      </c>
      <c r="D55" s="40">
        <f>Inputs!D24/(Calculations!D8+Calculations!D9/Inputs!$C$44)*(1-Inputs!$C$40)</f>
        <v>379.42998771467069</v>
      </c>
      <c r="E55" s="40">
        <f>Inputs!E24/(Calculations!E8+Calculations!E9/Inputs!$C$44)*(1-Inputs!$C$40)</f>
        <v>516.2337944380987</v>
      </c>
      <c r="F55" s="40">
        <f>Inputs!F24/(Calculations!F8+Calculations!F9/Inputs!$C$44)*(1-Inputs!$C$40)</f>
        <v>730.94853255236933</v>
      </c>
      <c r="G55" s="40">
        <f>Inputs!G24/(Calculations!G8+Calculations!G9/Inputs!$C$44)*(1-Inputs!$C$40)</f>
        <v>1567.3868516167011</v>
      </c>
      <c r="H55" s="139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2:30" x14ac:dyDescent="0.3">
      <c r="B56" s="14" t="s">
        <v>53</v>
      </c>
      <c r="C56" s="38">
        <f>C55/Inputs!$C$44</f>
        <v>202.83966704150612</v>
      </c>
      <c r="D56" s="38">
        <f>D55/Inputs!$C$44</f>
        <v>210.79443761926149</v>
      </c>
      <c r="E56" s="38">
        <f>E55/Inputs!$C$44</f>
        <v>286.79655246561038</v>
      </c>
      <c r="F56" s="38">
        <f>F55/Inputs!$C$44</f>
        <v>406.08251808464962</v>
      </c>
      <c r="G56" s="38">
        <f>G55/Inputs!$C$44</f>
        <v>870.7704731203894</v>
      </c>
      <c r="H56" s="141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2:30" x14ac:dyDescent="0.3">
      <c r="B57" s="14" t="s">
        <v>54</v>
      </c>
      <c r="C57" s="138">
        <f>Inputs!C27/(Calculations!C10+Calculations!C11/Inputs!$C$44)*(1-Inputs!$C$40)</f>
        <v>105.5463472026043</v>
      </c>
      <c r="D57" s="40">
        <f>Inputs!D27/(Calculations!D10+Calculations!D11/Inputs!$C$44)*(1-Inputs!$C$40)</f>
        <v>96.751390014353817</v>
      </c>
      <c r="E57" s="40">
        <f>Inputs!E27/(Calculations!E10+Calculations!E11/Inputs!$C$44)*(1-Inputs!$C$40)</f>
        <v>93.56596704134526</v>
      </c>
      <c r="F57" s="40">
        <f>Inputs!F27/(Calculations!F10+Calculations!F11/Inputs!$C$44)*(1-Inputs!$C$40)</f>
        <v>100.18430028758921</v>
      </c>
      <c r="G57" s="40">
        <f>Inputs!G27/(Calculations!G10+Calculations!G11/Inputs!$C$44)*(1-Inputs!$C$40)</f>
        <v>123.14694183221258</v>
      </c>
      <c r="H57" s="139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2:30" x14ac:dyDescent="0.3">
      <c r="B58" s="14" t="s">
        <v>55</v>
      </c>
      <c r="C58" s="38">
        <f>C57/Inputs!$C$44</f>
        <v>58.636859557002381</v>
      </c>
      <c r="D58" s="38">
        <f>D57/Inputs!$C$44</f>
        <v>53.75077223019656</v>
      </c>
      <c r="E58" s="38">
        <f>E57/Inputs!$C$44</f>
        <v>51.981092800747362</v>
      </c>
      <c r="F58" s="38">
        <f>F57/Inputs!$C$44</f>
        <v>55.657944604216226</v>
      </c>
      <c r="G58" s="38">
        <f>G57/Inputs!$C$44</f>
        <v>68.414967684562541</v>
      </c>
      <c r="H58" s="141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102"/>
    </row>
    <row r="59" spans="2:30" x14ac:dyDescent="0.3">
      <c r="B59" s="13"/>
      <c r="C59" s="38"/>
      <c r="D59" s="38"/>
      <c r="E59" s="38"/>
      <c r="F59" s="38"/>
      <c r="G59" s="38"/>
      <c r="H59" s="141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102"/>
    </row>
    <row r="60" spans="2:30" x14ac:dyDescent="0.3">
      <c r="B60" s="12" t="s">
        <v>69</v>
      </c>
      <c r="C60" s="38"/>
      <c r="D60" s="38"/>
      <c r="E60" s="38"/>
      <c r="F60" s="38"/>
      <c r="G60" s="38"/>
      <c r="H60" s="141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102"/>
    </row>
    <row r="61" spans="2:30" x14ac:dyDescent="0.3">
      <c r="B61" s="35" t="s">
        <v>70</v>
      </c>
      <c r="C61" s="38"/>
      <c r="D61" s="38"/>
      <c r="E61" s="38"/>
      <c r="F61" s="38"/>
      <c r="G61" s="38"/>
      <c r="H61" s="141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102"/>
    </row>
    <row r="62" spans="2:30" x14ac:dyDescent="0.3">
      <c r="B62" s="14" t="s">
        <v>52</v>
      </c>
      <c r="C62" s="138">
        <f>Inputs!C24/(Calculations!C29+Calculations!C30/Inputs!$C$44)*Inputs!$C$40</f>
        <v>14.209454237237416</v>
      </c>
      <c r="D62" s="138">
        <f>Inputs!D24/(Calculations!D29+Calculations!D30/Inputs!$C$44)*Inputs!$C$40</f>
        <v>15.37961801124883</v>
      </c>
      <c r="E62" s="138">
        <f>Inputs!E24/(Calculations!E29+Calculations!E30/Inputs!$C$44)*Inputs!$C$40</f>
        <v>22.220633478713694</v>
      </c>
      <c r="F62" s="138">
        <f>Inputs!F24/(Calculations!F29+Calculations!F30/Inputs!$C$44)*Inputs!$C$40</f>
        <v>34.537992010005425</v>
      </c>
      <c r="G62" s="138">
        <f>Inputs!G24/(Calculations!G29+Calculations!G30/Inputs!$C$44)*Inputs!$C$40</f>
        <v>80.574733250502931</v>
      </c>
      <c r="H62" s="139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149"/>
      <c r="X62" s="150"/>
    </row>
    <row r="63" spans="2:30" x14ac:dyDescent="0.3">
      <c r="B63" s="14" t="s">
        <v>53</v>
      </c>
      <c r="C63" s="38">
        <f>C62/Inputs!$C$44</f>
        <v>7.8941412429096758</v>
      </c>
      <c r="D63" s="38">
        <f>D62/Inputs!$C$44</f>
        <v>8.5442322284715715</v>
      </c>
      <c r="E63" s="38">
        <f>E62/Inputs!$C$44</f>
        <v>12.344796377063163</v>
      </c>
      <c r="F63" s="38">
        <f>F62/Inputs!$C$44</f>
        <v>19.187773338891901</v>
      </c>
      <c r="G63" s="38">
        <f>G62/Inputs!$C$44</f>
        <v>44.76374069472385</v>
      </c>
      <c r="H63" s="141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149"/>
      <c r="X63" s="150"/>
    </row>
    <row r="64" spans="2:30" x14ac:dyDescent="0.3">
      <c r="B64" s="14" t="s">
        <v>54</v>
      </c>
      <c r="C64" s="38">
        <f>Inputs!C27/(Calculations!C31+Calculations!C32/Inputs!$C$44)*Inputs!$C$40</f>
        <v>10.937449099665958</v>
      </c>
      <c r="D64" s="38">
        <f>Inputs!D27/(Calculations!D31+Calculations!D32/Inputs!$C$44)*Inputs!$C$40</f>
        <v>10.077892579465805</v>
      </c>
      <c r="E64" s="38">
        <f>Inputs!E27/(Calculations!E31+Calculations!E32/Inputs!$C$44)*Inputs!$C$40</f>
        <v>9.8202211445112173</v>
      </c>
      <c r="F64" s="38">
        <f>Inputs!F27/(Calculations!F31+Calculations!F32/Inputs!$C$44)*Inputs!$C$40</f>
        <v>10.568940219994092</v>
      </c>
      <c r="G64" s="38">
        <f>Inputs!G27/(Calculations!G31+Calculations!G32/Inputs!$C$44)*Inputs!$C$40</f>
        <v>13.061548655565653</v>
      </c>
      <c r="H64" s="141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x14ac:dyDescent="0.3">
      <c r="B65" s="14" t="s">
        <v>55</v>
      </c>
      <c r="C65" s="38">
        <f>C64/Inputs!$C$44</f>
        <v>6.0763606109255317</v>
      </c>
      <c r="D65" s="38">
        <f>D64/Inputs!$C$44</f>
        <v>5.598829210814336</v>
      </c>
      <c r="E65" s="38">
        <f>E64/Inputs!$C$44</f>
        <v>5.4556784136173428</v>
      </c>
      <c r="F65" s="38">
        <f>F64/Inputs!$C$44</f>
        <v>5.8716334555522733</v>
      </c>
      <c r="G65" s="38">
        <f>G64/Inputs!$C$44</f>
        <v>7.2564159197586964</v>
      </c>
      <c r="H65" s="141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x14ac:dyDescent="0.3">
      <c r="B66" s="14"/>
      <c r="C66" s="38"/>
      <c r="D66" s="38"/>
      <c r="E66" s="38"/>
      <c r="F66" s="38"/>
      <c r="G66" s="38"/>
      <c r="H66" s="141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x14ac:dyDescent="0.3">
      <c r="B67" s="12" t="s">
        <v>71</v>
      </c>
      <c r="C67" s="38"/>
      <c r="D67" s="38"/>
      <c r="E67" s="38"/>
      <c r="F67" s="38"/>
      <c r="G67" s="38"/>
      <c r="H67" s="141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x14ac:dyDescent="0.3">
      <c r="B68" s="35" t="s">
        <v>72</v>
      </c>
      <c r="C68" s="38"/>
      <c r="D68" s="38"/>
      <c r="E68" s="38"/>
      <c r="F68" s="38"/>
      <c r="G68" s="38"/>
      <c r="H68" s="141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x14ac:dyDescent="0.3">
      <c r="B69" s="14" t="s">
        <v>54</v>
      </c>
      <c r="C69" s="38">
        <f>Inputs!C29/(23+C24/Inputs!$C$44)</f>
        <v>0</v>
      </c>
      <c r="D69" s="38">
        <f>Inputs!D29/(D23+D24/Inputs!$C$44)</f>
        <v>83.785936964392604</v>
      </c>
      <c r="E69" s="38">
        <f>Inputs!E29/(E23+E24/Inputs!$C$44)</f>
        <v>91.47788515383256</v>
      </c>
      <c r="F69" s="38">
        <f>Inputs!F29/(F23+F24/Inputs!$C$44)</f>
        <v>100.30353420245504</v>
      </c>
      <c r="G69" s="38">
        <f>Inputs!G29/(G23+G24/Inputs!$C$44)</f>
        <v>108.66527228504222</v>
      </c>
      <c r="H69" s="141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x14ac:dyDescent="0.3">
      <c r="B70" s="14" t="s">
        <v>55</v>
      </c>
      <c r="C70" s="38">
        <f>C69/Inputs!$C$44</f>
        <v>0</v>
      </c>
      <c r="D70" s="38">
        <f>D69/Inputs!$C$44</f>
        <v>46.547742757995891</v>
      </c>
      <c r="E70" s="38">
        <f>E69/Inputs!$C$44</f>
        <v>50.821047307684751</v>
      </c>
      <c r="F70" s="38">
        <f>F69/Inputs!$C$44</f>
        <v>55.724185668030579</v>
      </c>
      <c r="G70" s="38">
        <f>G69/Inputs!$C$44</f>
        <v>60.369595713912346</v>
      </c>
      <c r="H70" s="141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x14ac:dyDescent="0.3">
      <c r="B71" s="14"/>
      <c r="C71" s="38"/>
      <c r="D71" s="38"/>
      <c r="E71" s="38"/>
      <c r="F71" s="38"/>
      <c r="G71" s="38"/>
      <c r="H71" s="141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x14ac:dyDescent="0.3">
      <c r="B72" s="13"/>
      <c r="C72" s="38"/>
      <c r="D72" s="38"/>
      <c r="E72" s="38"/>
      <c r="F72" s="38"/>
      <c r="G72" s="38"/>
      <c r="H72" s="141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x14ac:dyDescent="0.3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s="123" customFormat="1" ht="20" x14ac:dyDescent="0.4">
      <c r="A74" s="2"/>
      <c r="B74" s="2" t="s">
        <v>73</v>
      </c>
      <c r="C74" s="2"/>
      <c r="D74" s="2"/>
      <c r="E74" s="2"/>
      <c r="F74" s="2"/>
      <c r="G74" s="2"/>
      <c r="H74" s="17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x14ac:dyDescent="0.3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x14ac:dyDescent="0.3">
      <c r="B76" s="32" t="s">
        <v>74</v>
      </c>
      <c r="C76" s="13"/>
      <c r="D76" s="13"/>
      <c r="E76" s="13"/>
      <c r="F76" s="13"/>
      <c r="G76" s="13"/>
    </row>
    <row r="77" spans="1:22" x14ac:dyDescent="0.3">
      <c r="B77" s="31" t="s">
        <v>52</v>
      </c>
      <c r="C77" s="119">
        <f>(C48+C55+C62)/Inputs!$C$53</f>
        <v>1.2057753078533024</v>
      </c>
      <c r="D77" s="119">
        <f>(D48+D55+D62)/Inputs!$C$53</f>
        <v>1.2364077130944497</v>
      </c>
      <c r="E77" s="119">
        <f>(E48+E55+E62)/Inputs!$C$53</f>
        <v>1.6360671752209228</v>
      </c>
      <c r="F77" s="119">
        <f>(F48+F55+F62)/Inputs!$C$53</f>
        <v>2.258217237485372</v>
      </c>
      <c r="G77" s="119">
        <f>(G48+G55+G62)/Inputs!$C$53</f>
        <v>4.5118729222921399</v>
      </c>
      <c r="H77" s="118"/>
      <c r="I77" s="5"/>
    </row>
    <row r="78" spans="1:22" x14ac:dyDescent="0.3">
      <c r="B78" s="31" t="s">
        <v>53</v>
      </c>
      <c r="C78" s="119">
        <f>(C49+C56+C63)/Inputs!$C$53</f>
        <v>0.6884586606581683</v>
      </c>
      <c r="D78" s="119">
        <f>(D49+D56+D63)/Inputs!$C$53</f>
        <v>0.70416849875140841</v>
      </c>
      <c r="E78" s="119">
        <f>(E49+E56+E63)/Inputs!$C$53</f>
        <v>0.92691057466874738</v>
      </c>
      <c r="F78" s="119">
        <f>(F49+F56+F63)/Inputs!$C$53</f>
        <v>1.2726128379000132</v>
      </c>
      <c r="G78" s="119">
        <f>(G49+G56+G63)/Inputs!$C$53</f>
        <v>2.5065960679400776</v>
      </c>
      <c r="H78" s="118"/>
      <c r="K78" s="102"/>
      <c r="L78" s="102"/>
      <c r="M78" s="102"/>
      <c r="N78" s="102"/>
      <c r="O78" s="102"/>
      <c r="P78" s="149"/>
      <c r="R78" s="102"/>
      <c r="S78" s="102"/>
      <c r="T78" s="102"/>
      <c r="U78" s="102"/>
      <c r="V78" s="102"/>
    </row>
    <row r="79" spans="1:22" x14ac:dyDescent="0.3">
      <c r="B79" s="31" t="s">
        <v>54</v>
      </c>
      <c r="C79" s="120">
        <f>(C50+C57+C64)/Inputs!$C$53</f>
        <v>0.52582694664188612</v>
      </c>
      <c r="D79" s="119">
        <f>(D50+D57+D64)/Inputs!$C$53</f>
        <v>0.49290779611578822</v>
      </c>
      <c r="E79" s="119">
        <f>(E50+E57+E64)/Inputs!$C$53</f>
        <v>0.46937303882319764</v>
      </c>
      <c r="F79" s="119">
        <f>(F50+F57+F64)/Inputs!$C$53</f>
        <v>0.48282850130539717</v>
      </c>
      <c r="G79" s="119">
        <f>(G50+G57+G64)/Inputs!$C$53</f>
        <v>0.55869678059417616</v>
      </c>
      <c r="H79" s="118"/>
      <c r="K79" s="102"/>
      <c r="L79" s="102"/>
      <c r="M79" s="102"/>
      <c r="N79" s="102"/>
      <c r="O79" s="102"/>
      <c r="P79" s="149"/>
    </row>
    <row r="80" spans="1:22" x14ac:dyDescent="0.3">
      <c r="B80" s="31" t="s">
        <v>55</v>
      </c>
      <c r="C80" s="119">
        <f>(C51+C58+C65)/Inputs!$C$53</f>
        <v>0.31511626960633449</v>
      </c>
      <c r="D80" s="119">
        <f>(D51+D58+D65)/Inputs!$C$53</f>
        <v>0.29610712680627582</v>
      </c>
      <c r="E80" s="119">
        <f>(E51+E58+E65)/Inputs!$C$53</f>
        <v>0.28146469735955015</v>
      </c>
      <c r="F80" s="119">
        <f>(F51+F58+F65)/Inputs!$C$53</f>
        <v>0.28819390679236284</v>
      </c>
      <c r="G80" s="119">
        <f>(G51+G58+G65)/Inputs!$C$53</f>
        <v>0.33102912896322423</v>
      </c>
      <c r="H80" s="118"/>
    </row>
    <row r="81" spans="1:19" x14ac:dyDescent="0.3">
      <c r="B81" s="30"/>
      <c r="C81" s="119"/>
      <c r="D81" s="119"/>
      <c r="E81" s="119"/>
      <c r="F81" s="119"/>
      <c r="G81" s="119"/>
      <c r="H81" s="118"/>
      <c r="N81" s="101"/>
      <c r="O81" s="101"/>
      <c r="P81" s="102"/>
    </row>
    <row r="82" spans="1:19" x14ac:dyDescent="0.3">
      <c r="B82" s="32" t="s">
        <v>75</v>
      </c>
      <c r="C82" s="119"/>
      <c r="D82" s="119"/>
      <c r="E82" s="119"/>
      <c r="F82" s="119"/>
      <c r="G82" s="119"/>
      <c r="H82" s="118"/>
    </row>
    <row r="83" spans="1:19" x14ac:dyDescent="0.3">
      <c r="B83" s="31" t="s">
        <v>52</v>
      </c>
      <c r="C83" s="119">
        <f>(C48+C62)/Inputs!$C$53</f>
        <v>0.2061547721251408</v>
      </c>
      <c r="D83" s="119">
        <f>(D48+D62)/Inputs!$C$53</f>
        <v>0.19758502256831514</v>
      </c>
      <c r="E83" s="119">
        <f>(E48+E62)/Inputs!$C$53</f>
        <v>0.22269607477438289</v>
      </c>
      <c r="F83" s="119">
        <f>(F48+F62)/Inputs!$C$53</f>
        <v>0.25698922228381327</v>
      </c>
      <c r="G83" s="119">
        <f>(G48+G62)/Inputs!$C$53</f>
        <v>0.22060159685284855</v>
      </c>
      <c r="H83" s="118"/>
      <c r="Q83" s="103"/>
      <c r="S83" s="102"/>
    </row>
    <row r="84" spans="1:19" x14ac:dyDescent="0.3">
      <c r="B84" s="31" t="s">
        <v>53</v>
      </c>
      <c r="C84" s="119">
        <f>(C49+C63)/Inputs!$C$53</f>
        <v>0.13311391858696742</v>
      </c>
      <c r="D84" s="119">
        <f>(D49+D63)/Inputs!$C$53</f>
        <v>0.12704478179244469</v>
      </c>
      <c r="E84" s="119">
        <f>(E49+E63)/Inputs!$C$53</f>
        <v>0.14170440775400303</v>
      </c>
      <c r="F84" s="119">
        <f>(F49+F63)/Inputs!$C$53</f>
        <v>0.16081949612136934</v>
      </c>
      <c r="G84" s="119">
        <f>(G49+G63)/Inputs!$C$53</f>
        <v>0.12255644269602697</v>
      </c>
      <c r="H84" s="118"/>
      <c r="O84" s="101"/>
      <c r="Q84" s="103"/>
      <c r="S84" s="102"/>
    </row>
    <row r="85" spans="1:19" x14ac:dyDescent="0.3">
      <c r="B85" s="31" t="s">
        <v>54</v>
      </c>
      <c r="C85" s="119">
        <f>(C50+C64)/Inputs!$C$53</f>
        <v>0.23685679687431782</v>
      </c>
      <c r="D85" s="119">
        <f>(D50+D64)/Inputs!$C$53</f>
        <v>0.22801692680886465</v>
      </c>
      <c r="E85" s="119">
        <f>(E50+E64)/Inputs!$C$53</f>
        <v>0.21320338231027433</v>
      </c>
      <c r="F85" s="119">
        <f>(F50+F64)/Inputs!$C$53</f>
        <v>0.20853883590474226</v>
      </c>
      <c r="G85" s="119">
        <f>(G50+G64)/Inputs!$C$53</f>
        <v>0.2215388289659419</v>
      </c>
      <c r="H85" s="118"/>
    </row>
    <row r="86" spans="1:19" x14ac:dyDescent="0.3">
      <c r="B86" s="31" t="s">
        <v>55</v>
      </c>
      <c r="C86" s="119">
        <f>(C51+C65)/Inputs!$C$53</f>
        <v>0.15457729751324104</v>
      </c>
      <c r="D86" s="119">
        <f>(D51+D65)/Inputs!$C$53</f>
        <v>0.14894553274687386</v>
      </c>
      <c r="E86" s="119">
        <f>(E51+E65)/Inputs!$C$53</f>
        <v>0.13914822151903719</v>
      </c>
      <c r="F86" s="119">
        <f>(F51+F65)/Inputs!$C$53</f>
        <v>0.13581075934755452</v>
      </c>
      <c r="G86" s="119">
        <f>(G51+G65)/Inputs!$C$53</f>
        <v>0.14371915583642739</v>
      </c>
      <c r="H86" s="118"/>
      <c r="S86" s="102"/>
    </row>
    <row r="87" spans="1:19" x14ac:dyDescent="0.3">
      <c r="B87" s="151"/>
      <c r="C87" s="151"/>
      <c r="D87" s="151"/>
      <c r="E87" s="151"/>
      <c r="F87" s="151"/>
      <c r="G87" s="151"/>
      <c r="H87" s="118"/>
      <c r="S87" s="102"/>
    </row>
    <row r="88" spans="1:19" x14ac:dyDescent="0.3">
      <c r="B88" s="32" t="s">
        <v>76</v>
      </c>
      <c r="C88" s="151"/>
      <c r="D88" s="151"/>
      <c r="E88" s="151"/>
      <c r="F88" s="151"/>
      <c r="G88" s="151"/>
      <c r="H88" s="118"/>
      <c r="S88" s="102"/>
    </row>
    <row r="89" spans="1:19" x14ac:dyDescent="0.3">
      <c r="B89" s="31" t="s">
        <v>54</v>
      </c>
      <c r="C89" s="119">
        <f>(C50+C69)/Inputs!$C$53</f>
        <v>0.20691169324758008</v>
      </c>
      <c r="D89" s="119">
        <f>(D50+D69)/Inputs!$C$53</f>
        <v>0.42981855414610431</v>
      </c>
      <c r="E89" s="119">
        <f>(E50+E69)/Inputs!$C$53</f>
        <v>0.43676988199356337</v>
      </c>
      <c r="F89" s="119">
        <f>(F50+F69)/Inputs!$C$53</f>
        <v>0.45421876467260247</v>
      </c>
      <c r="G89" s="119">
        <f>(G50+G69)/Inputs!$C$53</f>
        <v>0.48328755895766412</v>
      </c>
      <c r="H89" s="118"/>
      <c r="S89" s="102"/>
    </row>
    <row r="90" spans="1:19" x14ac:dyDescent="0.3">
      <c r="B90" s="31" t="s">
        <v>55</v>
      </c>
      <c r="C90" s="119">
        <f>(C51+C70)/Inputs!$C$53</f>
        <v>0.13794112883172005</v>
      </c>
      <c r="D90" s="119">
        <f>(D51+D70)/Inputs!$C$53</f>
        <v>0.26105754793422919</v>
      </c>
      <c r="E90" s="119">
        <f>(E51+E70)/Inputs!$C$53</f>
        <v>0.2633518324541978</v>
      </c>
      <c r="F90" s="119">
        <f>(F51+F70)/Inputs!$C$53</f>
        <v>0.27229960866303243</v>
      </c>
      <c r="G90" s="119">
        <f>(G51+G70)/Inputs!$C$53</f>
        <v>0.28913511694293981</v>
      </c>
      <c r="H90" s="118"/>
      <c r="S90" s="102"/>
    </row>
    <row r="91" spans="1:19" x14ac:dyDescent="0.3">
      <c r="B91" s="151"/>
      <c r="C91" s="151"/>
      <c r="D91" s="151"/>
      <c r="E91" s="151"/>
      <c r="F91" s="151"/>
      <c r="G91" s="151"/>
      <c r="H91" s="118"/>
      <c r="S91" s="102"/>
    </row>
    <row r="92" spans="1:19" x14ac:dyDescent="0.3">
      <c r="B92" s="151"/>
      <c r="C92" s="151"/>
      <c r="D92" s="151"/>
      <c r="E92" s="151"/>
      <c r="F92" s="151"/>
      <c r="G92" s="151"/>
    </row>
    <row r="93" spans="1:19" s="123" customFormat="1" ht="20" x14ac:dyDescent="0.4">
      <c r="A93" s="2"/>
      <c r="B93" s="2" t="s">
        <v>77</v>
      </c>
      <c r="C93" s="2"/>
      <c r="D93" s="2"/>
      <c r="E93" s="2"/>
      <c r="F93" s="2"/>
      <c r="G93" s="2"/>
      <c r="H93" s="17"/>
    </row>
    <row r="95" spans="1:19" x14ac:dyDescent="0.3">
      <c r="B95" s="32" t="s">
        <v>74</v>
      </c>
      <c r="C95" s="13"/>
      <c r="D95" s="13"/>
      <c r="E95" s="13"/>
      <c r="F95" s="13"/>
      <c r="G95" s="13"/>
    </row>
    <row r="96" spans="1:19" x14ac:dyDescent="0.3">
      <c r="B96" s="31" t="s">
        <v>52</v>
      </c>
      <c r="C96" s="120">
        <f>Inputs!C58*(1+Inputs!$C$49)*(1-$C$146)</f>
        <v>1.2950552511028433</v>
      </c>
      <c r="D96" s="119">
        <f>C96*(1+Inputs!$C$49)*(1-Inputs!$C$52)</f>
        <v>1.3572826559183351</v>
      </c>
      <c r="E96" s="119">
        <f>D96*(1+Inputs!$C$49)*(1-Inputs!$C$52)</f>
        <v>1.4225000875352112</v>
      </c>
      <c r="F96" s="119">
        <f>E96*(1+Inputs!$C$49)*(1-Inputs!$C$52)</f>
        <v>1.4908512167412784</v>
      </c>
      <c r="G96" s="119">
        <f>F96*(1+Inputs!$C$49)*(1-Inputs!$C$52)</f>
        <v>1.5624866177056971</v>
      </c>
      <c r="H96" s="118"/>
      <c r="I96" s="124"/>
      <c r="J96" s="125"/>
      <c r="K96" s="124"/>
    </row>
    <row r="97" spans="1:11" x14ac:dyDescent="0.3">
      <c r="B97" s="31" t="s">
        <v>53</v>
      </c>
      <c r="C97" s="119">
        <f>Inputs!C59*(1+Inputs!$C$49)*(1-$C$146)</f>
        <v>0.59517293736421806</v>
      </c>
      <c r="D97" s="119">
        <f>C97*(1+Inputs!$C$49)*(1-Inputs!$C$52)</f>
        <v>0.62377099700456884</v>
      </c>
      <c r="E97" s="119">
        <f>D97*(1+Inputs!$C$49)*(1-Inputs!$C$52)</f>
        <v>0.65374319341063847</v>
      </c>
      <c r="F97" s="119">
        <f>E97*(1+Inputs!$C$49)*(1-Inputs!$C$52)</f>
        <v>0.68515555385401972</v>
      </c>
      <c r="G97" s="119">
        <f>F97*(1+Inputs!$C$49)*(1-Inputs!$C$52)</f>
        <v>0.71807727821670542</v>
      </c>
      <c r="H97" s="118"/>
      <c r="I97" s="124"/>
      <c r="J97" s="125"/>
      <c r="K97" s="20"/>
    </row>
    <row r="98" spans="1:11" x14ac:dyDescent="0.3">
      <c r="B98" s="31" t="s">
        <v>54</v>
      </c>
      <c r="C98" s="119">
        <f>Inputs!C60*(1+Inputs!$C$49)*(1-$C$147)</f>
        <v>0.4494278982405473</v>
      </c>
      <c r="D98" s="119">
        <f>C98*(1+Inputs!$C$49)*(1-Inputs!$D$52)</f>
        <v>0.47102290875100561</v>
      </c>
      <c r="E98" s="119">
        <f>D98*(1+Inputs!$C$49)*(1-Inputs!$D$52)</f>
        <v>0.49365555951649148</v>
      </c>
      <c r="F98" s="119">
        <f>E98*(1+Inputs!$C$49)*(1-Inputs!$D$52)</f>
        <v>0.51737570915125897</v>
      </c>
      <c r="G98" s="119">
        <f>F98*(1+Inputs!$C$49)*(1-Inputs!$D$52)</f>
        <v>0.54223561197597703</v>
      </c>
      <c r="H98" s="118"/>
      <c r="I98" s="124"/>
      <c r="J98" s="126"/>
      <c r="K98" s="127"/>
    </row>
    <row r="99" spans="1:11" x14ac:dyDescent="0.3">
      <c r="B99" s="31" t="s">
        <v>55</v>
      </c>
      <c r="C99" s="119">
        <f>Inputs!C61*(1+Inputs!$C$49)*(1-$C$147)</f>
        <v>0.27420804373139451</v>
      </c>
      <c r="D99" s="119">
        <f>C99*(1+Inputs!$C$49)*(1-Inputs!$D$52)</f>
        <v>0.28738374023268809</v>
      </c>
      <c r="E99" s="119">
        <f>D99*(1+Inputs!$C$49)*(1-Inputs!$D$52)</f>
        <v>0.30119252895086873</v>
      </c>
      <c r="F99" s="119">
        <f>E99*(1+Inputs!$C$49)*(1-Inputs!$D$52)</f>
        <v>0.31566482996695805</v>
      </c>
      <c r="G99" s="119">
        <f>F99*(1+Inputs!$C$49)*(1-Inputs!$D$52)</f>
        <v>0.33083252504687038</v>
      </c>
      <c r="H99" s="118"/>
      <c r="I99" s="124"/>
      <c r="J99" s="125"/>
      <c r="K99" s="127"/>
    </row>
    <row r="100" spans="1:11" x14ac:dyDescent="0.3">
      <c r="B100" s="30"/>
      <c r="C100" s="119"/>
      <c r="D100" s="119"/>
      <c r="E100" s="119"/>
      <c r="F100" s="119"/>
      <c r="G100" s="119"/>
      <c r="H100" s="118"/>
      <c r="I100" s="124"/>
      <c r="J100" s="125"/>
      <c r="K100" s="124"/>
    </row>
    <row r="101" spans="1:11" x14ac:dyDescent="0.3">
      <c r="B101" s="32" t="s">
        <v>75</v>
      </c>
      <c r="C101" s="119"/>
      <c r="D101" s="119"/>
      <c r="E101" s="119"/>
      <c r="F101" s="119"/>
      <c r="G101" s="119"/>
      <c r="H101" s="118"/>
      <c r="I101" s="124"/>
      <c r="J101" s="124"/>
      <c r="K101" s="124"/>
    </row>
    <row r="102" spans="1:11" x14ac:dyDescent="0.3">
      <c r="B102" s="31" t="s">
        <v>52</v>
      </c>
      <c r="C102" s="119">
        <f>Inputs!C64*(1+Inputs!$C$49)*(1-$C$146)</f>
        <v>0.45014137223800138</v>
      </c>
      <c r="D102" s="119">
        <f>C102*(1+Inputs!$C$49)*(1-Inputs!$C$52)</f>
        <v>0.47177066517403737</v>
      </c>
      <c r="E102" s="119">
        <f>D102*(1+Inputs!$C$49)*(1-Inputs!$C$52)</f>
        <v>0.49443924563564995</v>
      </c>
      <c r="F102" s="119">
        <f>E102*(1+Inputs!$C$49)*(1-Inputs!$C$52)</f>
        <v>0.51819705138844296</v>
      </c>
      <c r="G102" s="119">
        <f>F102*(1+Inputs!$C$49)*(1-Inputs!$C$52)</f>
        <v>0.54309641970765776</v>
      </c>
      <c r="H102" s="118"/>
      <c r="I102" s="124"/>
      <c r="J102" s="124"/>
      <c r="K102" s="124"/>
    </row>
    <row r="103" spans="1:11" x14ac:dyDescent="0.3">
      <c r="B103" s="31" t="s">
        <v>53</v>
      </c>
      <c r="C103" s="119">
        <f>Inputs!C65*(1+Inputs!$C$49)*(1-$C$146)</f>
        <v>0.21829181319765173</v>
      </c>
      <c r="D103" s="119">
        <f>C103*(1+Inputs!$C$49)*(1-Inputs!$C$52)</f>
        <v>0.22878073482179892</v>
      </c>
      <c r="E103" s="119">
        <f>D103*(1+Inputs!$C$49)*(1-Inputs!$C$52)</f>
        <v>0.23977364912998639</v>
      </c>
      <c r="F103" s="119">
        <f>E103*(1+Inputs!$C$49)*(1-Inputs!$C$52)</f>
        <v>0.25129477297068226</v>
      </c>
      <c r="G103" s="119">
        <f>F103*(1+Inputs!$C$49)*(1-Inputs!$C$52)</f>
        <v>0.26336948681192357</v>
      </c>
      <c r="H103" s="118"/>
      <c r="I103" s="124"/>
      <c r="J103" s="124"/>
      <c r="K103" s="124"/>
    </row>
    <row r="104" spans="1:11" x14ac:dyDescent="0.3">
      <c r="B104" s="31" t="s">
        <v>54</v>
      </c>
      <c r="C104" s="119">
        <f>Inputs!C66*(1+Inputs!$C$49)*(1-$C$147)</f>
        <v>0.23013678035592686</v>
      </c>
      <c r="D104" s="119">
        <f>C104*(1+Inputs!$C$49)*(1-Inputs!$D$52)</f>
        <v>0.24119485265202917</v>
      </c>
      <c r="E104" s="119">
        <f>D104*(1+Inputs!$C$49)*(1-Inputs!$D$52)</f>
        <v>0.25278426532195919</v>
      </c>
      <c r="F104" s="119">
        <f>E104*(1+Inputs!$C$49)*(1-Inputs!$D$52)</f>
        <v>0.26493054927067933</v>
      </c>
      <c r="G104" s="119">
        <f>F104*(1+Inputs!$C$49)*(1-Inputs!$D$52)</f>
        <v>0.2776604621631355</v>
      </c>
      <c r="H104" s="118"/>
      <c r="I104" s="124"/>
      <c r="J104" s="124"/>
      <c r="K104" s="124"/>
    </row>
    <row r="105" spans="1:11" x14ac:dyDescent="0.3">
      <c r="B105" s="31" t="s">
        <v>55</v>
      </c>
      <c r="C105" s="119">
        <f>Inputs!C67*(1+Inputs!$C$49)*(1-$C$147)</f>
        <v>0.15234497513018694</v>
      </c>
      <c r="D105" s="119">
        <f>C105*(1+Inputs!$C$49)*(1-Inputs!$D$52)</f>
        <v>0.15966515118519242</v>
      </c>
      <c r="E105" s="119">
        <f>D105*(1+Inputs!$C$49)*(1-Inputs!$D$52)</f>
        <v>0.16733706169964091</v>
      </c>
      <c r="F105" s="119">
        <f>E105*(1+Inputs!$C$49)*(1-Inputs!$D$52)</f>
        <v>0.17537760751430867</v>
      </c>
      <c r="G105" s="119">
        <f>F105*(1+Inputs!$C$49)*(1-Inputs!$D$52)</f>
        <v>0.18380450155537123</v>
      </c>
      <c r="H105" s="118"/>
      <c r="I105" s="124"/>
      <c r="J105" s="124"/>
      <c r="K105" s="124"/>
    </row>
    <row r="106" spans="1:11" x14ac:dyDescent="0.3">
      <c r="B106" s="32"/>
      <c r="C106" s="119"/>
      <c r="D106" s="119"/>
      <c r="E106" s="119"/>
      <c r="F106" s="119"/>
      <c r="G106" s="119"/>
      <c r="H106" s="118"/>
      <c r="I106" s="124"/>
      <c r="J106" s="124"/>
      <c r="K106" s="124"/>
    </row>
    <row r="107" spans="1:11" x14ac:dyDescent="0.3">
      <c r="B107" s="32" t="s">
        <v>9</v>
      </c>
      <c r="C107" s="119"/>
      <c r="D107" s="119"/>
      <c r="E107" s="119"/>
      <c r="F107" s="119"/>
      <c r="G107" s="119"/>
      <c r="H107" s="118"/>
      <c r="I107" s="124"/>
      <c r="J107" s="124"/>
      <c r="K107" s="124"/>
    </row>
    <row r="108" spans="1:11" x14ac:dyDescent="0.3">
      <c r="B108" s="31" t="s">
        <v>54</v>
      </c>
      <c r="C108" s="119">
        <f>Inputs!C64*(1+Inputs!$C$49)*(1-$C$148)</f>
        <v>0.43501359108516385</v>
      </c>
      <c r="D108" s="119">
        <f>C108*(1+Inputs!$C$49)*(1-Inputs!$E$52)</f>
        <v>0.45591599413680606</v>
      </c>
      <c r="E108" s="119">
        <f>D108*(1+Inputs!$C$49)*(1-Inputs!$E$52)</f>
        <v>0.47782275765507964</v>
      </c>
      <c r="F108" s="119">
        <f>E108*(1+Inputs!$C$49)*(1-Inputs!$E$52)</f>
        <v>0.5007821411604062</v>
      </c>
      <c r="G108" s="119">
        <f>F108*(1+Inputs!$C$49)*(1-Inputs!$E$52)</f>
        <v>0.52484472304316376</v>
      </c>
      <c r="H108" s="142"/>
      <c r="I108" s="124"/>
      <c r="J108" s="124"/>
      <c r="K108" s="124"/>
    </row>
    <row r="109" spans="1:11" x14ac:dyDescent="0.3">
      <c r="B109" s="31" t="s">
        <v>55</v>
      </c>
      <c r="C109" s="119">
        <f>Inputs!C65*(1+Inputs!$C$49)*(1-$C$148)</f>
        <v>0.21095573839721288</v>
      </c>
      <c r="D109" s="119">
        <f>C109*(1+Inputs!$C$49)*(1-Inputs!$E$52)</f>
        <v>0.22109216162719897</v>
      </c>
      <c r="E109" s="119">
        <f>D109*(1+Inputs!$C$49)*(1-Inputs!$E$52)</f>
        <v>0.2317156399933859</v>
      </c>
      <c r="F109" s="119">
        <f>E109*(1+Inputs!$C$49)*(1-Inputs!$E$52)</f>
        <v>0.24284957649506811</v>
      </c>
      <c r="G109" s="119">
        <f>F109*(1+Inputs!$C$49)*(1-Inputs!$E$52)</f>
        <v>0.25451849864565612</v>
      </c>
      <c r="H109" s="142"/>
      <c r="I109" s="124"/>
      <c r="J109" s="124"/>
      <c r="K109" s="124"/>
    </row>
    <row r="111" spans="1:11" s="123" customFormat="1" ht="20" x14ac:dyDescent="0.4">
      <c r="A111" s="2"/>
      <c r="B111" s="2" t="s">
        <v>78</v>
      </c>
      <c r="C111" s="2"/>
      <c r="D111" s="2"/>
      <c r="E111" s="2"/>
      <c r="F111" s="2"/>
      <c r="G111" s="2"/>
      <c r="H111" s="17"/>
    </row>
    <row r="113" spans="2:15" x14ac:dyDescent="0.3">
      <c r="B113" s="13" t="s">
        <v>79</v>
      </c>
      <c r="C113" s="113">
        <f>1*(1+Inputs!C50)</f>
        <v>1.057540005878369</v>
      </c>
      <c r="D113" s="113">
        <f>C113*(1+Inputs!D50)</f>
        <v>1.118895666139101</v>
      </c>
      <c r="E113" s="113">
        <f>D113*(1+Inputs!E50)</f>
        <v>1.1846257152530477</v>
      </c>
      <c r="F113" s="113">
        <f>E113*(1+Inputs!F50)</f>
        <v>1.2555048961391064</v>
      </c>
      <c r="G113" s="113">
        <f>F113*(1+Inputs!G50)</f>
        <v>1.3320190544981427</v>
      </c>
      <c r="H113" s="143"/>
    </row>
    <row r="114" spans="2:15" x14ac:dyDescent="0.3">
      <c r="C114" s="143"/>
      <c r="D114" s="143"/>
      <c r="E114" s="143"/>
      <c r="F114" s="143"/>
      <c r="G114" s="143"/>
      <c r="H114" s="143"/>
    </row>
    <row r="115" spans="2:15" x14ac:dyDescent="0.3">
      <c r="B115" s="5" t="s">
        <v>80</v>
      </c>
    </row>
    <row r="116" spans="2:15" x14ac:dyDescent="0.3">
      <c r="B116" s="13" t="s">
        <v>81</v>
      </c>
      <c r="C116" s="42">
        <f>(SUMPRODUCT(C8:C9,C77:C78)+SUMPRODUCT(C15:C16,C83:C84))*Inputs!$C$53</f>
        <v>27612781.888288997</v>
      </c>
      <c r="D116" s="42">
        <f>(SUMPRODUCT(D8:D9,D77:D78)+SUMPRODUCT(D15:D16,D83:D84))*Inputs!$C$53</f>
        <v>22697418.348690465</v>
      </c>
      <c r="E116" s="42">
        <f>(SUMPRODUCT(E8:E9,E77:E78)+SUMPRODUCT(E15:E16,E83:E84))*Inputs!$C$53</f>
        <v>21007405.325355008</v>
      </c>
      <c r="F116" s="42">
        <f>(SUMPRODUCT(F8:F9,F77:F78)+SUMPRODUCT(F15:F16,F83:F84))*Inputs!$C$53</f>
        <v>18709404.753410004</v>
      </c>
      <c r="G116" s="42">
        <f>(SUMPRODUCT(G8:G9,G77:G78)+SUMPRODUCT(G15:G16,G83:G84))*Inputs!$C$53</f>
        <v>13002344.704633655</v>
      </c>
      <c r="H116" s="144"/>
      <c r="L116" s="128"/>
      <c r="M116" s="128"/>
      <c r="N116" s="128"/>
      <c r="O116" s="128"/>
    </row>
    <row r="117" spans="2:15" x14ac:dyDescent="0.3">
      <c r="B117" s="13" t="s">
        <v>82</v>
      </c>
      <c r="C117" s="42">
        <f>Inputs!C33</f>
        <v>27612781.888288997</v>
      </c>
      <c r="D117" s="42">
        <f>Inputs!D33</f>
        <v>22697418.348690465</v>
      </c>
      <c r="E117" s="42">
        <f>Inputs!E33</f>
        <v>21007405.325355008</v>
      </c>
      <c r="F117" s="42">
        <f>Inputs!F33</f>
        <v>18709404.753410004</v>
      </c>
      <c r="G117" s="42">
        <f>Inputs!G33</f>
        <v>13002344.704633657</v>
      </c>
      <c r="H117" s="144"/>
    </row>
    <row r="118" spans="2:15" x14ac:dyDescent="0.3">
      <c r="B118" s="111" t="s">
        <v>83</v>
      </c>
      <c r="C118" s="114">
        <f>C116-C117</f>
        <v>0</v>
      </c>
      <c r="D118" s="114">
        <f t="shared" ref="D118:G118" si="11">D116-D117</f>
        <v>0</v>
      </c>
      <c r="E118" s="114">
        <f t="shared" si="11"/>
        <v>0</v>
      </c>
      <c r="F118" s="114">
        <f t="shared" si="11"/>
        <v>0</v>
      </c>
      <c r="G118" s="114">
        <f t="shared" si="11"/>
        <v>0</v>
      </c>
      <c r="H118" s="145"/>
    </row>
    <row r="119" spans="2:15" x14ac:dyDescent="0.3">
      <c r="B119" s="154"/>
      <c r="C119" s="114"/>
      <c r="D119" s="114"/>
      <c r="E119" s="114"/>
      <c r="F119" s="114"/>
      <c r="G119" s="114"/>
      <c r="H119" s="145"/>
    </row>
    <row r="120" spans="2:15" x14ac:dyDescent="0.3">
      <c r="B120" s="33" t="s">
        <v>20</v>
      </c>
      <c r="C120" s="114"/>
      <c r="D120" s="114"/>
      <c r="E120" s="114"/>
      <c r="F120" s="114"/>
      <c r="G120" s="114"/>
      <c r="H120" s="145"/>
    </row>
    <row r="121" spans="2:15" x14ac:dyDescent="0.3">
      <c r="B121" s="13" t="s">
        <v>84</v>
      </c>
      <c r="C121" s="42">
        <f>(SUMPRODUCT(C10:C11,C79:C80)+SUMPRODUCT(C17:C18,C85:C86))*Inputs!$C$53</f>
        <v>12258846.100634335</v>
      </c>
      <c r="D121" s="42">
        <f>(SUMPRODUCT(D10:D11,D79:D80)+SUMPRODUCT(D17:D18,D85:D86))*Inputs!$C$53</f>
        <v>13021867.451944128</v>
      </c>
      <c r="E121" s="42">
        <f>(SUMPRODUCT(E10:E11,E79:E80)+SUMPRODUCT(E17:E18,E85:E86))*Inputs!$C$53</f>
        <v>14359678.484930325</v>
      </c>
      <c r="F121" s="42">
        <f>(SUMPRODUCT(F10:F11,F79:F80)+SUMPRODUCT(F17:F18,F85:F86))*Inputs!$C$53</f>
        <v>16566103.019217217</v>
      </c>
      <c r="G121" s="42">
        <f>(SUMPRODUCT(G10:G11,G79:G80)+SUMPRODUCT(G17:G18,G85:G86))*Inputs!$C$53</f>
        <v>21823849.400042415</v>
      </c>
      <c r="H121" s="144"/>
    </row>
    <row r="122" spans="2:15" x14ac:dyDescent="0.3">
      <c r="B122" s="13" t="s">
        <v>85</v>
      </c>
      <c r="C122" s="42">
        <f>Inputs!C27+Inputs!C18</f>
        <v>12258846.100634333</v>
      </c>
      <c r="D122" s="42">
        <f>Inputs!D27+Inputs!D18</f>
        <v>13021867.451944128</v>
      </c>
      <c r="E122" s="42">
        <f>Inputs!E27+Inputs!E18</f>
        <v>14359678.484930325</v>
      </c>
      <c r="F122" s="42">
        <f>Inputs!F27+Inputs!F18</f>
        <v>16566103.019217214</v>
      </c>
      <c r="G122" s="42">
        <f>Inputs!G27+Inputs!G18</f>
        <v>21823849.400042415</v>
      </c>
      <c r="H122" s="144"/>
    </row>
    <row r="123" spans="2:15" x14ac:dyDescent="0.3">
      <c r="B123" s="111" t="s">
        <v>83</v>
      </c>
      <c r="C123" s="114">
        <f>C121-C122</f>
        <v>0</v>
      </c>
      <c r="D123" s="114">
        <f t="shared" ref="D123:G123" si="12">D121-D122</f>
        <v>0</v>
      </c>
      <c r="E123" s="114">
        <f t="shared" si="12"/>
        <v>0</v>
      </c>
      <c r="F123" s="114">
        <f t="shared" si="12"/>
        <v>0</v>
      </c>
      <c r="G123" s="114">
        <f t="shared" si="12"/>
        <v>0</v>
      </c>
      <c r="H123" s="145"/>
    </row>
    <row r="124" spans="2:15" x14ac:dyDescent="0.3">
      <c r="B124" s="32"/>
      <c r="C124" s="42"/>
      <c r="D124" s="42"/>
      <c r="E124" s="42"/>
      <c r="F124" s="42"/>
      <c r="G124" s="42"/>
      <c r="H124" s="145"/>
    </row>
    <row r="125" spans="2:15" x14ac:dyDescent="0.3">
      <c r="B125" s="33" t="s">
        <v>21</v>
      </c>
      <c r="C125" s="42"/>
      <c r="D125" s="42"/>
      <c r="E125" s="42"/>
      <c r="F125" s="42"/>
      <c r="G125" s="42"/>
      <c r="H125" s="145"/>
    </row>
    <row r="126" spans="2:15" x14ac:dyDescent="0.3">
      <c r="B126" s="13" t="s">
        <v>84</v>
      </c>
      <c r="C126" s="42">
        <f>SUMPRODUCT(C23:C24,C89:C90)*Inputs!$C$53</f>
        <v>4224085.3026184244</v>
      </c>
      <c r="D126" s="42">
        <f>SUMPRODUCT(D23:D24,D89:D90)*Inputs!$C$53</f>
        <v>11775629.019632995</v>
      </c>
      <c r="E126" s="42">
        <f>SUMPRODUCT(E23:E24,E89:E90)*Inputs!$C$53</f>
        <v>15789066.422965685</v>
      </c>
      <c r="F126" s="42">
        <f>SUMPRODUCT(F23:F24,F89:F90)*Inputs!$C$53</f>
        <v>19824111.135841954</v>
      </c>
      <c r="G126" s="42">
        <f>SUMPRODUCT(G23:G24,G89:G90)*Inputs!$C$53</f>
        <v>24520883.226510234</v>
      </c>
      <c r="H126" s="145"/>
    </row>
    <row r="127" spans="2:15" x14ac:dyDescent="0.3">
      <c r="B127" s="13" t="s">
        <v>85</v>
      </c>
      <c r="C127" s="42">
        <f>Inputs!C29+Inputs!C19</f>
        <v>4224085.3026184244</v>
      </c>
      <c r="D127" s="42">
        <f>Inputs!D29+Inputs!D19</f>
        <v>11775629.019632997</v>
      </c>
      <c r="E127" s="42">
        <f>Inputs!E29+Inputs!E19</f>
        <v>15789066.422965683</v>
      </c>
      <c r="F127" s="42">
        <f>Inputs!F29+Inputs!F19</f>
        <v>19824111.135841954</v>
      </c>
      <c r="G127" s="42">
        <f>Inputs!G29+Inputs!G19</f>
        <v>24520883.226510238</v>
      </c>
      <c r="H127" s="115"/>
    </row>
    <row r="128" spans="2:15" x14ac:dyDescent="0.3">
      <c r="B128" s="111" t="s">
        <v>83</v>
      </c>
      <c r="C128" s="114">
        <f>C126-C127</f>
        <v>0</v>
      </c>
      <c r="D128" s="114">
        <f t="shared" ref="D128:G128" si="13">D126-D127</f>
        <v>0</v>
      </c>
      <c r="E128" s="114">
        <f t="shared" si="13"/>
        <v>0</v>
      </c>
      <c r="F128" s="114">
        <f t="shared" si="13"/>
        <v>0</v>
      </c>
      <c r="G128" s="114">
        <f t="shared" si="13"/>
        <v>0</v>
      </c>
    </row>
    <row r="129" spans="2:8" x14ac:dyDescent="0.3">
      <c r="B129" s="111"/>
      <c r="C129" s="42"/>
      <c r="D129" s="42"/>
      <c r="E129" s="42"/>
      <c r="F129" s="42"/>
      <c r="G129" s="42"/>
    </row>
    <row r="130" spans="2:8" x14ac:dyDescent="0.3">
      <c r="B130" s="13" t="s">
        <v>86</v>
      </c>
      <c r="C130" s="42">
        <f>(SUMPRODUCT(C8:C9,C96:C97)+SUMPRODUCT(C15:C16,C102:C103))*Inputs!$C$53</f>
        <v>32680671.68517584</v>
      </c>
      <c r="D130" s="42">
        <f>(SUMPRODUCT(D8:D9,D96:D97)+SUMPRODUCT(D15:D16,D102:D103))*Inputs!$C$53</f>
        <v>27764230.657817639</v>
      </c>
      <c r="E130" s="42">
        <f>(SUMPRODUCT(E8:E9,E96:E97)+SUMPRODUCT(E15:E16,E102:E103))*Inputs!$C$53</f>
        <v>20857740.288945001</v>
      </c>
      <c r="F130" s="42">
        <f>(SUMPRODUCT(F8:F9,F96:F97)+SUMPRODUCT(F15:F16,F102:F103))*Inputs!$C$53</f>
        <v>14238832.002386734</v>
      </c>
      <c r="G130" s="42">
        <f>(SUMPRODUCT(G8:G9,G96:G97)+SUMPRODUCT(G15:G16,G102:G103))*Inputs!$C$53</f>
        <v>5498498.2619036091</v>
      </c>
      <c r="H130" s="144"/>
    </row>
    <row r="131" spans="2:8" x14ac:dyDescent="0.3">
      <c r="B131" s="13" t="s">
        <v>87</v>
      </c>
      <c r="C131" s="42">
        <f>(SUMPRODUCT(C10:C11,C98:C99)+SUMPRODUCT(C17:C18,C104:C105))*Inputs!$C$53</f>
        <v>10642476.285332583</v>
      </c>
      <c r="D131" s="42">
        <f>(SUMPRODUCT(D10:D11,D98:D99)+SUMPRODUCT(D17:D18,D104:D105))*Inputs!$C$53</f>
        <v>12605912.05454519</v>
      </c>
      <c r="E131" s="42">
        <f>(SUMPRODUCT(E10:E11,E98:E99)+SUMPRODUCT(E17:E18,E104:E105))*Inputs!$C$53</f>
        <v>15316989.697356988</v>
      </c>
      <c r="F131" s="42">
        <f>(SUMPRODUCT(F10:F11,F98:F99)+SUMPRODUCT(F17:F18,F104:F105))*Inputs!$C$53</f>
        <v>18069704.608039226</v>
      </c>
      <c r="G131" s="42">
        <f>(SUMPRODUCT(G10:G11,G98:G99)+SUMPRODUCT(G17:G18,G104:G105))*Inputs!$C$53</f>
        <v>21683267.656677604</v>
      </c>
      <c r="H131" s="144"/>
    </row>
    <row r="132" spans="2:8" x14ac:dyDescent="0.3">
      <c r="B132" s="1" t="s">
        <v>88</v>
      </c>
      <c r="C132" s="42">
        <f>SUMPRODUCT(C23:C24,C108:C109)*Inputs!$C$53</f>
        <v>7227529.7798384093</v>
      </c>
      <c r="D132" s="42">
        <f>SUMPRODUCT(D23:D24,D108:D109)*Inputs!$C$53</f>
        <v>10787304.210449643</v>
      </c>
      <c r="E132" s="42">
        <f>SUMPRODUCT(E23:E24,E108:E109)*Inputs!$C$53</f>
        <v>15031861.015166843</v>
      </c>
      <c r="F132" s="42">
        <f>SUMPRODUCT(F23:F24,F108:F109)*Inputs!$C$53</f>
        <v>19136187.158331145</v>
      </c>
      <c r="G132" s="42">
        <f>SUMPRODUCT(G23:G24,G108:G109)*Inputs!$C$53</f>
        <v>23495754.154819097</v>
      </c>
      <c r="H132" s="144"/>
    </row>
    <row r="134" spans="2:8" x14ac:dyDescent="0.3">
      <c r="B134" s="13" t="s">
        <v>89</v>
      </c>
      <c r="C134" s="116">
        <f>(C117/C113)+(D117/D113)+(E117/E113)+(F117/F113)+(G117/G113)</f>
        <v>88792590.629695237</v>
      </c>
    </row>
    <row r="135" spans="2:8" x14ac:dyDescent="0.3">
      <c r="B135" s="13" t="s">
        <v>90</v>
      </c>
      <c r="C135" s="116">
        <f>(C130/C113)+(D130/D113)+(E130/E113)+(F130/F113)+(G130/G113)</f>
        <v>88792590.629695266</v>
      </c>
    </row>
    <row r="136" spans="2:8" x14ac:dyDescent="0.3">
      <c r="B136" s="111" t="s">
        <v>83</v>
      </c>
      <c r="C136" s="114">
        <f>C134-C135</f>
        <v>0</v>
      </c>
    </row>
    <row r="138" spans="2:8" x14ac:dyDescent="0.3">
      <c r="B138" s="13" t="s">
        <v>91</v>
      </c>
      <c r="C138" s="116">
        <f>(C122/C113)+(D122/D113)+(E122/E113)+(F122/F113)+(G122/G113)</f>
        <v>64930505.127452686</v>
      </c>
      <c r="E138" s="122"/>
    </row>
    <row r="139" spans="2:8" x14ac:dyDescent="0.3">
      <c r="B139" s="13" t="s">
        <v>92</v>
      </c>
      <c r="C139" s="116">
        <f>(C131/C113)+(D131/D113)+(E131/E113)+(F131/F113)+(G131/G113)</f>
        <v>64930505.127452686</v>
      </c>
    </row>
    <row r="140" spans="2:8" x14ac:dyDescent="0.3">
      <c r="B140" s="111" t="s">
        <v>83</v>
      </c>
      <c r="C140" s="114">
        <f>C138-C139</f>
        <v>0</v>
      </c>
    </row>
    <row r="141" spans="2:8" x14ac:dyDescent="0.3">
      <c r="B141" s="154"/>
      <c r="C141" s="145"/>
    </row>
    <row r="142" spans="2:8" x14ac:dyDescent="0.3">
      <c r="B142" s="13" t="s">
        <v>93</v>
      </c>
      <c r="C142" s="116">
        <f>(C127/C113)+(D127/D113)+(E127/E113)+(F127/F113)+(G127/G113)</f>
        <v>62045464.16852168</v>
      </c>
    </row>
    <row r="143" spans="2:8" x14ac:dyDescent="0.3">
      <c r="B143" s="13" t="s">
        <v>94</v>
      </c>
      <c r="C143" s="116">
        <f>(C132/C113)+(D132/D113)+(E132/E113)+(F132/F113)+(G132/G113)</f>
        <v>62045464.168521687</v>
      </c>
    </row>
    <row r="144" spans="2:8" x14ac:dyDescent="0.3">
      <c r="B144" s="111" t="s">
        <v>83</v>
      </c>
      <c r="C144" s="114">
        <f>C142-C143</f>
        <v>0</v>
      </c>
    </row>
    <row r="146" spans="2:6" x14ac:dyDescent="0.3">
      <c r="B146" s="33" t="s">
        <v>95</v>
      </c>
      <c r="C146" s="117">
        <v>-0.17811486293863654</v>
      </c>
      <c r="D146" s="1" t="s">
        <v>96</v>
      </c>
    </row>
    <row r="147" spans="2:6" x14ac:dyDescent="0.3">
      <c r="B147" s="33" t="s">
        <v>97</v>
      </c>
      <c r="C147" s="117">
        <v>-4.7161633579198989E-2</v>
      </c>
      <c r="D147" s="1" t="s">
        <v>96</v>
      </c>
    </row>
    <row r="148" spans="2:6" x14ac:dyDescent="0.3">
      <c r="B148" s="33" t="s">
        <v>98</v>
      </c>
      <c r="C148" s="153">
        <v>-0.13852227065849879</v>
      </c>
      <c r="D148" s="1" t="s">
        <v>96</v>
      </c>
    </row>
    <row r="150" spans="2:6" x14ac:dyDescent="0.3">
      <c r="B150" s="112" t="s">
        <v>99</v>
      </c>
    </row>
    <row r="153" spans="2:6" ht="14.5" thickBot="1" x14ac:dyDescent="0.35">
      <c r="C153" s="137" t="s">
        <v>100</v>
      </c>
    </row>
    <row r="154" spans="2:6" ht="36" customHeight="1" x14ac:dyDescent="0.3">
      <c r="C154" s="129" t="s">
        <v>101</v>
      </c>
      <c r="D154" s="159" t="s">
        <v>102</v>
      </c>
      <c r="E154" s="160" t="s">
        <v>103</v>
      </c>
      <c r="F154" s="131" t="s">
        <v>104</v>
      </c>
    </row>
    <row r="155" spans="2:6" s="54" customFormat="1" ht="27.65" customHeight="1" x14ac:dyDescent="0.35">
      <c r="C155" s="130" t="s">
        <v>105</v>
      </c>
      <c r="D155" s="161" t="s">
        <v>106</v>
      </c>
      <c r="E155" s="162" t="s">
        <v>107</v>
      </c>
      <c r="F155" s="133" t="s">
        <v>108</v>
      </c>
    </row>
    <row r="156" spans="2:6" s="54" customFormat="1" ht="27.65" customHeight="1" x14ac:dyDescent="0.35">
      <c r="C156" s="132" t="s">
        <v>109</v>
      </c>
      <c r="D156" s="163">
        <v>0</v>
      </c>
      <c r="E156" s="164">
        <v>0</v>
      </c>
      <c r="F156" s="136">
        <v>0</v>
      </c>
    </row>
    <row r="157" spans="2:6" s="54" customFormat="1" ht="27.65" customHeight="1" thickBot="1" x14ac:dyDescent="0.4">
      <c r="C157" s="134" t="s">
        <v>110</v>
      </c>
      <c r="D157" s="165" t="s">
        <v>111</v>
      </c>
      <c r="E157" s="166" t="s">
        <v>112</v>
      </c>
      <c r="F157" s="135" t="s">
        <v>113</v>
      </c>
    </row>
  </sheetData>
  <phoneticPr fontId="15" type="noConversion"/>
  <pageMargins left="0.51181102362204722" right="0.51181102362204722" top="0.35433070866141736" bottom="0.35433070866141736" header="0.31496062992125984" footer="0.31496062992125984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F12AA-9565-4D95-8743-B19C03180312}">
  <dimension ref="A2:H44"/>
  <sheetViews>
    <sheetView zoomScale="80" zoomScaleNormal="80" workbookViewId="0">
      <selection activeCell="C7" sqref="C7"/>
    </sheetView>
  </sheetViews>
  <sheetFormatPr defaultColWidth="8.81640625" defaultRowHeight="14" x14ac:dyDescent="0.3"/>
  <cols>
    <col min="1" max="1" width="10.7265625" style="1" customWidth="1"/>
    <col min="2" max="2" width="49.54296875" style="1" customWidth="1"/>
    <col min="3" max="7" width="16.7265625" style="20" customWidth="1"/>
    <col min="8" max="16384" width="8.81640625" style="1"/>
  </cols>
  <sheetData>
    <row r="2" spans="1:7" s="11" customFormat="1" ht="20" x14ac:dyDescent="0.4">
      <c r="A2" s="10"/>
      <c r="B2" s="2" t="s">
        <v>114</v>
      </c>
      <c r="C2" s="19"/>
      <c r="D2" s="19"/>
      <c r="E2" s="19"/>
      <c r="F2" s="19"/>
      <c r="G2" s="19"/>
    </row>
    <row r="4" spans="1:7" ht="15" customHeight="1" x14ac:dyDescent="0.3">
      <c r="B4" s="3" t="s">
        <v>11</v>
      </c>
      <c r="C4" s="15" t="s">
        <v>12</v>
      </c>
      <c r="D4" s="15" t="s">
        <v>13</v>
      </c>
      <c r="E4" s="15" t="s">
        <v>14</v>
      </c>
      <c r="F4" s="15" t="s">
        <v>15</v>
      </c>
      <c r="G4" s="15" t="s">
        <v>16</v>
      </c>
    </row>
    <row r="5" spans="1:7" x14ac:dyDescent="0.3">
      <c r="B5" s="12" t="s">
        <v>51</v>
      </c>
      <c r="C5" s="21"/>
      <c r="D5" s="21"/>
      <c r="E5" s="21"/>
      <c r="F5" s="21"/>
      <c r="G5" s="21"/>
    </row>
    <row r="6" spans="1:7" x14ac:dyDescent="0.3">
      <c r="B6" s="13" t="s">
        <v>52</v>
      </c>
      <c r="C6" s="158">
        <f>C25*Inputs!C54</f>
        <v>472.69516665253781</v>
      </c>
      <c r="D6" s="158">
        <f>D25*Inputs!D54</f>
        <v>495.40816941019233</v>
      </c>
      <c r="E6" s="158">
        <f>E25*Inputs!E54</f>
        <v>519.21253195035206</v>
      </c>
      <c r="F6" s="158">
        <f>F25*Inputs!F54</f>
        <v>545.65154532730787</v>
      </c>
      <c r="G6" s="158">
        <f>G25*Inputs!G54</f>
        <v>570.30761546257941</v>
      </c>
    </row>
    <row r="7" spans="1:7" x14ac:dyDescent="0.3">
      <c r="B7" s="13" t="s">
        <v>53</v>
      </c>
      <c r="C7" s="158">
        <f>C26*Inputs!C54</f>
        <v>217.2381221379396</v>
      </c>
      <c r="D7" s="158">
        <f>D26*Inputs!D54</f>
        <v>227.67641390666762</v>
      </c>
      <c r="E7" s="158">
        <f>E26*Inputs!E54</f>
        <v>238.61626559488303</v>
      </c>
      <c r="F7" s="158">
        <f>F26*Inputs!F54</f>
        <v>250.76693271057121</v>
      </c>
      <c r="G7" s="158">
        <f>G26*Inputs!G54</f>
        <v>262.09820654909748</v>
      </c>
    </row>
    <row r="8" spans="1:7" x14ac:dyDescent="0.3">
      <c r="B8" s="13" t="s">
        <v>54</v>
      </c>
      <c r="C8" s="158">
        <f>C27*Inputs!C54</f>
        <v>164.04118285779975</v>
      </c>
      <c r="D8" s="158">
        <f>D27*Inputs!D54</f>
        <v>171.92336169411703</v>
      </c>
      <c r="E8" s="158">
        <f>E27*Inputs!E54</f>
        <v>180.18427922351938</v>
      </c>
      <c r="F8" s="158">
        <f>F27*Inputs!F54</f>
        <v>189.35950954936078</v>
      </c>
      <c r="G8" s="158">
        <f>G27*Inputs!G54</f>
        <v>197.91599837123161</v>
      </c>
    </row>
    <row r="9" spans="1:7" x14ac:dyDescent="0.3">
      <c r="B9" s="13" t="s">
        <v>55</v>
      </c>
      <c r="C9" s="158">
        <f>C28*Inputs!C54</f>
        <v>100.085935961959</v>
      </c>
      <c r="D9" s="158">
        <f>D28*Inputs!D54</f>
        <v>104.89506518493116</v>
      </c>
      <c r="E9" s="158">
        <f>E28*Inputs!E54</f>
        <v>109.93527306706709</v>
      </c>
      <c r="F9" s="158">
        <f>F28*Inputs!F54</f>
        <v>115.53332776790664</v>
      </c>
      <c r="G9" s="158">
        <f>G28*Inputs!G54</f>
        <v>120.7538716421077</v>
      </c>
    </row>
    <row r="10" spans="1:7" x14ac:dyDescent="0.3">
      <c r="B10" s="13"/>
      <c r="C10" s="21"/>
      <c r="D10" s="21"/>
      <c r="E10" s="21"/>
      <c r="F10" s="21"/>
      <c r="G10" s="21"/>
    </row>
    <row r="11" spans="1:7" x14ac:dyDescent="0.3">
      <c r="B11" s="12" t="s">
        <v>56</v>
      </c>
      <c r="C11" s="21"/>
      <c r="D11" s="21"/>
      <c r="E11" s="21"/>
      <c r="F11" s="21"/>
      <c r="G11" s="21"/>
    </row>
    <row r="12" spans="1:7" x14ac:dyDescent="0.3">
      <c r="B12" s="13" t="s">
        <v>52</v>
      </c>
      <c r="C12" s="158">
        <f>C31*Inputs!C54</f>
        <v>164.3016008668705</v>
      </c>
      <c r="D12" s="158">
        <f>D31*Inputs!D54</f>
        <v>172.19629278852364</v>
      </c>
      <c r="E12" s="158">
        <f>E31*Inputs!E54</f>
        <v>180.47032465701224</v>
      </c>
      <c r="F12" s="158">
        <f>F31*Inputs!F54</f>
        <v>189.66012080817012</v>
      </c>
      <c r="G12" s="158">
        <f>G31*Inputs!G54</f>
        <v>198.23019319329509</v>
      </c>
    </row>
    <row r="13" spans="1:7" x14ac:dyDescent="0.3">
      <c r="B13" s="13" t="s">
        <v>53</v>
      </c>
      <c r="C13" s="158">
        <f>C32*Inputs!C54</f>
        <v>79.676511817142881</v>
      </c>
      <c r="D13" s="158">
        <f>D32*Inputs!D54</f>
        <v>83.504968209956601</v>
      </c>
      <c r="E13" s="158">
        <f>E32*Inputs!E54</f>
        <v>87.517381932445033</v>
      </c>
      <c r="F13" s="158">
        <f>F32*Inputs!F54</f>
        <v>91.973886907269701</v>
      </c>
      <c r="G13" s="158">
        <f>G32*Inputs!G54</f>
        <v>96.129862686352098</v>
      </c>
    </row>
    <row r="14" spans="1:7" x14ac:dyDescent="0.3">
      <c r="B14" s="13" t="s">
        <v>54</v>
      </c>
      <c r="C14" s="158">
        <f>C33*Inputs!C54</f>
        <v>83.999924829913297</v>
      </c>
      <c r="D14" s="158">
        <f>D33*Inputs!D54</f>
        <v>88.03612121799064</v>
      </c>
      <c r="E14" s="158">
        <f>E33*Inputs!E54</f>
        <v>92.266256842515105</v>
      </c>
      <c r="F14" s="158">
        <f>F33*Inputs!F54</f>
        <v>96.96458103306864</v>
      </c>
      <c r="G14" s="158">
        <f>G33*Inputs!G54</f>
        <v>101.34606868954445</v>
      </c>
    </row>
    <row r="15" spans="1:7" x14ac:dyDescent="0.3">
      <c r="B15" s="13" t="s">
        <v>55</v>
      </c>
      <c r="C15" s="158">
        <f>C34*Inputs!C54</f>
        <v>55.605915922518236</v>
      </c>
      <c r="D15" s="158">
        <f>D34*Inputs!D54</f>
        <v>58.277780182595237</v>
      </c>
      <c r="E15" s="158">
        <f>E34*Inputs!E54</f>
        <v>61.078027520368934</v>
      </c>
      <c r="F15" s="158">
        <f>F34*Inputs!F54</f>
        <v>64.188204350236973</v>
      </c>
      <c r="G15" s="158">
        <f>G34*Inputs!G54</f>
        <v>67.088643067710493</v>
      </c>
    </row>
    <row r="16" spans="1:7" x14ac:dyDescent="0.3">
      <c r="B16" s="13"/>
      <c r="C16" s="21"/>
      <c r="D16" s="21"/>
      <c r="E16" s="21"/>
      <c r="F16" s="21"/>
      <c r="G16" s="21"/>
    </row>
    <row r="17" spans="1:7" x14ac:dyDescent="0.3">
      <c r="B17" s="12" t="s">
        <v>9</v>
      </c>
      <c r="C17" s="21"/>
      <c r="D17" s="21"/>
      <c r="E17" s="21"/>
      <c r="F17" s="21"/>
      <c r="G17" s="21"/>
    </row>
    <row r="18" spans="1:7" x14ac:dyDescent="0.3">
      <c r="B18" s="13" t="s">
        <v>54</v>
      </c>
      <c r="C18" s="158">
        <f>C37*Inputs!C54</f>
        <v>158.77996074608481</v>
      </c>
      <c r="D18" s="158">
        <f>D37*Inputs!D54</f>
        <v>166.4093378599342</v>
      </c>
      <c r="E18" s="158">
        <f>E37*Inputs!E54</f>
        <v>174.40530654410406</v>
      </c>
      <c r="F18" s="158">
        <f>F37*Inputs!F54</f>
        <v>183.28626366470866</v>
      </c>
      <c r="G18" s="158">
        <f>G37*Inputs!G54</f>
        <v>191.56832391075477</v>
      </c>
    </row>
    <row r="19" spans="1:7" x14ac:dyDescent="0.3">
      <c r="B19" s="13" t="s">
        <v>55</v>
      </c>
      <c r="C19" s="158">
        <f>C38*Inputs!C54</f>
        <v>76.998844514982707</v>
      </c>
      <c r="D19" s="158">
        <f>D38*Inputs!D54</f>
        <v>80.698638993927617</v>
      </c>
      <c r="E19" s="158">
        <f>E38*Inputs!E54</f>
        <v>84.576208597585861</v>
      </c>
      <c r="F19" s="158">
        <f>F38*Inputs!F54</f>
        <v>88.882944997194926</v>
      </c>
      <c r="G19" s="158">
        <f>G38*Inputs!G54</f>
        <v>92.899252005664479</v>
      </c>
    </row>
    <row r="21" spans="1:7" s="11" customFormat="1" ht="20" x14ac:dyDescent="0.4">
      <c r="A21" s="10"/>
      <c r="B21" s="2" t="s">
        <v>115</v>
      </c>
      <c r="C21" s="19"/>
      <c r="D21" s="19"/>
      <c r="E21" s="19"/>
      <c r="F21" s="19"/>
      <c r="G21" s="19"/>
    </row>
    <row r="23" spans="1:7" x14ac:dyDescent="0.3">
      <c r="B23" s="3" t="s">
        <v>11</v>
      </c>
      <c r="C23" s="15" t="s">
        <v>12</v>
      </c>
      <c r="D23" s="15" t="s">
        <v>13</v>
      </c>
      <c r="E23" s="15" t="s">
        <v>14</v>
      </c>
      <c r="F23" s="15" t="s">
        <v>15</v>
      </c>
      <c r="G23" s="15" t="s">
        <v>16</v>
      </c>
    </row>
    <row r="24" spans="1:7" x14ac:dyDescent="0.3">
      <c r="B24" s="12" t="s">
        <v>51</v>
      </c>
      <c r="C24" s="21"/>
      <c r="D24" s="21"/>
      <c r="E24" s="21"/>
      <c r="F24" s="21"/>
      <c r="G24" s="21"/>
    </row>
    <row r="25" spans="1:7" x14ac:dyDescent="0.3">
      <c r="B25" s="13" t="s">
        <v>52</v>
      </c>
      <c r="C25" s="155">
        <f>Calculations!C96</f>
        <v>1.2950552511028433</v>
      </c>
      <c r="D25" s="155">
        <f>Calculations!D96</f>
        <v>1.3572826559183351</v>
      </c>
      <c r="E25" s="155">
        <f>Calculations!E96</f>
        <v>1.4225000875352112</v>
      </c>
      <c r="F25" s="155">
        <f>Calculations!F96</f>
        <v>1.4908512167412784</v>
      </c>
      <c r="G25" s="155">
        <f>Calculations!G96</f>
        <v>1.5624866177056971</v>
      </c>
    </row>
    <row r="26" spans="1:7" x14ac:dyDescent="0.3">
      <c r="B26" s="13" t="s">
        <v>53</v>
      </c>
      <c r="C26" s="155">
        <f>Calculations!C97</f>
        <v>0.59517293736421806</v>
      </c>
      <c r="D26" s="155">
        <f>Calculations!D97</f>
        <v>0.62377099700456884</v>
      </c>
      <c r="E26" s="155">
        <f>Calculations!E97</f>
        <v>0.65374319341063847</v>
      </c>
      <c r="F26" s="155">
        <f>Calculations!F97</f>
        <v>0.68515555385401972</v>
      </c>
      <c r="G26" s="155">
        <f>Calculations!G97</f>
        <v>0.71807727821670542</v>
      </c>
    </row>
    <row r="27" spans="1:7" x14ac:dyDescent="0.3">
      <c r="B27" s="13" t="s">
        <v>54</v>
      </c>
      <c r="C27" s="155">
        <f>Calculations!C98</f>
        <v>0.4494278982405473</v>
      </c>
      <c r="D27" s="155">
        <f>Calculations!D98</f>
        <v>0.47102290875100561</v>
      </c>
      <c r="E27" s="155">
        <f>Calculations!E98</f>
        <v>0.49365555951649148</v>
      </c>
      <c r="F27" s="155">
        <f>Calculations!F98</f>
        <v>0.51737570915125897</v>
      </c>
      <c r="G27" s="155">
        <f>Calculations!G98</f>
        <v>0.54223561197597703</v>
      </c>
    </row>
    <row r="28" spans="1:7" x14ac:dyDescent="0.3">
      <c r="B28" s="13" t="s">
        <v>55</v>
      </c>
      <c r="C28" s="155">
        <f>Calculations!C99</f>
        <v>0.27420804373139451</v>
      </c>
      <c r="D28" s="155">
        <f>Calculations!D99</f>
        <v>0.28738374023268809</v>
      </c>
      <c r="E28" s="155">
        <f>Calculations!E99</f>
        <v>0.30119252895086873</v>
      </c>
      <c r="F28" s="155">
        <f>Calculations!F99</f>
        <v>0.31566482996695805</v>
      </c>
      <c r="G28" s="155">
        <f>Calculations!G99</f>
        <v>0.33083252504687038</v>
      </c>
    </row>
    <row r="29" spans="1:7" x14ac:dyDescent="0.3">
      <c r="B29" s="13"/>
      <c r="C29" s="21"/>
      <c r="D29" s="21"/>
      <c r="E29" s="21"/>
      <c r="F29" s="21"/>
      <c r="G29" s="21"/>
    </row>
    <row r="30" spans="1:7" x14ac:dyDescent="0.3">
      <c r="B30" s="12" t="s">
        <v>56</v>
      </c>
      <c r="C30" s="155"/>
      <c r="D30" s="155"/>
      <c r="E30" s="155"/>
      <c r="F30" s="155"/>
      <c r="G30" s="155"/>
    </row>
    <row r="31" spans="1:7" x14ac:dyDescent="0.3">
      <c r="B31" s="13" t="s">
        <v>52</v>
      </c>
      <c r="C31" s="155">
        <f>Calculations!C102</f>
        <v>0.45014137223800138</v>
      </c>
      <c r="D31" s="155">
        <f>Calculations!D102</f>
        <v>0.47177066517403737</v>
      </c>
      <c r="E31" s="155">
        <f>Calculations!E102</f>
        <v>0.49443924563564995</v>
      </c>
      <c r="F31" s="155">
        <f>Calculations!F102</f>
        <v>0.51819705138844296</v>
      </c>
      <c r="G31" s="155">
        <f>Calculations!G102</f>
        <v>0.54309641970765776</v>
      </c>
    </row>
    <row r="32" spans="1:7" x14ac:dyDescent="0.3">
      <c r="B32" s="13" t="s">
        <v>53</v>
      </c>
      <c r="C32" s="155">
        <f>Calculations!C103</f>
        <v>0.21829181319765173</v>
      </c>
      <c r="D32" s="155">
        <f>Calculations!D103</f>
        <v>0.22878073482179892</v>
      </c>
      <c r="E32" s="155">
        <f>Calculations!E103</f>
        <v>0.23977364912998639</v>
      </c>
      <c r="F32" s="155">
        <f>Calculations!F103</f>
        <v>0.25129477297068226</v>
      </c>
      <c r="G32" s="155">
        <f>Calculations!G103</f>
        <v>0.26336948681192357</v>
      </c>
    </row>
    <row r="33" spans="2:8" x14ac:dyDescent="0.3">
      <c r="B33" s="13" t="s">
        <v>54</v>
      </c>
      <c r="C33" s="155">
        <f>Calculations!C104</f>
        <v>0.23013678035592686</v>
      </c>
      <c r="D33" s="155">
        <f>Calculations!D104</f>
        <v>0.24119485265202917</v>
      </c>
      <c r="E33" s="155">
        <f>Calculations!E104</f>
        <v>0.25278426532195919</v>
      </c>
      <c r="F33" s="155">
        <f>Calculations!F104</f>
        <v>0.26493054927067933</v>
      </c>
      <c r="G33" s="155">
        <f>Calculations!G104</f>
        <v>0.2776604621631355</v>
      </c>
    </row>
    <row r="34" spans="2:8" x14ac:dyDescent="0.3">
      <c r="B34" s="13" t="s">
        <v>55</v>
      </c>
      <c r="C34" s="155">
        <f>Calculations!C105</f>
        <v>0.15234497513018694</v>
      </c>
      <c r="D34" s="155">
        <f>Calculations!D105</f>
        <v>0.15966515118519242</v>
      </c>
      <c r="E34" s="155">
        <f>Calculations!E105</f>
        <v>0.16733706169964091</v>
      </c>
      <c r="F34" s="155">
        <f>Calculations!F105</f>
        <v>0.17537760751430867</v>
      </c>
      <c r="G34" s="155">
        <f>Calculations!G105</f>
        <v>0.18380450155537123</v>
      </c>
    </row>
    <row r="35" spans="2:8" x14ac:dyDescent="0.3">
      <c r="B35" s="13"/>
      <c r="C35" s="21"/>
      <c r="D35" s="21"/>
      <c r="E35" s="21"/>
      <c r="F35" s="21"/>
      <c r="G35" s="21"/>
    </row>
    <row r="36" spans="2:8" x14ac:dyDescent="0.3">
      <c r="B36" s="12" t="s">
        <v>9</v>
      </c>
      <c r="C36" s="21"/>
      <c r="D36" s="21"/>
      <c r="E36" s="21"/>
      <c r="F36" s="21"/>
      <c r="G36" s="21"/>
    </row>
    <row r="37" spans="2:8" x14ac:dyDescent="0.3">
      <c r="B37" s="13" t="s">
        <v>54</v>
      </c>
      <c r="C37" s="155">
        <f>Calculations!C108</f>
        <v>0.43501359108516385</v>
      </c>
      <c r="D37" s="155">
        <f>Calculations!D108</f>
        <v>0.45591599413680606</v>
      </c>
      <c r="E37" s="155">
        <f>Calculations!E108</f>
        <v>0.47782275765507964</v>
      </c>
      <c r="F37" s="155">
        <f>Calculations!F108</f>
        <v>0.5007821411604062</v>
      </c>
      <c r="G37" s="155">
        <f>Calculations!G108</f>
        <v>0.52484472304316376</v>
      </c>
    </row>
    <row r="38" spans="2:8" x14ac:dyDescent="0.3">
      <c r="B38" s="13" t="s">
        <v>55</v>
      </c>
      <c r="C38" s="155">
        <f>Calculations!C109</f>
        <v>0.21095573839721288</v>
      </c>
      <c r="D38" s="155">
        <f>Calculations!D109</f>
        <v>0.22109216162719897</v>
      </c>
      <c r="E38" s="155">
        <f>Calculations!E109</f>
        <v>0.2317156399933859</v>
      </c>
      <c r="F38" s="155">
        <f>Calculations!F109</f>
        <v>0.24284957649506811</v>
      </c>
      <c r="G38" s="155">
        <f>Calculations!G109</f>
        <v>0.25451849864565612</v>
      </c>
    </row>
    <row r="40" spans="2:8" x14ac:dyDescent="0.3">
      <c r="C40" s="168"/>
      <c r="D40" s="168"/>
      <c r="E40" s="168"/>
      <c r="F40" s="168"/>
      <c r="G40" s="168"/>
      <c r="H40" s="168"/>
    </row>
    <row r="44" spans="2:8" x14ac:dyDescent="0.3">
      <c r="C44" s="168"/>
      <c r="D44" s="168"/>
      <c r="E44" s="168"/>
      <c r="F44" s="168"/>
      <c r="G44" s="16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8237A-262E-4090-8DEC-D9C453611CCE}">
  <sheetPr>
    <tabColor theme="9" tint="0.59999389629810485"/>
  </sheetPr>
  <dimension ref="B1:K70"/>
  <sheetViews>
    <sheetView showGridLines="0" workbookViewId="0">
      <selection activeCell="G51" sqref="G51"/>
    </sheetView>
  </sheetViews>
  <sheetFormatPr defaultRowHeight="14.5" x14ac:dyDescent="0.35"/>
  <cols>
    <col min="1" max="1" width="2.54296875" customWidth="1"/>
    <col min="2" max="2" width="37" customWidth="1"/>
    <col min="3" max="3" width="12.7265625" customWidth="1"/>
    <col min="4" max="7" width="12.7265625" style="60" customWidth="1"/>
    <col min="8" max="8" width="14.7265625" style="60" customWidth="1"/>
    <col min="9" max="10" width="13" style="60" customWidth="1"/>
    <col min="11" max="11" width="11.1796875" customWidth="1"/>
  </cols>
  <sheetData>
    <row r="1" spans="2:11" ht="28.5" x14ac:dyDescent="0.65">
      <c r="B1" s="57" t="s">
        <v>116</v>
      </c>
      <c r="C1" s="57"/>
    </row>
    <row r="2" spans="2:11" ht="28.5" x14ac:dyDescent="0.65">
      <c r="B2" s="57" t="s">
        <v>117</v>
      </c>
      <c r="C2" s="57"/>
    </row>
    <row r="5" spans="2:11" ht="15" thickBot="1" x14ac:dyDescent="0.4">
      <c r="B5" s="59"/>
      <c r="C5" s="59"/>
      <c r="D5" s="58"/>
      <c r="E5" s="58"/>
      <c r="F5" s="58"/>
      <c r="G5" s="58"/>
      <c r="H5" s="58"/>
      <c r="I5" s="58"/>
      <c r="J5" s="58"/>
      <c r="K5" s="59"/>
    </row>
    <row r="6" spans="2:11" ht="16" thickBot="1" x14ac:dyDescent="0.4">
      <c r="B6" s="59"/>
      <c r="C6" s="58"/>
      <c r="D6" s="58"/>
      <c r="E6" s="169" t="s">
        <v>5</v>
      </c>
      <c r="F6" s="170"/>
      <c r="G6" s="170"/>
      <c r="H6" s="170"/>
      <c r="I6" s="171"/>
      <c r="J6" s="58"/>
      <c r="K6" s="59"/>
    </row>
    <row r="7" spans="2:11" ht="15" thickBot="1" x14ac:dyDescent="0.4">
      <c r="B7" s="61" t="s">
        <v>118</v>
      </c>
      <c r="C7" s="62" t="s">
        <v>119</v>
      </c>
      <c r="D7" s="63" t="s">
        <v>120</v>
      </c>
      <c r="E7" s="64" t="s">
        <v>12</v>
      </c>
      <c r="F7" s="65" t="s">
        <v>13</v>
      </c>
      <c r="G7" s="65" t="s">
        <v>14</v>
      </c>
      <c r="H7" s="65" t="s">
        <v>15</v>
      </c>
      <c r="I7" s="66" t="s">
        <v>16</v>
      </c>
      <c r="J7" s="59"/>
      <c r="K7" s="59"/>
    </row>
    <row r="8" spans="2:11" x14ac:dyDescent="0.35">
      <c r="B8" s="67" t="s">
        <v>121</v>
      </c>
      <c r="C8" s="68">
        <v>1</v>
      </c>
      <c r="D8" s="69" t="s">
        <v>122</v>
      </c>
      <c r="E8" s="70">
        <v>20240</v>
      </c>
      <c r="F8" s="71">
        <v>18248</v>
      </c>
      <c r="G8" s="71">
        <v>13732</v>
      </c>
      <c r="H8" s="71">
        <v>10023</v>
      </c>
      <c r="I8" s="72">
        <v>6297</v>
      </c>
      <c r="J8" s="59"/>
      <c r="K8" s="59"/>
    </row>
    <row r="9" spans="2:11" x14ac:dyDescent="0.35">
      <c r="B9" s="73" t="s">
        <v>53</v>
      </c>
      <c r="C9" s="74">
        <v>1</v>
      </c>
      <c r="D9" s="75" t="s">
        <v>122</v>
      </c>
      <c r="E9" s="76">
        <v>50832</v>
      </c>
      <c r="F9" s="77">
        <v>45718</v>
      </c>
      <c r="G9" s="77">
        <v>34291</v>
      </c>
      <c r="H9" s="77">
        <v>24921</v>
      </c>
      <c r="I9" s="78">
        <v>15543</v>
      </c>
      <c r="J9" s="59"/>
      <c r="K9" s="59"/>
    </row>
    <row r="10" spans="2:11" x14ac:dyDescent="0.35">
      <c r="B10" s="73" t="s">
        <v>54</v>
      </c>
      <c r="C10" s="74">
        <v>1</v>
      </c>
      <c r="D10" s="75" t="s">
        <v>122</v>
      </c>
      <c r="E10" s="76">
        <v>22613</v>
      </c>
      <c r="F10" s="77">
        <v>23970</v>
      </c>
      <c r="G10" s="77">
        <v>29035</v>
      </c>
      <c r="H10" s="77">
        <v>33300</v>
      </c>
      <c r="I10" s="78">
        <v>37594</v>
      </c>
      <c r="J10" s="59"/>
      <c r="K10" s="59"/>
    </row>
    <row r="11" spans="2:11" x14ac:dyDescent="0.35">
      <c r="B11" s="79" t="s">
        <v>55</v>
      </c>
      <c r="C11" s="80">
        <v>1</v>
      </c>
      <c r="D11" s="81" t="s">
        <v>122</v>
      </c>
      <c r="E11" s="82">
        <v>61961</v>
      </c>
      <c r="F11" s="83">
        <v>66311</v>
      </c>
      <c r="G11" s="83">
        <v>78730</v>
      </c>
      <c r="H11" s="83">
        <v>89098</v>
      </c>
      <c r="I11" s="84">
        <v>99477</v>
      </c>
      <c r="J11" s="59"/>
      <c r="K11" s="59"/>
    </row>
    <row r="12" spans="2:11" ht="15" thickBot="1" x14ac:dyDescent="0.4">
      <c r="B12" s="85" t="s">
        <v>34</v>
      </c>
      <c r="C12" s="86">
        <v>1</v>
      </c>
      <c r="D12" s="87" t="s">
        <v>122</v>
      </c>
      <c r="E12" s="88">
        <f>SUM(E8:E11)</f>
        <v>155646</v>
      </c>
      <c r="F12" s="89">
        <f t="shared" ref="F12:I12" si="0">SUM(F8:F11)</f>
        <v>154247</v>
      </c>
      <c r="G12" s="89">
        <f t="shared" si="0"/>
        <v>155788</v>
      </c>
      <c r="H12" s="89">
        <f t="shared" si="0"/>
        <v>157342</v>
      </c>
      <c r="I12" s="90">
        <f t="shared" si="0"/>
        <v>158911</v>
      </c>
      <c r="J12" s="59"/>
      <c r="K12" s="59"/>
    </row>
    <row r="13" spans="2:11" x14ac:dyDescent="0.35">
      <c r="B13" s="67" t="s">
        <v>121</v>
      </c>
      <c r="C13" s="68">
        <v>1</v>
      </c>
      <c r="D13" s="69" t="s">
        <v>123</v>
      </c>
      <c r="E13" s="70">
        <v>18248</v>
      </c>
      <c r="F13" s="71">
        <v>13732</v>
      </c>
      <c r="G13" s="92">
        <v>10023</v>
      </c>
      <c r="H13" s="92">
        <v>6297</v>
      </c>
      <c r="I13" s="93">
        <v>0</v>
      </c>
      <c r="J13" s="99"/>
      <c r="K13" s="59"/>
    </row>
    <row r="14" spans="2:11" x14ac:dyDescent="0.35">
      <c r="B14" s="73" t="s">
        <v>53</v>
      </c>
      <c r="C14" s="74">
        <v>1</v>
      </c>
      <c r="D14" s="75" t="s">
        <v>123</v>
      </c>
      <c r="E14" s="76">
        <v>45718</v>
      </c>
      <c r="F14" s="77">
        <v>34291</v>
      </c>
      <c r="G14" s="94">
        <v>24921</v>
      </c>
      <c r="H14" s="94">
        <v>15543</v>
      </c>
      <c r="I14" s="95">
        <v>0</v>
      </c>
      <c r="J14" s="99"/>
      <c r="K14" s="59"/>
    </row>
    <row r="15" spans="2:11" x14ac:dyDescent="0.35">
      <c r="B15" s="73" t="s">
        <v>54</v>
      </c>
      <c r="C15" s="74">
        <v>1</v>
      </c>
      <c r="D15" s="75" t="s">
        <v>123</v>
      </c>
      <c r="E15" s="76">
        <v>23970</v>
      </c>
      <c r="F15" s="77">
        <v>29035</v>
      </c>
      <c r="G15" s="94">
        <v>33300</v>
      </c>
      <c r="H15" s="94">
        <v>37594</v>
      </c>
      <c r="I15" s="95">
        <v>44463</v>
      </c>
      <c r="J15" s="99"/>
      <c r="K15" s="59"/>
    </row>
    <row r="16" spans="2:11" x14ac:dyDescent="0.35">
      <c r="B16" s="79" t="s">
        <v>55</v>
      </c>
      <c r="C16" s="80">
        <v>1</v>
      </c>
      <c r="D16" s="81" t="s">
        <v>123</v>
      </c>
      <c r="E16" s="82">
        <v>66311</v>
      </c>
      <c r="F16" s="83">
        <v>78730</v>
      </c>
      <c r="G16" s="94">
        <v>89098</v>
      </c>
      <c r="H16" s="94">
        <v>99477</v>
      </c>
      <c r="I16" s="95">
        <v>116012</v>
      </c>
      <c r="J16" s="99"/>
      <c r="K16" s="59"/>
    </row>
    <row r="17" spans="2:11" ht="15" thickBot="1" x14ac:dyDescent="0.4">
      <c r="B17" s="85" t="s">
        <v>34</v>
      </c>
      <c r="C17" s="86">
        <v>1</v>
      </c>
      <c r="D17" s="87" t="s">
        <v>123</v>
      </c>
      <c r="E17" s="88">
        <f>SUM(E13:E16)</f>
        <v>154247</v>
      </c>
      <c r="F17" s="89">
        <f t="shared" ref="F17:I17" si="1">SUM(F13:F16)</f>
        <v>155788</v>
      </c>
      <c r="G17" s="89">
        <f t="shared" si="1"/>
        <v>157342</v>
      </c>
      <c r="H17" s="89">
        <f t="shared" si="1"/>
        <v>158911</v>
      </c>
      <c r="I17" s="96">
        <f t="shared" si="1"/>
        <v>160475</v>
      </c>
      <c r="J17" s="59"/>
      <c r="K17" s="59"/>
    </row>
    <row r="18" spans="2:11" x14ac:dyDescent="0.35">
      <c r="B18" s="67" t="s">
        <v>121</v>
      </c>
      <c r="C18" s="68">
        <v>1</v>
      </c>
      <c r="D18" s="69" t="s">
        <v>124</v>
      </c>
      <c r="E18" s="70">
        <f t="shared" ref="E18:I21" si="2">(E8+E13)/2</f>
        <v>19244</v>
      </c>
      <c r="F18" s="71">
        <f t="shared" si="2"/>
        <v>15990</v>
      </c>
      <c r="G18" s="92">
        <f t="shared" si="2"/>
        <v>11877.5</v>
      </c>
      <c r="H18" s="92">
        <f t="shared" si="2"/>
        <v>8160</v>
      </c>
      <c r="I18" s="93">
        <f t="shared" si="2"/>
        <v>3148.5</v>
      </c>
      <c r="J18" s="58"/>
      <c r="K18" s="59"/>
    </row>
    <row r="19" spans="2:11" x14ac:dyDescent="0.35">
      <c r="B19" s="73" t="s">
        <v>53</v>
      </c>
      <c r="C19" s="74">
        <v>1</v>
      </c>
      <c r="D19" s="75" t="s">
        <v>124</v>
      </c>
      <c r="E19" s="76">
        <f t="shared" si="2"/>
        <v>48275</v>
      </c>
      <c r="F19" s="77">
        <f t="shared" si="2"/>
        <v>40004.5</v>
      </c>
      <c r="G19" s="94">
        <f t="shared" si="2"/>
        <v>29606</v>
      </c>
      <c r="H19" s="94">
        <f t="shared" si="2"/>
        <v>20232</v>
      </c>
      <c r="I19" s="95">
        <f t="shared" si="2"/>
        <v>7771.5</v>
      </c>
      <c r="J19" s="58"/>
      <c r="K19" s="59"/>
    </row>
    <row r="20" spans="2:11" x14ac:dyDescent="0.35">
      <c r="B20" s="73" t="s">
        <v>54</v>
      </c>
      <c r="C20" s="74">
        <v>1</v>
      </c>
      <c r="D20" s="75" t="s">
        <v>124</v>
      </c>
      <c r="E20" s="76">
        <f t="shared" si="2"/>
        <v>23291.5</v>
      </c>
      <c r="F20" s="77">
        <f t="shared" si="2"/>
        <v>26502.5</v>
      </c>
      <c r="G20" s="94">
        <f t="shared" si="2"/>
        <v>31167.5</v>
      </c>
      <c r="H20" s="94">
        <f t="shared" si="2"/>
        <v>35447</v>
      </c>
      <c r="I20" s="95">
        <f t="shared" si="2"/>
        <v>41028.5</v>
      </c>
      <c r="J20" s="58"/>
      <c r="K20" s="59"/>
    </row>
    <row r="21" spans="2:11" x14ac:dyDescent="0.35">
      <c r="B21" s="79" t="s">
        <v>55</v>
      </c>
      <c r="C21" s="80">
        <v>1</v>
      </c>
      <c r="D21" s="81" t="s">
        <v>124</v>
      </c>
      <c r="E21" s="82">
        <f t="shared" si="2"/>
        <v>64136</v>
      </c>
      <c r="F21" s="83">
        <f t="shared" si="2"/>
        <v>72520.5</v>
      </c>
      <c r="G21" s="94">
        <f t="shared" si="2"/>
        <v>83914</v>
      </c>
      <c r="H21" s="94">
        <f t="shared" si="2"/>
        <v>94287.5</v>
      </c>
      <c r="I21" s="95">
        <f t="shared" si="2"/>
        <v>107744.5</v>
      </c>
      <c r="J21" s="58"/>
      <c r="K21" s="59"/>
    </row>
    <row r="22" spans="2:11" ht="15" thickBot="1" x14ac:dyDescent="0.4">
      <c r="B22" s="85" t="s">
        <v>34</v>
      </c>
      <c r="C22" s="86">
        <v>1</v>
      </c>
      <c r="D22" s="87" t="s">
        <v>124</v>
      </c>
      <c r="E22" s="88">
        <f>SUM(E18:E21)</f>
        <v>154946.5</v>
      </c>
      <c r="F22" s="89">
        <f t="shared" ref="F22:H22" si="3">SUM(F18:F21)</f>
        <v>155017.5</v>
      </c>
      <c r="G22" s="89">
        <f t="shared" si="3"/>
        <v>156565</v>
      </c>
      <c r="H22" s="89">
        <f t="shared" si="3"/>
        <v>158126.5</v>
      </c>
      <c r="I22" s="96">
        <f>SUM(I18:I21)</f>
        <v>159693</v>
      </c>
      <c r="J22" s="58"/>
      <c r="K22" s="59"/>
    </row>
    <row r="23" spans="2:11" ht="15" thickBot="1" x14ac:dyDescent="0.4">
      <c r="B23" s="97"/>
      <c r="C23" s="98"/>
      <c r="D23" s="47"/>
      <c r="E23" s="91"/>
      <c r="F23" s="91"/>
      <c r="G23" s="91"/>
      <c r="H23" s="91"/>
      <c r="I23" s="91"/>
      <c r="J23" s="59"/>
      <c r="K23" s="59"/>
    </row>
    <row r="24" spans="2:11" ht="16" thickBot="1" x14ac:dyDescent="0.4">
      <c r="B24" s="59"/>
      <c r="C24" s="58"/>
      <c r="D24" s="58"/>
      <c r="E24" s="169" t="s">
        <v>7</v>
      </c>
      <c r="F24" s="170"/>
      <c r="G24" s="170"/>
      <c r="H24" s="170"/>
      <c r="I24" s="171"/>
      <c r="J24" s="59"/>
      <c r="K24" s="59"/>
    </row>
    <row r="25" spans="2:11" ht="15" thickBot="1" x14ac:dyDescent="0.4">
      <c r="B25" s="61" t="s">
        <v>118</v>
      </c>
      <c r="C25" s="62" t="s">
        <v>119</v>
      </c>
      <c r="D25" s="63" t="s">
        <v>120</v>
      </c>
      <c r="E25" s="64" t="s">
        <v>12</v>
      </c>
      <c r="F25" s="65" t="s">
        <v>13</v>
      </c>
      <c r="G25" s="65" t="s">
        <v>14</v>
      </c>
      <c r="H25" s="65" t="s">
        <v>15</v>
      </c>
      <c r="I25" s="66" t="s">
        <v>16</v>
      </c>
      <c r="J25" s="59"/>
      <c r="K25" s="59"/>
    </row>
    <row r="26" spans="2:11" x14ac:dyDescent="0.35">
      <c r="B26" s="67" t="s">
        <v>121</v>
      </c>
      <c r="C26" s="68">
        <v>2</v>
      </c>
      <c r="D26" s="69" t="s">
        <v>122</v>
      </c>
      <c r="E26" s="70">
        <v>41292</v>
      </c>
      <c r="F26" s="71">
        <v>37228</v>
      </c>
      <c r="G26" s="71">
        <v>28014</v>
      </c>
      <c r="H26" s="71">
        <v>20450</v>
      </c>
      <c r="I26" s="72">
        <v>12847</v>
      </c>
      <c r="J26" s="59"/>
      <c r="K26" s="59"/>
    </row>
    <row r="27" spans="2:11" x14ac:dyDescent="0.35">
      <c r="B27" s="73" t="s">
        <v>53</v>
      </c>
      <c r="C27" s="74">
        <v>2</v>
      </c>
      <c r="D27" s="75" t="s">
        <v>122</v>
      </c>
      <c r="E27" s="76">
        <v>91819</v>
      </c>
      <c r="F27" s="77">
        <v>74456</v>
      </c>
      <c r="G27" s="77">
        <v>47653</v>
      </c>
      <c r="H27" s="77">
        <v>26364</v>
      </c>
      <c r="I27" s="78">
        <v>8091</v>
      </c>
      <c r="J27" s="59"/>
      <c r="K27" s="59"/>
    </row>
    <row r="28" spans="2:11" x14ac:dyDescent="0.35">
      <c r="B28" s="73" t="s">
        <v>54</v>
      </c>
      <c r="C28" s="74">
        <v>2</v>
      </c>
      <c r="D28" s="75" t="s">
        <v>122</v>
      </c>
      <c r="E28" s="76">
        <v>1844</v>
      </c>
      <c r="F28" s="77">
        <v>1962</v>
      </c>
      <c r="G28" s="77">
        <v>2015</v>
      </c>
      <c r="H28" s="77">
        <v>2070</v>
      </c>
      <c r="I28" s="78">
        <v>2128</v>
      </c>
      <c r="J28" s="59"/>
      <c r="K28" s="59"/>
    </row>
    <row r="29" spans="2:11" x14ac:dyDescent="0.35">
      <c r="B29" s="79" t="s">
        <v>55</v>
      </c>
      <c r="C29" s="80">
        <v>2</v>
      </c>
      <c r="D29" s="81" t="s">
        <v>122</v>
      </c>
      <c r="E29" s="82">
        <v>4075</v>
      </c>
      <c r="F29" s="83">
        <v>4394</v>
      </c>
      <c r="G29" s="83">
        <v>4487</v>
      </c>
      <c r="H29" s="83">
        <v>4585</v>
      </c>
      <c r="I29" s="84">
        <v>4691</v>
      </c>
      <c r="J29" s="59"/>
      <c r="K29" s="59"/>
    </row>
    <row r="30" spans="2:11" ht="15" thickBot="1" x14ac:dyDescent="0.4">
      <c r="B30" s="85" t="s">
        <v>34</v>
      </c>
      <c r="C30" s="86">
        <v>2</v>
      </c>
      <c r="D30" s="87" t="s">
        <v>122</v>
      </c>
      <c r="E30" s="88">
        <f>SUM(E26:E29)</f>
        <v>139030</v>
      </c>
      <c r="F30" s="89">
        <f t="shared" ref="F30:I30" si="4">SUM(F26:F29)</f>
        <v>118040</v>
      </c>
      <c r="G30" s="89">
        <f t="shared" si="4"/>
        <v>82169</v>
      </c>
      <c r="H30" s="89">
        <f t="shared" si="4"/>
        <v>53469</v>
      </c>
      <c r="I30" s="90">
        <f t="shared" si="4"/>
        <v>27757</v>
      </c>
      <c r="J30" s="59"/>
      <c r="K30" s="59"/>
    </row>
    <row r="31" spans="2:11" x14ac:dyDescent="0.35">
      <c r="B31" s="67" t="s">
        <v>121</v>
      </c>
      <c r="C31" s="68">
        <v>2</v>
      </c>
      <c r="D31" s="69" t="s">
        <v>123</v>
      </c>
      <c r="E31" s="70">
        <v>37228</v>
      </c>
      <c r="F31" s="71">
        <v>28014</v>
      </c>
      <c r="G31" s="92">
        <v>20450</v>
      </c>
      <c r="H31" s="92">
        <v>12847</v>
      </c>
      <c r="I31" s="93">
        <v>0</v>
      </c>
      <c r="J31" s="59"/>
      <c r="K31" s="59"/>
    </row>
    <row r="32" spans="2:11" x14ac:dyDescent="0.35">
      <c r="B32" s="73" t="s">
        <v>53</v>
      </c>
      <c r="C32" s="74">
        <v>2</v>
      </c>
      <c r="D32" s="75" t="s">
        <v>123</v>
      </c>
      <c r="E32" s="76">
        <v>74456</v>
      </c>
      <c r="F32" s="77">
        <v>47653</v>
      </c>
      <c r="G32" s="94">
        <v>26364</v>
      </c>
      <c r="H32" s="94">
        <v>8091</v>
      </c>
      <c r="I32" s="95">
        <v>0</v>
      </c>
      <c r="J32" s="59"/>
      <c r="K32" s="59"/>
    </row>
    <row r="33" spans="2:11" x14ac:dyDescent="0.35">
      <c r="B33" s="73" t="s">
        <v>54</v>
      </c>
      <c r="C33" s="74">
        <v>2</v>
      </c>
      <c r="D33" s="75" t="s">
        <v>123</v>
      </c>
      <c r="E33" s="76">
        <v>1962</v>
      </c>
      <c r="F33" s="77">
        <v>2015</v>
      </c>
      <c r="G33" s="94">
        <v>2070</v>
      </c>
      <c r="H33" s="94">
        <v>2128</v>
      </c>
      <c r="I33" s="95">
        <v>2197</v>
      </c>
      <c r="J33" s="59"/>
      <c r="K33" s="59"/>
    </row>
    <row r="34" spans="2:11" x14ac:dyDescent="0.35">
      <c r="B34" s="79" t="s">
        <v>55</v>
      </c>
      <c r="C34" s="80">
        <v>2</v>
      </c>
      <c r="D34" s="81" t="s">
        <v>123</v>
      </c>
      <c r="E34" s="82">
        <v>4394</v>
      </c>
      <c r="F34" s="83">
        <v>4487</v>
      </c>
      <c r="G34" s="94">
        <v>4585</v>
      </c>
      <c r="H34" s="94">
        <v>4691</v>
      </c>
      <c r="I34" s="95">
        <v>4804</v>
      </c>
      <c r="J34" s="59"/>
      <c r="K34" s="59"/>
    </row>
    <row r="35" spans="2:11" ht="15" thickBot="1" x14ac:dyDescent="0.4">
      <c r="B35" s="85" t="s">
        <v>34</v>
      </c>
      <c r="C35" s="86">
        <v>2</v>
      </c>
      <c r="D35" s="87" t="s">
        <v>123</v>
      </c>
      <c r="E35" s="88">
        <f>SUM(E31:E34)</f>
        <v>118040</v>
      </c>
      <c r="F35" s="89">
        <f t="shared" ref="F35:I35" si="5">SUM(F31:F34)</f>
        <v>82169</v>
      </c>
      <c r="G35" s="89">
        <f t="shared" si="5"/>
        <v>53469</v>
      </c>
      <c r="H35" s="89">
        <f t="shared" si="5"/>
        <v>27757</v>
      </c>
      <c r="I35" s="96">
        <f t="shared" si="5"/>
        <v>7001</v>
      </c>
      <c r="J35" s="59"/>
      <c r="K35" s="59"/>
    </row>
    <row r="36" spans="2:11" x14ac:dyDescent="0.35">
      <c r="B36" s="67" t="s">
        <v>121</v>
      </c>
      <c r="C36" s="68">
        <v>2</v>
      </c>
      <c r="D36" s="69" t="s">
        <v>124</v>
      </c>
      <c r="E36" s="70">
        <f t="shared" ref="E36:I36" si="6">(E26+E31)/2</f>
        <v>39260</v>
      </c>
      <c r="F36" s="71">
        <f t="shared" si="6"/>
        <v>32621</v>
      </c>
      <c r="G36" s="92">
        <f t="shared" si="6"/>
        <v>24232</v>
      </c>
      <c r="H36" s="92">
        <f t="shared" si="6"/>
        <v>16648.5</v>
      </c>
      <c r="I36" s="93">
        <f t="shared" si="6"/>
        <v>6423.5</v>
      </c>
      <c r="J36" s="59"/>
      <c r="K36" s="59"/>
    </row>
    <row r="37" spans="2:11" x14ac:dyDescent="0.35">
      <c r="B37" s="73" t="s">
        <v>53</v>
      </c>
      <c r="C37" s="74">
        <v>2</v>
      </c>
      <c r="D37" s="75" t="s">
        <v>124</v>
      </c>
      <c r="E37" s="76">
        <f t="shared" ref="E37:I37" si="7">(E27+E32)/2</f>
        <v>83137.5</v>
      </c>
      <c r="F37" s="77">
        <f t="shared" si="7"/>
        <v>61054.5</v>
      </c>
      <c r="G37" s="94">
        <f t="shared" si="7"/>
        <v>37008.5</v>
      </c>
      <c r="H37" s="94">
        <f t="shared" si="7"/>
        <v>17227.5</v>
      </c>
      <c r="I37" s="95">
        <f t="shared" si="7"/>
        <v>4045.5</v>
      </c>
      <c r="J37" s="59"/>
      <c r="K37" s="59"/>
    </row>
    <row r="38" spans="2:11" x14ac:dyDescent="0.35">
      <c r="B38" s="73" t="s">
        <v>54</v>
      </c>
      <c r="C38" s="74">
        <v>2</v>
      </c>
      <c r="D38" s="75" t="s">
        <v>124</v>
      </c>
      <c r="E38" s="76">
        <f t="shared" ref="E38:I38" si="8">(E28+E33)/2</f>
        <v>1903</v>
      </c>
      <c r="F38" s="77">
        <f t="shared" si="8"/>
        <v>1988.5</v>
      </c>
      <c r="G38" s="94">
        <f t="shared" si="8"/>
        <v>2042.5</v>
      </c>
      <c r="H38" s="94">
        <f t="shared" si="8"/>
        <v>2099</v>
      </c>
      <c r="I38" s="95">
        <f t="shared" si="8"/>
        <v>2162.5</v>
      </c>
      <c r="J38" s="59"/>
      <c r="K38" s="59"/>
    </row>
    <row r="39" spans="2:11" x14ac:dyDescent="0.35">
      <c r="B39" s="79" t="s">
        <v>55</v>
      </c>
      <c r="C39" s="80">
        <v>2</v>
      </c>
      <c r="D39" s="81" t="s">
        <v>124</v>
      </c>
      <c r="E39" s="82">
        <f t="shared" ref="E39:I39" si="9">(E29+E34)/2</f>
        <v>4234.5</v>
      </c>
      <c r="F39" s="83">
        <f t="shared" si="9"/>
        <v>4440.5</v>
      </c>
      <c r="G39" s="94">
        <f t="shared" si="9"/>
        <v>4536</v>
      </c>
      <c r="H39" s="94">
        <f t="shared" si="9"/>
        <v>4638</v>
      </c>
      <c r="I39" s="95">
        <f t="shared" si="9"/>
        <v>4747.5</v>
      </c>
      <c r="J39" s="59"/>
      <c r="K39" s="59"/>
    </row>
    <row r="40" spans="2:11" ht="15" thickBot="1" x14ac:dyDescent="0.4">
      <c r="B40" s="85" t="s">
        <v>34</v>
      </c>
      <c r="C40" s="86">
        <v>2</v>
      </c>
      <c r="D40" s="87" t="s">
        <v>124</v>
      </c>
      <c r="E40" s="88">
        <f>SUM(E36:E39)</f>
        <v>128535</v>
      </c>
      <c r="F40" s="89">
        <f t="shared" ref="F40:I40" si="10">SUM(F36:F39)</f>
        <v>100104.5</v>
      </c>
      <c r="G40" s="89">
        <f t="shared" si="10"/>
        <v>67819</v>
      </c>
      <c r="H40" s="89">
        <f t="shared" si="10"/>
        <v>40613</v>
      </c>
      <c r="I40" s="96">
        <f t="shared" si="10"/>
        <v>17379</v>
      </c>
      <c r="J40" s="59"/>
      <c r="K40" s="59"/>
    </row>
    <row r="41" spans="2:11" ht="15" thickBot="1" x14ac:dyDescent="0.4">
      <c r="B41" s="97"/>
      <c r="C41" s="58"/>
      <c r="D41" s="47"/>
      <c r="E41" s="91"/>
      <c r="F41" s="91"/>
      <c r="G41" s="91"/>
      <c r="H41" s="91"/>
      <c r="I41" s="91"/>
      <c r="J41" s="59"/>
      <c r="K41" s="59"/>
    </row>
    <row r="42" spans="2:11" ht="16" thickBot="1" x14ac:dyDescent="0.4">
      <c r="B42" s="59"/>
      <c r="C42" s="58"/>
      <c r="D42" s="58"/>
      <c r="E42" s="169" t="s">
        <v>9</v>
      </c>
      <c r="F42" s="170"/>
      <c r="G42" s="170"/>
      <c r="H42" s="170"/>
      <c r="I42" s="171"/>
      <c r="J42" s="58"/>
      <c r="K42" s="59"/>
    </row>
    <row r="43" spans="2:11" x14ac:dyDescent="0.35">
      <c r="B43" s="61" t="s">
        <v>118</v>
      </c>
      <c r="C43" s="62" t="s">
        <v>119</v>
      </c>
      <c r="D43" s="63" t="s">
        <v>120</v>
      </c>
      <c r="E43" s="64" t="s">
        <v>12</v>
      </c>
      <c r="F43" s="65" t="s">
        <v>13</v>
      </c>
      <c r="G43" s="65" t="s">
        <v>14</v>
      </c>
      <c r="H43" s="65" t="s">
        <v>15</v>
      </c>
      <c r="I43" s="66" t="s">
        <v>16</v>
      </c>
      <c r="J43" s="59"/>
      <c r="K43" s="59"/>
    </row>
    <row r="44" spans="2:11" x14ac:dyDescent="0.35">
      <c r="B44" s="73" t="s">
        <v>54</v>
      </c>
      <c r="C44" s="74" t="s">
        <v>125</v>
      </c>
      <c r="D44" s="75" t="s">
        <v>122</v>
      </c>
      <c r="E44" s="76">
        <v>16139</v>
      </c>
      <c r="F44" s="77">
        <v>19305</v>
      </c>
      <c r="G44" s="77">
        <v>29221</v>
      </c>
      <c r="H44" s="77">
        <v>37498</v>
      </c>
      <c r="I44" s="78">
        <v>45827</v>
      </c>
      <c r="J44" s="59"/>
      <c r="K44" s="59"/>
    </row>
    <row r="45" spans="2:11" x14ac:dyDescent="0.35">
      <c r="B45" s="79" t="s">
        <v>55</v>
      </c>
      <c r="C45" s="80" t="s">
        <v>125</v>
      </c>
      <c r="D45" s="81" t="s">
        <v>122</v>
      </c>
      <c r="E45" s="82">
        <v>44976</v>
      </c>
      <c r="F45" s="83">
        <v>69537</v>
      </c>
      <c r="G45" s="83">
        <v>97562</v>
      </c>
      <c r="H45" s="83">
        <v>120076</v>
      </c>
      <c r="I45" s="84">
        <v>139576</v>
      </c>
      <c r="J45" s="59"/>
      <c r="K45" s="59"/>
    </row>
    <row r="46" spans="2:11" ht="15" thickBot="1" x14ac:dyDescent="0.4">
      <c r="B46" s="85" t="s">
        <v>34</v>
      </c>
      <c r="C46" s="86" t="s">
        <v>125</v>
      </c>
      <c r="D46" s="87" t="s">
        <v>122</v>
      </c>
      <c r="E46" s="88">
        <f>SUM(E44:E45)</f>
        <v>61115</v>
      </c>
      <c r="F46" s="89">
        <f>SUM(F44:F45)</f>
        <v>88842</v>
      </c>
      <c r="G46" s="89">
        <f>SUM(G44:G45)</f>
        <v>126783</v>
      </c>
      <c r="H46" s="89">
        <f>SUM(H44:H45)</f>
        <v>157574</v>
      </c>
      <c r="I46" s="90">
        <f>SUM(I44:I45)</f>
        <v>185403</v>
      </c>
      <c r="J46" s="59"/>
      <c r="K46" s="59"/>
    </row>
    <row r="47" spans="2:11" x14ac:dyDescent="0.35">
      <c r="B47" s="73" t="s">
        <v>54</v>
      </c>
      <c r="C47" s="74" t="s">
        <v>125</v>
      </c>
      <c r="D47" s="75" t="s">
        <v>123</v>
      </c>
      <c r="E47" s="76">
        <v>19305</v>
      </c>
      <c r="F47" s="77">
        <v>29221</v>
      </c>
      <c r="G47" s="94">
        <v>37498</v>
      </c>
      <c r="H47" s="94">
        <v>45827</v>
      </c>
      <c r="I47" s="105">
        <v>59405</v>
      </c>
      <c r="J47" s="106"/>
      <c r="K47" s="59"/>
    </row>
    <row r="48" spans="2:11" x14ac:dyDescent="0.35">
      <c r="B48" s="79" t="s">
        <v>55</v>
      </c>
      <c r="C48" s="80" t="s">
        <v>125</v>
      </c>
      <c r="D48" s="81" t="s">
        <v>123</v>
      </c>
      <c r="E48" s="82">
        <v>69537</v>
      </c>
      <c r="F48" s="83">
        <v>97562</v>
      </c>
      <c r="G48" s="94">
        <v>120076</v>
      </c>
      <c r="H48" s="94">
        <v>139576</v>
      </c>
      <c r="I48" s="105">
        <v>148911</v>
      </c>
      <c r="J48" s="106"/>
      <c r="K48" s="59"/>
    </row>
    <row r="49" spans="2:11" ht="15" thickBot="1" x14ac:dyDescent="0.4">
      <c r="B49" s="85" t="s">
        <v>34</v>
      </c>
      <c r="C49" s="86" t="s">
        <v>125</v>
      </c>
      <c r="D49" s="87" t="s">
        <v>123</v>
      </c>
      <c r="E49" s="88">
        <f>SUM(E47:E48)</f>
        <v>88842</v>
      </c>
      <c r="F49" s="89">
        <f>SUM(F47:F48)</f>
        <v>126783</v>
      </c>
      <c r="G49" s="89">
        <f>SUM(G47:G48)</f>
        <v>157574</v>
      </c>
      <c r="H49" s="89">
        <f>SUM(H47:H48)</f>
        <v>185403</v>
      </c>
      <c r="I49" s="96">
        <f>SUM(I47:I48)</f>
        <v>208316</v>
      </c>
      <c r="J49" s="59"/>
      <c r="K49" s="59"/>
    </row>
    <row r="50" spans="2:11" x14ac:dyDescent="0.35">
      <c r="B50" s="73" t="s">
        <v>54</v>
      </c>
      <c r="C50" s="74" t="s">
        <v>125</v>
      </c>
      <c r="D50" s="75" t="s">
        <v>124</v>
      </c>
      <c r="E50" s="76">
        <f t="shared" ref="E50:I51" si="11">(E44+E47)/2</f>
        <v>17722</v>
      </c>
      <c r="F50" s="77">
        <f t="shared" si="11"/>
        <v>24263</v>
      </c>
      <c r="G50" s="94">
        <f t="shared" si="11"/>
        <v>33359.5</v>
      </c>
      <c r="H50" s="94">
        <f t="shared" si="11"/>
        <v>41662.5</v>
      </c>
      <c r="I50" s="95">
        <f t="shared" si="11"/>
        <v>52616</v>
      </c>
      <c r="J50" s="59"/>
      <c r="K50" s="59"/>
    </row>
    <row r="51" spans="2:11" x14ac:dyDescent="0.35">
      <c r="B51" s="79" t="s">
        <v>55</v>
      </c>
      <c r="C51" s="80" t="s">
        <v>125</v>
      </c>
      <c r="D51" s="81" t="s">
        <v>124</v>
      </c>
      <c r="E51" s="82">
        <f t="shared" si="11"/>
        <v>57256.5</v>
      </c>
      <c r="F51" s="83">
        <f t="shared" si="11"/>
        <v>83549.5</v>
      </c>
      <c r="G51" s="94">
        <f t="shared" si="11"/>
        <v>108819</v>
      </c>
      <c r="H51" s="94">
        <f t="shared" si="11"/>
        <v>129826</v>
      </c>
      <c r="I51" s="95">
        <f t="shared" si="11"/>
        <v>144243.5</v>
      </c>
      <c r="J51" s="59"/>
      <c r="K51" s="59"/>
    </row>
    <row r="52" spans="2:11" ht="15" thickBot="1" x14ac:dyDescent="0.4">
      <c r="B52" s="85" t="s">
        <v>34</v>
      </c>
      <c r="C52" s="86" t="s">
        <v>125</v>
      </c>
      <c r="D52" s="87" t="s">
        <v>124</v>
      </c>
      <c r="E52" s="88">
        <f>SUM(E50:E51)</f>
        <v>74978.5</v>
      </c>
      <c r="F52" s="89">
        <f>SUM(F50:F51)</f>
        <v>107812.5</v>
      </c>
      <c r="G52" s="89">
        <f>SUM(G50:G51)</f>
        <v>142178.5</v>
      </c>
      <c r="H52" s="89">
        <f>SUM(H50:H51)</f>
        <v>171488.5</v>
      </c>
      <c r="I52" s="96">
        <f>SUM(I50:I51)</f>
        <v>196859.5</v>
      </c>
      <c r="J52" s="58"/>
      <c r="K52" s="59"/>
    </row>
    <row r="53" spans="2:11" x14ac:dyDescent="0.35">
      <c r="B53" s="59"/>
      <c r="C53" s="58"/>
      <c r="D53" s="58"/>
      <c r="E53" s="58"/>
      <c r="F53" s="58"/>
      <c r="G53" s="58"/>
      <c r="H53" s="58"/>
      <c r="I53" s="58"/>
      <c r="J53" s="58"/>
      <c r="K53" s="59"/>
    </row>
    <row r="54" spans="2:11" x14ac:dyDescent="0.35">
      <c r="D54"/>
      <c r="E54"/>
      <c r="F54"/>
      <c r="G54"/>
      <c r="H54"/>
      <c r="I54"/>
      <c r="J54"/>
    </row>
    <row r="55" spans="2:11" x14ac:dyDescent="0.35">
      <c r="D55"/>
      <c r="E55"/>
      <c r="F55"/>
      <c r="G55"/>
      <c r="H55"/>
      <c r="I55"/>
      <c r="J55"/>
    </row>
    <row r="56" spans="2:11" x14ac:dyDescent="0.35">
      <c r="D56"/>
      <c r="E56"/>
      <c r="F56"/>
      <c r="G56"/>
      <c r="H56"/>
      <c r="I56"/>
      <c r="J56"/>
    </row>
    <row r="57" spans="2:11" x14ac:dyDescent="0.35">
      <c r="D57"/>
      <c r="E57"/>
      <c r="F57"/>
      <c r="G57"/>
      <c r="H57"/>
      <c r="I57"/>
      <c r="J57"/>
    </row>
    <row r="58" spans="2:11" x14ac:dyDescent="0.35">
      <c r="D58"/>
      <c r="E58"/>
      <c r="F58"/>
      <c r="G58"/>
      <c r="H58"/>
      <c r="I58"/>
      <c r="J58"/>
    </row>
    <row r="59" spans="2:11" x14ac:dyDescent="0.35">
      <c r="D59"/>
      <c r="E59"/>
      <c r="F59"/>
      <c r="G59"/>
      <c r="H59"/>
      <c r="I59"/>
      <c r="J59"/>
    </row>
    <row r="60" spans="2:11" x14ac:dyDescent="0.35">
      <c r="D60"/>
      <c r="E60"/>
      <c r="F60"/>
      <c r="G60"/>
      <c r="H60"/>
      <c r="I60"/>
      <c r="J60"/>
    </row>
    <row r="61" spans="2:11" x14ac:dyDescent="0.35">
      <c r="D61"/>
      <c r="E61"/>
      <c r="F61"/>
      <c r="G61"/>
      <c r="H61"/>
      <c r="I61"/>
      <c r="J61"/>
    </row>
    <row r="62" spans="2:11" x14ac:dyDescent="0.35">
      <c r="D62"/>
      <c r="E62"/>
      <c r="F62"/>
      <c r="G62"/>
      <c r="H62"/>
      <c r="I62"/>
      <c r="J62"/>
    </row>
    <row r="63" spans="2:11" x14ac:dyDescent="0.35">
      <c r="D63"/>
      <c r="E63"/>
      <c r="F63"/>
      <c r="G63"/>
      <c r="H63"/>
      <c r="I63"/>
      <c r="J63"/>
    </row>
    <row r="64" spans="2:11" x14ac:dyDescent="0.35">
      <c r="D64"/>
      <c r="E64"/>
      <c r="F64"/>
      <c r="G64"/>
      <c r="H64"/>
      <c r="I64"/>
      <c r="J64"/>
    </row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</sheetData>
  <mergeCells count="3">
    <mergeCell ref="E6:I6"/>
    <mergeCell ref="E42:I42"/>
    <mergeCell ref="E24:I24"/>
  </mergeCells>
  <pageMargins left="0.11811023622047245" right="0.11811023622047245" top="0.15748031496062992" bottom="0.15748031496062992" header="0.11811023622047245" footer="0.11811023622047245"/>
  <pageSetup paperSize="9" scale="8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SharedWithUsers xmlns="2b6314a3-02c5-49ae-9e9b-4170ca21d125">
      <UserInfo>
        <DisplayName/>
        <AccountId xsi:nil="true"/>
        <AccountType/>
      </UserInfo>
    </SharedWithUsers>
    <lcf76f155ced4ddcb4097134ff3c332f xmlns="db304e25-41f7-439f-a0b4-57d6fe7814bb">
      <Terms xmlns="http://schemas.microsoft.com/office/infopath/2007/PartnerControls"/>
    </lcf76f155ced4ddcb4097134ff3c332f>
    <TaxCatchAll xmlns="2b6314a3-02c5-49ae-9e9b-4170ca21d12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7E261F1861D46A9AC2E8912814C9C" ma:contentTypeVersion="19" ma:contentTypeDescription="Create a new document." ma:contentTypeScope="" ma:versionID="7e66c6d821b81934021b30d09778e8f3">
  <xsd:schema xmlns:xsd="http://www.w3.org/2001/XMLSchema" xmlns:xs="http://www.w3.org/2001/XMLSchema" xmlns:p="http://schemas.microsoft.com/office/2006/metadata/properties" xmlns:ns1="http://schemas.microsoft.com/sharepoint/v3" xmlns:ns2="db304e25-41f7-439f-a0b4-57d6fe7814bb" xmlns:ns3="2b6314a3-02c5-49ae-9e9b-4170ca21d125" targetNamespace="http://schemas.microsoft.com/office/2006/metadata/properties" ma:root="true" ma:fieldsID="d0fba248f1d7bcfe80765fa22ba57fab" ns1:_="" ns2:_="" ns3:_="">
    <xsd:import namespace="http://schemas.microsoft.com/sharepoint/v3"/>
    <xsd:import namespace="db304e25-41f7-439f-a0b4-57d6fe7814bb"/>
    <xsd:import namespace="2b6314a3-02c5-49ae-9e9b-4170ca21d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304e25-41f7-439f-a0b4-57d6fe7814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23674a-7107-482d-9678-6238db5811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6314a3-02c5-49ae-9e9b-4170ca21d12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b024dee-35df-4756-b282-d7f9fc42c13b}" ma:internalName="TaxCatchAll" ma:showField="CatchAllData" ma:web="2b6314a3-02c5-49ae-9e9b-4170ca21d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85B87E2-7648-42BD-B0A8-3B7D2EBDC3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0B4F6BB-E1F8-4CE7-822E-17D518446E1D}">
  <ds:schemaRefs>
    <ds:schemaRef ds:uri="http://schemas.microsoft.com/office/2006/metadata/properties"/>
    <ds:schemaRef ds:uri="http://schemas.microsoft.com/sharepoint/v3"/>
    <ds:schemaRef ds:uri="http://purl.org/dc/terms/"/>
    <ds:schemaRef ds:uri="2b6314a3-02c5-49ae-9e9b-4170ca21d125"/>
    <ds:schemaRef ds:uri="db304e25-41f7-439f-a0b4-57d6fe7814bb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6BB2D3F-D2F3-4849-AA5E-8DB24AE8250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Cover page</vt:lpstr>
      <vt:lpstr>Inputs</vt:lpstr>
      <vt:lpstr>Calculations</vt:lpstr>
      <vt:lpstr>Output</vt:lpstr>
      <vt:lpstr>Import Qty</vt:lpstr>
      <vt:lpstr>Calculations!Print_Area</vt:lpstr>
      <vt:lpstr>'Import Qty'!Print_Area</vt:lpstr>
    </vt:vector>
  </TitlesOfParts>
  <Manager/>
  <Company>Energy Queensland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dcterms:created xsi:type="dcterms:W3CDTF">2023-04-27T06:10:26Z</dcterms:created>
  <dcterms:modified xsi:type="dcterms:W3CDTF">2023-12-08T03:24:45Z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0x010100DA87E261F1861D46A9AC2E8912814C9C</vt:lpwstr>
  </property>
  <property fmtid="{D5CDD505-2E9C-101B-9397-08002B2CF9AE}" pid="3" name="MediaServiceImageTags">
    <vt:lpwstr/>
  </property>
  <property fmtid="{D5CDD505-2E9C-101B-9397-08002B2CF9AE}" pid="4" name="Order">
    <vt:r8>20200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TriggerFlowInfo">
    <vt:lpwstr/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_ExtendedDescription">
    <vt:lpwstr/>
  </property>
</Properties>
</file>