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E9874F7E-0BA5-4FFF-89F1-8291AE39A9FE}" xr6:coauthVersionLast="47" xr6:coauthVersionMax="47" xr10:uidLastSave="{00000000-0000-0000-0000-000000000000}"/>
  <bookViews>
    <workbookView xWindow="-120" yWindow="-120" windowWidth="29040" windowHeight="15840" xr2:uid="{23414A8A-31ED-4B13-8D50-38B14E655E1B}"/>
  </bookViews>
  <sheets>
    <sheet name="Revised Proposal - EBSS" sheetId="1" r:id="rId1"/>
  </sheets>
  <definedNames>
    <definedName name="anscount" hidden="1">1</definedName>
    <definedName name="dms_PRCP_BaseYear">'Revised Proposal - EBSS'!$C$23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G50" i="1"/>
  <c r="F50" i="1"/>
  <c r="E50" i="1"/>
  <c r="D50" i="1"/>
  <c r="C50" i="1"/>
  <c r="B46" i="1"/>
  <c r="B45" i="1"/>
  <c r="B44" i="1"/>
  <c r="I36" i="1"/>
  <c r="H36" i="1"/>
  <c r="G36" i="1"/>
  <c r="F36" i="1"/>
  <c r="E36" i="1"/>
  <c r="D36" i="1"/>
  <c r="C36" i="1"/>
  <c r="M16" i="1"/>
  <c r="L16" i="1"/>
  <c r="K16" i="1"/>
  <c r="J16" i="1"/>
  <c r="I16" i="1"/>
  <c r="H16" i="1"/>
  <c r="G16" i="1"/>
  <c r="F16" i="1"/>
  <c r="E16" i="1"/>
  <c r="N15" i="1"/>
  <c r="N16" i="1" s="1"/>
  <c r="M17" i="1" s="1"/>
  <c r="P45" i="1" l="1"/>
  <c r="P46" i="1"/>
  <c r="L17" i="1"/>
  <c r="P47" i="1"/>
  <c r="P48" i="1"/>
  <c r="P44" i="1"/>
  <c r="P42" i="1"/>
  <c r="P49" i="1"/>
  <c r="P50" i="1" l="1"/>
  <c r="O49" i="1"/>
  <c r="O44" i="1"/>
  <c r="O45" i="1"/>
  <c r="O46" i="1"/>
  <c r="O42" i="1"/>
  <c r="K17" i="1"/>
  <c r="O47" i="1"/>
  <c r="O48" i="1"/>
  <c r="N42" i="1" l="1"/>
  <c r="N49" i="1"/>
  <c r="N44" i="1"/>
  <c r="N45" i="1"/>
  <c r="N46" i="1"/>
  <c r="J17" i="1"/>
  <c r="N48" i="1"/>
  <c r="N47" i="1"/>
  <c r="O50" i="1"/>
  <c r="M48" i="1" l="1"/>
  <c r="I17" i="1"/>
  <c r="M42" i="1"/>
  <c r="M44" i="1"/>
  <c r="M49" i="1"/>
  <c r="M45" i="1"/>
  <c r="M46" i="1"/>
  <c r="M47" i="1"/>
  <c r="N50" i="1"/>
  <c r="Q33" i="1" l="1"/>
  <c r="P32" i="1"/>
  <c r="O31" i="1"/>
  <c r="N29" i="1"/>
  <c r="L47" i="1"/>
  <c r="L48" i="1"/>
  <c r="Q34" i="1"/>
  <c r="P33" i="1"/>
  <c r="O32" i="1"/>
  <c r="N31" i="1"/>
  <c r="M29" i="1"/>
  <c r="H17" i="1"/>
  <c r="L42" i="1"/>
  <c r="Q35" i="1"/>
  <c r="P34" i="1"/>
  <c r="O33" i="1"/>
  <c r="N32" i="1"/>
  <c r="M31" i="1"/>
  <c r="O34" i="1"/>
  <c r="N33" i="1"/>
  <c r="O35" i="1"/>
  <c r="N34" i="1"/>
  <c r="M34" i="1"/>
  <c r="P31" i="1"/>
  <c r="N35" i="1"/>
  <c r="Q29" i="1"/>
  <c r="L49" i="1"/>
  <c r="L44" i="1"/>
  <c r="P35" i="1"/>
  <c r="M32" i="1"/>
  <c r="L45" i="1"/>
  <c r="M33" i="1"/>
  <c r="P29" i="1"/>
  <c r="O29" i="1"/>
  <c r="L46" i="1"/>
  <c r="Q32" i="1"/>
  <c r="M35" i="1"/>
  <c r="Q31" i="1"/>
  <c r="M50" i="1"/>
  <c r="L50" i="1" l="1"/>
  <c r="N36" i="1"/>
  <c r="M36" i="1"/>
  <c r="O36" i="1"/>
  <c r="O53" i="1" s="1"/>
  <c r="Q36" i="1"/>
  <c r="K47" i="1"/>
  <c r="K48" i="1"/>
  <c r="G17" i="1"/>
  <c r="F17" i="1" s="1"/>
  <c r="E17" i="1" s="1"/>
  <c r="D17" i="1" s="1"/>
  <c r="K42" i="1"/>
  <c r="K49" i="1"/>
  <c r="K44" i="1"/>
  <c r="K45" i="1"/>
  <c r="K46" i="1"/>
  <c r="P36" i="1"/>
  <c r="P53" i="1" s="1"/>
  <c r="K35" i="1" l="1"/>
  <c r="K34" i="1"/>
  <c r="L29" i="1"/>
  <c r="K29" i="1"/>
  <c r="K31" i="1"/>
  <c r="L31" i="1"/>
  <c r="L32" i="1"/>
  <c r="K33" i="1"/>
  <c r="K32" i="1"/>
  <c r="L35" i="1"/>
  <c r="L33" i="1"/>
  <c r="L34" i="1"/>
  <c r="Q50" i="1"/>
  <c r="U62" i="1"/>
  <c r="T62" i="1"/>
  <c r="S62" i="1"/>
  <c r="R62" i="1"/>
  <c r="Q62" i="1"/>
  <c r="R61" i="1"/>
  <c r="Q61" i="1"/>
  <c r="P61" i="1"/>
  <c r="S61" i="1"/>
  <c r="T61" i="1"/>
  <c r="N53" i="1"/>
  <c r="K50" i="1"/>
  <c r="Q53" i="1" l="1"/>
  <c r="T63" i="1"/>
  <c r="T64" i="1" s="1"/>
  <c r="T66" i="1" s="1"/>
  <c r="K36" i="1"/>
  <c r="L36" i="1"/>
  <c r="M53" i="1" s="1"/>
  <c r="S60" i="1"/>
  <c r="R60" i="1"/>
  <c r="O60" i="1"/>
  <c r="Q60" i="1"/>
  <c r="P60" i="1"/>
  <c r="S63" i="1" l="1"/>
  <c r="U63" i="1"/>
  <c r="U64" i="1" s="1"/>
  <c r="U66" i="1" s="1"/>
  <c r="V63" i="1"/>
  <c r="V64" i="1" s="1"/>
  <c r="V66" i="1" s="1"/>
  <c r="R63" i="1"/>
  <c r="R59" i="1"/>
  <c r="Q59" i="1"/>
  <c r="P59" i="1"/>
  <c r="O59" i="1"/>
  <c r="N59" i="1"/>
  <c r="S64" i="1"/>
  <c r="S66" i="1" s="1"/>
  <c r="R64" i="1" l="1"/>
  <c r="R66" i="1" s="1"/>
  <c r="W64" i="1"/>
  <c r="W66" i="1" l="1"/>
</calcChain>
</file>

<file path=xl/sharedStrings.xml><?xml version="1.0" encoding="utf-8"?>
<sst xmlns="http://schemas.openxmlformats.org/spreadsheetml/2006/main" count="112" uniqueCount="62">
  <si>
    <t>EFFICIENCY BENEFIT SHARING SCHEME</t>
  </si>
  <si>
    <t>TasNetworks (D)</t>
  </si>
  <si>
    <t>2024-25 to 2028-29</t>
  </si>
  <si>
    <t>7.5 EBSS</t>
  </si>
  <si>
    <t>Intstructions</t>
  </si>
  <si>
    <t>TasNetworks (D) is required to populate all input cells (yellow) in this worksheet.</t>
  </si>
  <si>
    <t xml:space="preserve">
Efficiency gains are calculated using the formulae outlined on page 6 and 7 of version 2 of the Efficiency benefit sharing scheme.  </t>
  </si>
  <si>
    <t>Actual and estimated inflation</t>
  </si>
  <si>
    <t>Actual</t>
  </si>
  <si>
    <t>Estimated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</si>
  <si>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</si>
  <si>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</si>
  <si>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</si>
  <si>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</si>
  <si>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</si>
  <si>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</si>
  <si>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</si>
  <si>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</si>
  <si>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</si>
  <si>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</si>
  <si>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</si>
  <si>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</si>
  <si>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ABS CPI index - June</t>
  </si>
  <si>
    <t xml:space="preserve">Inflation rate (per cent) </t>
  </si>
  <si>
    <t>Reconstructed cumulative index (2023-24=1)</t>
  </si>
  <si>
    <t>7.5.1 -  The carryover amounts that arise from applying the EBSS during the current regulatory control period</t>
  </si>
  <si>
    <t>Base year used to forecast opex for the current period (drop down menu)</t>
  </si>
  <si>
    <t>Non-recurrent efficiency adjustment made to 2017-18 opex, $m, real June 2019</t>
  </si>
  <si>
    <t>7.5.1.1 - Opex allowance applicable to EBSS (EBSS target)</t>
  </si>
  <si>
    <t>$m, real June 2014</t>
  </si>
  <si>
    <t>$m, real June 2019</t>
  </si>
  <si>
    <t>$m, real June 2024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</si>
  <si>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</si>
  <si>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</si>
  <si>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</si>
  <si>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</si>
  <si>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</si>
  <si>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GSL</t>
  </si>
  <si>
    <t>NEM and ESI levy payments</t>
  </si>
  <si>
    <t>Approved opex, pass throughs and contingent projects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</si>
  <si>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</si>
  <si>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</si>
  <si>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</si>
  <si>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</si>
  <si>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</si>
  <si>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</si>
  <si>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TasNetworks (D) to nominate base year used to forecast opex 
(drop down menu)</t>
  </si>
  <si>
    <t>Capitalised opex that has been excluded from the regulatory asset base</t>
  </si>
  <si>
    <t>Movements in provisions related to opex</t>
  </si>
  <si>
    <t>Actual opex for EBSS purposes</t>
  </si>
  <si>
    <t>Base year non-recurrent efficiency gain $m, real June 2024</t>
  </si>
  <si>
    <t>Incremental gain $m, real June 2024</t>
  </si>
  <si>
    <t>Carryover</t>
  </si>
  <si>
    <t>Forthcoming regulatory control period</t>
  </si>
  <si>
    <t>2024-25</t>
  </si>
  <si>
    <t>2025-26</t>
  </si>
  <si>
    <t>2026-27</t>
  </si>
  <si>
    <t>2027-28</t>
  </si>
  <si>
    <t>2028-29</t>
  </si>
  <si>
    <t>Total</t>
  </si>
  <si>
    <t>Total Carryover Amount ($m, June 2024)</t>
  </si>
  <si>
    <t>PTRM inputs ($m, June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</si>
</sst>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164" formatCode="0.0"/>
    <numFmt numFmtId="165" formatCode="_(* #,##0.00_);_(* \(#,##0.00\);_(* &quot;-&quot;??_);_(@_)"/>
    <numFmt numFmtId="166" formatCode="0.0%;\–0.0%;&quot;–&quot;"/>
    <numFmt numFmtId="167" formatCode="0.000"/>
    <numFmt numFmtId="168" formatCode="0.0;\–0.0;&quot;–&quot;"/>
    <numFmt numFmtId="169" formatCode="_-* #,##0_-;\-* #,##0_-;_-* &quot;-&quot;??_-;_-@_-"/>
    <numFmt numFmtId="170" formatCode="#,##0;\(#,##0\)"/>
    <numFmt numFmtId="171" formatCode="#,##0.0_ ;\-#,##0.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indexed="9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BFBFB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49" fontId="6" fillId="4" borderId="0">
      <alignment vertical="center"/>
    </xf>
    <xf numFmtId="0" fontId="5" fillId="5" borderId="0">
      <alignment horizontal="left" vertical="center"/>
      <protection locked="0"/>
    </xf>
    <xf numFmtId="0" fontId="16" fillId="4" borderId="0">
      <alignment vertical="center"/>
      <protection locked="0"/>
    </xf>
    <xf numFmtId="0" fontId="1" fillId="0" borderId="0"/>
    <xf numFmtId="0" fontId="3" fillId="0" borderId="0"/>
    <xf numFmtId="44" fontId="3" fillId="0" borderId="0" applyFont="0" applyFill="0" applyBorder="0" applyAlignment="0" applyProtection="0"/>
  </cellStyleXfs>
  <cellXfs count="249">
    <xf numFmtId="0" fontId="0" fillId="0" borderId="0" xfId="0"/>
    <xf numFmtId="0" fontId="4" fillId="2" borderId="0" xfId="2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0" fillId="2" borderId="0" xfId="0" applyFill="1"/>
    <xf numFmtId="49" fontId="7" fillId="4" borderId="0" xfId="3" applyFo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0" xfId="2" applyFont="1" applyFill="1" applyAlignment="1">
      <alignment vertical="center"/>
    </xf>
    <xf numFmtId="0" fontId="5" fillId="5" borderId="0" xfId="4" applyProtection="1">
      <alignment horizontal="left" vertical="center"/>
    </xf>
    <xf numFmtId="0" fontId="8" fillId="0" borderId="0" xfId="0" applyFont="1" applyAlignment="1">
      <alignment horizontal="left" wrapText="1"/>
    </xf>
    <xf numFmtId="0" fontId="9" fillId="2" borderId="0" xfId="0" applyFont="1" applyFill="1" applyProtection="1">
      <protection locked="0"/>
    </xf>
    <xf numFmtId="0" fontId="10" fillId="6" borderId="1" xfId="0" applyFont="1" applyFill="1" applyBorder="1" applyAlignment="1">
      <alignment horizontal="left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3" xfId="0" applyFont="1" applyFill="1" applyBorder="1" applyAlignment="1" applyProtection="1">
      <alignment horizontal="left" wrapText="1"/>
      <protection locked="0"/>
    </xf>
    <xf numFmtId="0" fontId="9" fillId="2" borderId="0" xfId="0" applyFont="1" applyFill="1"/>
    <xf numFmtId="0" fontId="0" fillId="0" borderId="0" xfId="0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11" fillId="7" borderId="7" xfId="0" applyFont="1" applyFill="1" applyBorder="1" applyAlignment="1">
      <alignment horizontal="left" vertical="center"/>
    </xf>
    <xf numFmtId="0" fontId="11" fillId="7" borderId="8" xfId="0" applyFont="1" applyFill="1" applyBorder="1" applyAlignment="1">
      <alignment horizontal="left" vertical="center"/>
    </xf>
    <xf numFmtId="0" fontId="11" fillId="7" borderId="9" xfId="0" applyFont="1" applyFill="1" applyBorder="1" applyAlignment="1">
      <alignment horizontal="left" vertical="center"/>
    </xf>
    <xf numFmtId="0" fontId="11" fillId="7" borderId="10" xfId="0" applyFont="1" applyFill="1" applyBorder="1" applyAlignment="1">
      <alignment horizontal="left" vertical="center"/>
    </xf>
    <xf numFmtId="164" fontId="8" fillId="8" borderId="11" xfId="0" applyNumberFormat="1" applyFont="1" applyFill="1" applyBorder="1" applyAlignment="1">
      <alignment horizontal="centerContinuous" vertical="center"/>
    </xf>
    <xf numFmtId="164" fontId="8" fillId="8" borderId="12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13" fillId="8" borderId="14" xfId="0" quotePrefix="1" applyFont="1" applyFill="1" applyBorder="1" applyAlignment="1">
      <alignment horizontal="right" vertical="center"/>
    </xf>
    <xf numFmtId="0" fontId="13" fillId="8" borderId="15" xfId="0" quotePrefix="1" applyFont="1" applyFill="1" applyBorder="1" applyAlignment="1">
      <alignment horizontal="right" vertical="center"/>
    </xf>
    <xf numFmtId="0" fontId="13" fillId="8" borderId="15" xfId="0" applyFont="1" applyFill="1" applyBorder="1" applyAlignment="1">
      <alignment horizontal="right" vertical="center"/>
    </xf>
    <xf numFmtId="0" fontId="13" fillId="9" borderId="16" xfId="0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 wrapText="1" indent="1"/>
    </xf>
    <xf numFmtId="0" fontId="15" fillId="2" borderId="17" xfId="0" applyFont="1" applyFill="1" applyBorder="1" applyAlignment="1">
      <alignment horizontal="left" vertical="center" wrapText="1" indent="1"/>
    </xf>
    <xf numFmtId="164" fontId="8" fillId="7" borderId="20" xfId="0" applyNumberFormat="1" applyFont="1" applyFill="1" applyBorder="1" applyAlignment="1">
      <alignment vertical="center"/>
    </xf>
    <xf numFmtId="0" fontId="14" fillId="12" borderId="21" xfId="0" applyFont="1" applyFill="1" applyBorder="1" applyAlignment="1">
      <alignment horizontal="left" vertical="center" wrapText="1" indent="1"/>
    </xf>
    <xf numFmtId="166" fontId="14" fillId="13" borderId="22" xfId="0" applyNumberFormat="1" applyFont="1" applyFill="1" applyBorder="1" applyAlignment="1">
      <alignment horizontal="right" vertical="center" wrapText="1"/>
    </xf>
    <xf numFmtId="166" fontId="3" fillId="2" borderId="23" xfId="1" applyNumberFormat="1" applyFont="1" applyFill="1" applyBorder="1" applyAlignment="1" applyProtection="1">
      <alignment horizontal="right" vertical="center" wrapText="1"/>
    </xf>
    <xf numFmtId="0" fontId="15" fillId="2" borderId="24" xfId="0" applyFont="1" applyFill="1" applyBorder="1" applyAlignment="1">
      <alignment horizontal="left" vertical="center" wrapText="1" indent="1"/>
    </xf>
    <xf numFmtId="164" fontId="8" fillId="7" borderId="25" xfId="0" applyNumberFormat="1" applyFont="1" applyFill="1" applyBorder="1" applyAlignment="1">
      <alignment vertical="center"/>
    </xf>
    <xf numFmtId="2" fontId="14" fillId="13" borderId="26" xfId="0" applyNumberFormat="1" applyFont="1" applyFill="1" applyBorder="1" applyAlignment="1">
      <alignment horizontal="right" vertical="center" wrapText="1"/>
    </xf>
    <xf numFmtId="2" fontId="14" fillId="13" borderId="27" xfId="0" applyNumberFormat="1" applyFont="1" applyFill="1" applyBorder="1" applyAlignment="1">
      <alignment horizontal="right" vertical="center" wrapText="1"/>
    </xf>
    <xf numFmtId="2" fontId="3" fillId="2" borderId="28" xfId="1" applyNumberFormat="1" applyFont="1" applyFill="1" applyBorder="1" applyAlignment="1" applyProtection="1">
      <alignment horizontal="right" vertical="center" wrapText="1"/>
    </xf>
    <xf numFmtId="0" fontId="15" fillId="2" borderId="0" xfId="0" applyFont="1" applyFill="1" applyAlignment="1">
      <alignment horizontal="left" vertical="center" wrapText="1" indent="1"/>
    </xf>
    <xf numFmtId="0" fontId="4" fillId="0" borderId="0" xfId="0" applyFont="1"/>
    <xf numFmtId="167" fontId="4" fillId="0" borderId="0" xfId="0" applyNumberFormat="1" applyFont="1"/>
    <xf numFmtId="164" fontId="3" fillId="2" borderId="0" xfId="1" applyNumberFormat="1" applyFont="1" applyFill="1" applyBorder="1" applyAlignment="1" applyProtection="1">
      <alignment horizontal="right" vertical="center" wrapText="1"/>
    </xf>
    <xf numFmtId="2" fontId="8" fillId="0" borderId="0" xfId="0" applyNumberFormat="1" applyFont="1" applyAlignment="1">
      <alignment horizontal="center"/>
    </xf>
    <xf numFmtId="0" fontId="4" fillId="2" borderId="0" xfId="0" applyFont="1" applyFill="1"/>
    <xf numFmtId="0" fontId="17" fillId="4" borderId="0" xfId="5" applyFont="1">
      <alignment vertical="center"/>
      <protection locked="0"/>
    </xf>
    <xf numFmtId="0" fontId="18" fillId="4" borderId="0" xfId="5" applyFont="1">
      <alignment vertical="center"/>
      <protection locked="0"/>
    </xf>
    <xf numFmtId="0" fontId="19" fillId="2" borderId="0" xfId="0" applyFont="1" applyFill="1"/>
    <xf numFmtId="0" fontId="20" fillId="0" borderId="29" xfId="0" applyFont="1" applyBorder="1"/>
    <xf numFmtId="0" fontId="8" fillId="7" borderId="29" xfId="0" applyFont="1" applyFill="1" applyBorder="1" applyAlignment="1">
      <alignment horizontal="right" vertical="center"/>
    </xf>
    <xf numFmtId="168" fontId="2" fillId="11" borderId="29" xfId="0" applyNumberFormat="1" applyFont="1" applyFill="1" applyBorder="1" applyProtection="1">
      <protection locked="0"/>
    </xf>
    <xf numFmtId="0" fontId="21" fillId="7" borderId="7" xfId="0" applyFont="1" applyFill="1" applyBorder="1" applyAlignment="1" applyProtection="1">
      <alignment horizontal="left" vertical="center"/>
      <protection locked="0"/>
    </xf>
    <xf numFmtId="0" fontId="21" fillId="7" borderId="30" xfId="0" applyFont="1" applyFill="1" applyBorder="1" applyAlignment="1" applyProtection="1">
      <alignment horizontal="left" vertical="center"/>
      <protection locked="0"/>
    </xf>
    <xf numFmtId="0" fontId="21" fillId="7" borderId="8" xfId="0" applyFont="1" applyFill="1" applyBorder="1" applyAlignment="1" applyProtection="1">
      <alignment horizontal="left" vertical="center"/>
      <protection locked="0"/>
    </xf>
    <xf numFmtId="0" fontId="21" fillId="7" borderId="9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/>
    <xf numFmtId="0" fontId="8" fillId="7" borderId="36" xfId="0" applyFont="1" applyFill="1" applyBorder="1" applyAlignment="1">
      <alignment horizontal="right" vertical="center"/>
    </xf>
    <xf numFmtId="0" fontId="8" fillId="7" borderId="37" xfId="0" applyFont="1" applyFill="1" applyBorder="1" applyAlignment="1">
      <alignment horizontal="right" vertical="center"/>
    </xf>
    <xf numFmtId="0" fontId="8" fillId="15" borderId="38" xfId="0" applyFont="1" applyFill="1" applyBorder="1" applyAlignment="1">
      <alignment horizontal="right" vertical="center"/>
    </xf>
    <xf numFmtId="0" fontId="8" fillId="15" borderId="39" xfId="0" applyFont="1" applyFill="1" applyBorder="1" applyAlignment="1">
      <alignment horizontal="right" vertical="center"/>
    </xf>
    <xf numFmtId="0" fontId="8" fillId="15" borderId="40" xfId="0" applyFont="1" applyFill="1" applyBorder="1" applyAlignment="1">
      <alignment horizontal="right" vertical="center"/>
    </xf>
    <xf numFmtId="0" fontId="3" fillId="0" borderId="41" xfId="0" applyFont="1" applyBorder="1" applyAlignment="1">
      <alignment horizontal="left" vertical="center" wrapText="1" indent="1"/>
    </xf>
    <xf numFmtId="168" fontId="3" fillId="11" borderId="42" xfId="0" applyNumberFormat="1" applyFont="1" applyFill="1" applyBorder="1" applyAlignment="1" applyProtection="1">
      <alignment vertical="center" wrapText="1"/>
      <protection locked="0"/>
    </xf>
    <xf numFmtId="168" fontId="3" fillId="11" borderId="43" xfId="0" applyNumberFormat="1" applyFont="1" applyFill="1" applyBorder="1" applyAlignment="1" applyProtection="1">
      <alignment vertical="center" wrapText="1"/>
      <protection locked="0"/>
    </xf>
    <xf numFmtId="168" fontId="3" fillId="11" borderId="44" xfId="0" applyNumberFormat="1" applyFont="1" applyFill="1" applyBorder="1" applyAlignment="1" applyProtection="1">
      <alignment vertical="center" wrapText="1"/>
      <protection locked="0"/>
    </xf>
    <xf numFmtId="168" fontId="3" fillId="14" borderId="18" xfId="1" applyNumberFormat="1" applyFont="1" applyFill="1" applyBorder="1" applyAlignment="1" applyProtection="1">
      <alignment horizontal="right" vertical="center" wrapText="1"/>
    </xf>
    <xf numFmtId="168" fontId="3" fillId="14" borderId="45" xfId="1" applyNumberFormat="1" applyFont="1" applyFill="1" applyBorder="1" applyAlignment="1" applyProtection="1">
      <alignment horizontal="right" vertical="center" wrapText="1"/>
    </xf>
    <xf numFmtId="168" fontId="3" fillId="2" borderId="46" xfId="1" applyNumberFormat="1" applyFont="1" applyFill="1" applyBorder="1" applyAlignment="1" applyProtection="1">
      <alignment horizontal="right" vertical="center" wrapText="1"/>
    </xf>
    <xf numFmtId="168" fontId="3" fillId="2" borderId="47" xfId="1" applyNumberFormat="1" applyFont="1" applyFill="1" applyBorder="1" applyAlignment="1" applyProtection="1">
      <alignment horizontal="right" vertical="center" wrapText="1"/>
    </xf>
    <xf numFmtId="168" fontId="3" fillId="2" borderId="19" xfId="1" applyNumberFormat="1" applyFont="1" applyFill="1" applyBorder="1" applyAlignment="1" applyProtection="1">
      <alignment horizontal="right" vertical="center" wrapText="1"/>
    </xf>
    <xf numFmtId="0" fontId="23" fillId="6" borderId="48" xfId="0" applyFont="1" applyFill="1" applyBorder="1" applyAlignment="1">
      <alignment horizontal="left" vertical="center" wrapText="1" indent="1"/>
    </xf>
    <xf numFmtId="168" fontId="8" fillId="7" borderId="49" xfId="0" applyNumberFormat="1" applyFont="1" applyFill="1" applyBorder="1" applyAlignment="1">
      <alignment vertical="center"/>
    </xf>
    <xf numFmtId="168" fontId="8" fillId="7" borderId="50" xfId="0" applyNumberFormat="1" applyFont="1" applyFill="1" applyBorder="1" applyAlignment="1">
      <alignment vertical="center"/>
    </xf>
    <xf numFmtId="168" fontId="8" fillId="7" borderId="51" xfId="0" applyNumberFormat="1" applyFont="1" applyFill="1" applyBorder="1" applyAlignment="1">
      <alignment vertical="center"/>
    </xf>
    <xf numFmtId="168" fontId="8" fillId="7" borderId="52" xfId="0" applyNumberFormat="1" applyFont="1" applyFill="1" applyBorder="1" applyAlignment="1">
      <alignment vertical="center"/>
    </xf>
    <xf numFmtId="168" fontId="8" fillId="7" borderId="53" xfId="0" applyNumberFormat="1" applyFont="1" applyFill="1" applyBorder="1" applyAlignment="1">
      <alignment horizontal="left"/>
    </xf>
    <xf numFmtId="168" fontId="8" fillId="7" borderId="54" xfId="0" applyNumberFormat="1" applyFont="1" applyFill="1" applyBorder="1" applyAlignment="1">
      <alignment horizontal="left"/>
    </xf>
    <xf numFmtId="168" fontId="8" fillId="7" borderId="55" xfId="0" applyNumberFormat="1" applyFont="1" applyFill="1" applyBorder="1" applyAlignment="1">
      <alignment horizontal="left"/>
    </xf>
    <xf numFmtId="168" fontId="8" fillId="7" borderId="56" xfId="0" applyNumberFormat="1" applyFont="1" applyFill="1" applyBorder="1" applyAlignment="1">
      <alignment horizontal="left"/>
    </xf>
    <xf numFmtId="168" fontId="8" fillId="7" borderId="57" xfId="0" applyNumberFormat="1" applyFont="1" applyFill="1" applyBorder="1" applyAlignment="1">
      <alignment horizontal="left"/>
    </xf>
    <xf numFmtId="0" fontId="3" fillId="0" borderId="48" xfId="0" applyFont="1" applyBorder="1" applyAlignment="1" applyProtection="1">
      <alignment horizontal="left" vertical="center" indent="4"/>
      <protection locked="0"/>
    </xf>
    <xf numFmtId="168" fontId="3" fillId="11" borderId="49" xfId="0" applyNumberFormat="1" applyFont="1" applyFill="1" applyBorder="1" applyAlignment="1" applyProtection="1">
      <alignment vertical="center" wrapText="1"/>
      <protection locked="0"/>
    </xf>
    <xf numFmtId="168" fontId="3" fillId="11" borderId="58" xfId="0" applyNumberFormat="1" applyFont="1" applyFill="1" applyBorder="1" applyAlignment="1" applyProtection="1">
      <alignment vertical="center" wrapText="1"/>
      <protection locked="0"/>
    </xf>
    <xf numFmtId="168" fontId="3" fillId="11" borderId="59" xfId="0" applyNumberFormat="1" applyFont="1" applyFill="1" applyBorder="1" applyAlignment="1" applyProtection="1">
      <alignment vertical="center" wrapText="1"/>
      <protection locked="0"/>
    </xf>
    <xf numFmtId="168" fontId="3" fillId="14" borderId="53" xfId="1" applyNumberFormat="1" applyFont="1" applyFill="1" applyBorder="1" applyAlignment="1" applyProtection="1">
      <alignment horizontal="right" wrapText="1"/>
    </xf>
    <xf numFmtId="168" fontId="3" fillId="14" borderId="54" xfId="1" applyNumberFormat="1" applyFont="1" applyFill="1" applyBorder="1" applyAlignment="1" applyProtection="1">
      <alignment horizontal="right" wrapText="1"/>
    </xf>
    <xf numFmtId="168" fontId="3" fillId="2" borderId="55" xfId="1" applyNumberFormat="1" applyFont="1" applyFill="1" applyBorder="1" applyAlignment="1" applyProtection="1">
      <alignment horizontal="right" wrapText="1"/>
    </xf>
    <xf numFmtId="168" fontId="3" fillId="2" borderId="60" xfId="1" applyNumberFormat="1" applyFont="1" applyFill="1" applyBorder="1" applyAlignment="1" applyProtection="1">
      <alignment horizontal="right" wrapText="1"/>
    </xf>
    <xf numFmtId="0" fontId="3" fillId="0" borderId="48" xfId="6" applyFont="1" applyBorder="1" applyAlignment="1">
      <alignment horizontal="left" vertical="center" indent="1"/>
    </xf>
    <xf numFmtId="168" fontId="3" fillId="11" borderId="50" xfId="0" applyNumberFormat="1" applyFont="1" applyFill="1" applyBorder="1" applyAlignment="1" applyProtection="1">
      <alignment vertical="center" wrapText="1"/>
      <protection locked="0"/>
    </xf>
    <xf numFmtId="168" fontId="3" fillId="11" borderId="51" xfId="0" applyNumberFormat="1" applyFont="1" applyFill="1" applyBorder="1" applyAlignment="1" applyProtection="1">
      <alignment vertical="center" wrapText="1"/>
      <protection locked="0"/>
    </xf>
    <xf numFmtId="168" fontId="3" fillId="11" borderId="52" xfId="0" applyNumberFormat="1" applyFont="1" applyFill="1" applyBorder="1" applyAlignment="1" applyProtection="1">
      <alignment vertical="center" wrapText="1"/>
      <protection locked="0"/>
    </xf>
    <xf numFmtId="169" fontId="8" fillId="0" borderId="0" xfId="0" applyNumberFormat="1" applyFont="1"/>
    <xf numFmtId="0" fontId="3" fillId="0" borderId="61" xfId="0" applyFont="1" applyBorder="1" applyAlignment="1">
      <alignment horizontal="left" vertical="center" wrapText="1" indent="1"/>
    </xf>
    <xf numFmtId="168" fontId="3" fillId="11" borderId="62" xfId="0" applyNumberFormat="1" applyFont="1" applyFill="1" applyBorder="1" applyAlignment="1" applyProtection="1">
      <alignment vertical="center" wrapText="1"/>
      <protection locked="0"/>
    </xf>
    <xf numFmtId="168" fontId="3" fillId="11" borderId="63" xfId="0" applyNumberFormat="1" applyFont="1" applyFill="1" applyBorder="1" applyAlignment="1" applyProtection="1">
      <alignment vertical="center" wrapText="1"/>
      <protection locked="0"/>
    </xf>
    <xf numFmtId="168" fontId="3" fillId="11" borderId="64" xfId="0" applyNumberFormat="1" applyFont="1" applyFill="1" applyBorder="1" applyAlignment="1" applyProtection="1">
      <alignment vertical="center" wrapText="1"/>
      <protection locked="0"/>
    </xf>
    <xf numFmtId="168" fontId="3" fillId="11" borderId="65" xfId="0" applyNumberFormat="1" applyFont="1" applyFill="1" applyBorder="1" applyAlignment="1" applyProtection="1">
      <alignment vertical="center" wrapText="1"/>
      <protection locked="0"/>
    </xf>
    <xf numFmtId="168" fontId="3" fillId="14" borderId="36" xfId="1" applyNumberFormat="1" applyFont="1" applyFill="1" applyBorder="1" applyAlignment="1" applyProtection="1">
      <alignment horizontal="right" wrapText="1"/>
    </xf>
    <xf numFmtId="168" fontId="3" fillId="14" borderId="37" xfId="1" applyNumberFormat="1" applyFont="1" applyFill="1" applyBorder="1" applyAlignment="1" applyProtection="1">
      <alignment horizontal="right" wrapText="1"/>
    </xf>
    <xf numFmtId="168" fontId="3" fillId="2" borderId="66" xfId="1" applyNumberFormat="1" applyFont="1" applyFill="1" applyBorder="1" applyAlignment="1" applyProtection="1">
      <alignment horizontal="right" wrapText="1"/>
    </xf>
    <xf numFmtId="168" fontId="3" fillId="2" borderId="67" xfId="1" applyNumberFormat="1" applyFont="1" applyFill="1" applyBorder="1" applyAlignment="1" applyProtection="1">
      <alignment horizontal="right" wrapText="1"/>
    </xf>
    <xf numFmtId="0" fontId="8" fillId="16" borderId="7" xfId="0" applyFont="1" applyFill="1" applyBorder="1" applyAlignment="1">
      <alignment horizontal="left" vertical="center" wrapText="1" indent="1"/>
    </xf>
    <xf numFmtId="168" fontId="8" fillId="16" borderId="68" xfId="1" applyNumberFormat="1" applyFont="1" applyFill="1" applyBorder="1" applyAlignment="1" applyProtection="1">
      <alignment horizontal="right" wrapText="1"/>
    </xf>
    <xf numFmtId="168" fontId="8" fillId="16" borderId="69" xfId="1" applyNumberFormat="1" applyFont="1" applyFill="1" applyBorder="1" applyAlignment="1" applyProtection="1">
      <alignment horizontal="right" wrapText="1"/>
    </xf>
    <xf numFmtId="168" fontId="8" fillId="16" borderId="70" xfId="1" applyNumberFormat="1" applyFont="1" applyFill="1" applyBorder="1" applyAlignment="1" applyProtection="1">
      <alignment horizontal="right" wrapText="1"/>
    </xf>
    <xf numFmtId="168" fontId="8" fillId="16" borderId="71" xfId="1" applyNumberFormat="1" applyFont="1" applyFill="1" applyBorder="1" applyAlignment="1" applyProtection="1">
      <alignment horizontal="right" wrapText="1"/>
    </xf>
    <xf numFmtId="168" fontId="8" fillId="16" borderId="72" xfId="1" applyNumberFormat="1" applyFont="1" applyFill="1" applyBorder="1" applyAlignment="1" applyProtection="1">
      <alignment horizontal="right" wrapText="1"/>
    </xf>
    <xf numFmtId="0" fontId="23" fillId="0" borderId="73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0" applyNumberFormat="1" applyFont="1"/>
    <xf numFmtId="0" fontId="4" fillId="0" borderId="73" xfId="0" applyFont="1" applyBorder="1"/>
    <xf numFmtId="0" fontId="25" fillId="2" borderId="74" xfId="0" applyFont="1" applyFill="1" applyBorder="1" applyAlignment="1">
      <alignment vertical="center" wrapText="1"/>
    </xf>
    <xf numFmtId="0" fontId="4" fillId="0" borderId="0" xfId="0" applyFont="1" applyAlignment="1">
      <alignment horizontal="right"/>
    </xf>
    <xf numFmtId="0" fontId="3" fillId="0" borderId="75" xfId="0" applyFont="1" applyBorder="1" applyAlignment="1">
      <alignment horizontal="left" vertical="center" wrapText="1" indent="1"/>
    </xf>
    <xf numFmtId="168" fontId="3" fillId="11" borderId="46" xfId="0" applyNumberFormat="1" applyFont="1" applyFill="1" applyBorder="1" applyAlignment="1" applyProtection="1">
      <alignment vertical="center" wrapText="1"/>
      <protection locked="0"/>
    </xf>
    <xf numFmtId="168" fontId="3" fillId="11" borderId="45" xfId="0" applyNumberFormat="1" applyFont="1" applyFill="1" applyBorder="1" applyAlignment="1" applyProtection="1">
      <alignment vertical="center" wrapText="1"/>
      <protection locked="0"/>
    </xf>
    <xf numFmtId="168" fontId="3" fillId="11" borderId="47" xfId="0" applyNumberFormat="1" applyFont="1" applyFill="1" applyBorder="1" applyAlignment="1" applyProtection="1">
      <alignment vertical="center" wrapText="1"/>
      <protection locked="0"/>
    </xf>
    <xf numFmtId="168" fontId="8" fillId="7" borderId="76" xfId="0" applyNumberFormat="1" applyFont="1" applyFill="1" applyBorder="1"/>
    <xf numFmtId="168" fontId="3" fillId="2" borderId="18" xfId="0" applyNumberFormat="1" applyFont="1" applyFill="1" applyBorder="1" applyAlignment="1">
      <alignment horizontal="right" vertical="center"/>
    </xf>
    <xf numFmtId="168" fontId="3" fillId="2" borderId="45" xfId="0" applyNumberFormat="1" applyFont="1" applyFill="1" applyBorder="1" applyAlignment="1">
      <alignment horizontal="right" vertical="center"/>
    </xf>
    <xf numFmtId="168" fontId="3" fillId="2" borderId="46" xfId="0" applyNumberFormat="1" applyFont="1" applyFill="1" applyBorder="1" applyAlignment="1">
      <alignment horizontal="right" vertical="center"/>
    </xf>
    <xf numFmtId="168" fontId="3" fillId="2" borderId="47" xfId="0" applyNumberFormat="1" applyFont="1" applyFill="1" applyBorder="1" applyAlignment="1">
      <alignment horizontal="right" vertical="center"/>
    </xf>
    <xf numFmtId="168" fontId="8" fillId="7" borderId="77" xfId="0" applyNumberFormat="1" applyFont="1" applyFill="1" applyBorder="1" applyAlignment="1">
      <alignment horizontal="left"/>
    </xf>
    <xf numFmtId="168" fontId="8" fillId="7" borderId="55" xfId="0" applyNumberFormat="1" applyFont="1" applyFill="1" applyBorder="1"/>
    <xf numFmtId="168" fontId="8" fillId="7" borderId="54" xfId="0" applyNumberFormat="1" applyFont="1" applyFill="1" applyBorder="1"/>
    <xf numFmtId="168" fontId="8" fillId="7" borderId="56" xfId="0" applyNumberFormat="1" applyFont="1" applyFill="1" applyBorder="1"/>
    <xf numFmtId="168" fontId="8" fillId="7" borderId="78" xfId="0" applyNumberFormat="1" applyFont="1" applyFill="1" applyBorder="1"/>
    <xf numFmtId="168" fontId="8" fillId="7" borderId="74" xfId="0" applyNumberFormat="1" applyFont="1" applyFill="1" applyBorder="1" applyAlignment="1">
      <alignment horizontal="right"/>
    </xf>
    <xf numFmtId="0" fontId="3" fillId="0" borderId="48" xfId="0" applyFont="1" applyBorder="1" applyAlignment="1">
      <alignment horizontal="left" vertical="center" wrapText="1" indent="3"/>
    </xf>
    <xf numFmtId="168" fontId="3" fillId="11" borderId="56" xfId="0" applyNumberFormat="1" applyFont="1" applyFill="1" applyBorder="1" applyAlignment="1" applyProtection="1">
      <alignment vertical="center" wrapText="1"/>
      <protection locked="0"/>
    </xf>
    <xf numFmtId="168" fontId="3" fillId="11" borderId="54" xfId="0" applyNumberFormat="1" applyFont="1" applyFill="1" applyBorder="1" applyAlignment="1" applyProtection="1">
      <alignment vertical="center" wrapText="1"/>
      <protection locked="0"/>
    </xf>
    <xf numFmtId="168" fontId="3" fillId="11" borderId="55" xfId="0" applyNumberFormat="1" applyFont="1" applyFill="1" applyBorder="1" applyAlignment="1" applyProtection="1">
      <alignment vertical="center" wrapText="1"/>
      <protection locked="0"/>
    </xf>
    <xf numFmtId="168" fontId="3" fillId="2" borderId="53" xfId="0" applyNumberFormat="1" applyFont="1" applyFill="1" applyBorder="1" applyAlignment="1">
      <alignment horizontal="right" vertical="center"/>
    </xf>
    <xf numFmtId="168" fontId="3" fillId="2" borderId="54" xfId="0" applyNumberFormat="1" applyFont="1" applyFill="1" applyBorder="1" applyAlignment="1">
      <alignment horizontal="right" vertical="center"/>
    </xf>
    <xf numFmtId="168" fontId="3" fillId="2" borderId="55" xfId="0" applyNumberFormat="1" applyFont="1" applyFill="1" applyBorder="1" applyAlignment="1">
      <alignment horizontal="right" vertical="center"/>
    </xf>
    <xf numFmtId="0" fontId="3" fillId="0" borderId="48" xfId="0" applyFont="1" applyBorder="1" applyAlignment="1">
      <alignment horizontal="left" vertical="center" wrapText="1" indent="1"/>
    </xf>
    <xf numFmtId="169" fontId="4" fillId="0" borderId="0" xfId="0" applyNumberFormat="1" applyFont="1"/>
    <xf numFmtId="168" fontId="4" fillId="7" borderId="74" xfId="0" applyNumberFormat="1" applyFont="1" applyFill="1" applyBorder="1"/>
    <xf numFmtId="168" fontId="3" fillId="11" borderId="66" xfId="0" applyNumberFormat="1" applyFont="1" applyFill="1" applyBorder="1" applyAlignment="1" applyProtection="1">
      <alignment vertical="center" wrapText="1"/>
      <protection locked="0"/>
    </xf>
    <xf numFmtId="168" fontId="3" fillId="11" borderId="37" xfId="0" applyNumberFormat="1" applyFont="1" applyFill="1" applyBorder="1" applyAlignment="1" applyProtection="1">
      <alignment vertical="center" wrapText="1"/>
      <protection locked="0"/>
    </xf>
    <xf numFmtId="168" fontId="8" fillId="7" borderId="81" xfId="0" applyNumberFormat="1" applyFont="1" applyFill="1" applyBorder="1"/>
    <xf numFmtId="168" fontId="3" fillId="2" borderId="36" xfId="0" applyNumberFormat="1" applyFont="1" applyFill="1" applyBorder="1" applyAlignment="1">
      <alignment horizontal="right" vertical="center"/>
    </xf>
    <xf numFmtId="168" fontId="3" fillId="2" borderId="37" xfId="0" applyNumberFormat="1" applyFont="1" applyFill="1" applyBorder="1" applyAlignment="1">
      <alignment horizontal="right" vertical="center"/>
    </xf>
    <xf numFmtId="168" fontId="3" fillId="2" borderId="66" xfId="0" applyNumberFormat="1" applyFont="1" applyFill="1" applyBorder="1" applyAlignment="1">
      <alignment horizontal="right" vertical="center"/>
    </xf>
    <xf numFmtId="168" fontId="4" fillId="7" borderId="75" xfId="0" applyNumberFormat="1" applyFont="1" applyFill="1" applyBorder="1"/>
    <xf numFmtId="0" fontId="8" fillId="16" borderId="25" xfId="0" applyFont="1" applyFill="1" applyBorder="1" applyAlignment="1">
      <alignment horizontal="left" wrapText="1"/>
    </xf>
    <xf numFmtId="170" fontId="13" fillId="11" borderId="29" xfId="0" applyNumberFormat="1" applyFont="1" applyFill="1" applyBorder="1" applyAlignment="1" applyProtection="1">
      <alignment horizontal="center"/>
      <protection locked="0"/>
    </xf>
    <xf numFmtId="168" fontId="4" fillId="11" borderId="82" xfId="0" applyNumberFormat="1" applyFont="1" applyFill="1" applyBorder="1" applyAlignment="1" applyProtection="1">
      <alignment horizontal="center"/>
      <protection locked="0"/>
    </xf>
    <xf numFmtId="0" fontId="27" fillId="7" borderId="83" xfId="0" applyFont="1" applyFill="1" applyBorder="1" applyAlignment="1">
      <alignment horizontal="left" vertical="center"/>
    </xf>
    <xf numFmtId="0" fontId="8" fillId="7" borderId="30" xfId="0" applyFont="1" applyFill="1" applyBorder="1" applyAlignment="1">
      <alignment horizontal="left" vertical="center"/>
    </xf>
    <xf numFmtId="0" fontId="8" fillId="7" borderId="12" xfId="0" applyFont="1" applyFill="1" applyBorder="1" applyAlignment="1">
      <alignment horizontal="left" vertical="center"/>
    </xf>
    <xf numFmtId="0" fontId="8" fillId="7" borderId="77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7" borderId="84" xfId="0" applyFill="1" applyBorder="1"/>
    <xf numFmtId="0" fontId="0" fillId="7" borderId="75" xfId="0" applyFill="1" applyBorder="1"/>
    <xf numFmtId="168" fontId="3" fillId="6" borderId="72" xfId="0" applyNumberFormat="1" applyFont="1" applyFill="1" applyBorder="1" applyAlignment="1">
      <alignment horizontal="right" vertical="center"/>
    </xf>
    <xf numFmtId="168" fontId="3" fillId="6" borderId="70" xfId="0" applyNumberFormat="1" applyFont="1" applyFill="1" applyBorder="1" applyAlignment="1">
      <alignment horizontal="right" vertical="center"/>
    </xf>
    <xf numFmtId="168" fontId="3" fillId="6" borderId="71" xfId="0" applyNumberFormat="1" applyFont="1" applyFill="1" applyBorder="1" applyAlignment="1">
      <alignment horizontal="right" vertical="center"/>
    </xf>
    <xf numFmtId="0" fontId="27" fillId="7" borderId="7" xfId="0" applyFont="1" applyFill="1" applyBorder="1" applyAlignment="1">
      <alignment horizontal="left" vertical="center"/>
    </xf>
    <xf numFmtId="0" fontId="8" fillId="7" borderId="8" xfId="0" applyFont="1" applyFill="1" applyBorder="1" applyAlignment="1">
      <alignment horizontal="left" vertical="center"/>
    </xf>
    <xf numFmtId="0" fontId="27" fillId="7" borderId="30" xfId="0" applyFont="1" applyFill="1" applyBorder="1" applyAlignment="1">
      <alignment horizontal="left" vertical="center"/>
    </xf>
    <xf numFmtId="0" fontId="27" fillId="7" borderId="77" xfId="0" applyFont="1" applyFill="1" applyBorder="1" applyAlignment="1">
      <alignment horizontal="left" vertical="center"/>
    </xf>
    <xf numFmtId="0" fontId="8" fillId="2" borderId="83" xfId="0" applyFont="1" applyFill="1" applyBorder="1" applyAlignment="1">
      <alignment horizontal="left"/>
    </xf>
    <xf numFmtId="0" fontId="8" fillId="2" borderId="30" xfId="0" applyFont="1" applyFill="1" applyBorder="1" applyAlignment="1">
      <alignment horizontal="left"/>
    </xf>
    <xf numFmtId="0" fontId="13" fillId="6" borderId="44" xfId="0" applyFont="1" applyFill="1" applyBorder="1"/>
    <xf numFmtId="0" fontId="8" fillId="2" borderId="1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19" borderId="89" xfId="0" applyFont="1" applyFill="1" applyBorder="1" applyAlignment="1">
      <alignment horizontal="centerContinuous" vertical="center"/>
    </xf>
    <xf numFmtId="0" fontId="8" fillId="19" borderId="90" xfId="0" applyFont="1" applyFill="1" applyBorder="1" applyAlignment="1">
      <alignment horizontal="centerContinuous" vertical="center"/>
    </xf>
    <xf numFmtId="0" fontId="8" fillId="19" borderId="91" xfId="0" applyFont="1" applyFill="1" applyBorder="1" applyAlignment="1">
      <alignment horizontal="centerContinuous" vertical="center"/>
    </xf>
    <xf numFmtId="0" fontId="8" fillId="19" borderId="92" xfId="0" applyFont="1" applyFill="1" applyBorder="1" applyAlignment="1">
      <alignment horizontal="centerContinuous" vertical="center"/>
    </xf>
    <xf numFmtId="0" fontId="8" fillId="19" borderId="93" xfId="0" applyFont="1" applyFill="1" applyBorder="1" applyAlignment="1">
      <alignment horizontal="centerContinuous" vertical="center"/>
    </xf>
    <xf numFmtId="0" fontId="0" fillId="19" borderId="94" xfId="0" applyFill="1" applyBorder="1" applyAlignment="1">
      <alignment horizontal="centerContinuous"/>
    </xf>
    <xf numFmtId="0" fontId="8" fillId="15" borderId="95" xfId="0" applyFont="1" applyFill="1" applyBorder="1" applyAlignment="1">
      <alignment horizontal="right" vertical="center"/>
    </xf>
    <xf numFmtId="0" fontId="8" fillId="15" borderId="96" xfId="0" applyFont="1" applyFill="1" applyBorder="1" applyAlignment="1">
      <alignment horizontal="right" vertical="center"/>
    </xf>
    <xf numFmtId="0" fontId="8" fillId="18" borderId="96" xfId="0" applyFont="1" applyFill="1" applyBorder="1" applyAlignment="1">
      <alignment horizontal="right" vertical="center"/>
    </xf>
    <xf numFmtId="171" fontId="3" fillId="20" borderId="0" xfId="0" applyNumberFormat="1" applyFont="1" applyFill="1" applyAlignment="1">
      <alignment horizontal="left" vertical="center"/>
    </xf>
    <xf numFmtId="168" fontId="3" fillId="2" borderId="72" xfId="0" applyNumberFormat="1" applyFont="1" applyFill="1" applyBorder="1" applyAlignment="1">
      <alignment horizontal="right" vertical="center"/>
    </xf>
    <xf numFmtId="168" fontId="3" fillId="2" borderId="35" xfId="0" applyNumberFormat="1" applyFont="1" applyFill="1" applyBorder="1" applyAlignment="1">
      <alignment horizontal="right" vertical="center"/>
    </xf>
    <xf numFmtId="168" fontId="3" fillId="2" borderId="98" xfId="0" applyNumberFormat="1" applyFont="1" applyFill="1" applyBorder="1" applyAlignment="1">
      <alignment horizontal="right" vertical="center"/>
    </xf>
    <xf numFmtId="168" fontId="3" fillId="2" borderId="19" xfId="0" applyNumberFormat="1" applyFont="1" applyFill="1" applyBorder="1" applyAlignment="1">
      <alignment horizontal="right" vertical="center"/>
    </xf>
    <xf numFmtId="168" fontId="3" fillId="20" borderId="0" xfId="0" applyNumberFormat="1" applyFont="1" applyFill="1" applyAlignment="1">
      <alignment horizontal="right" vertical="center"/>
    </xf>
    <xf numFmtId="168" fontId="0" fillId="6" borderId="74" xfId="0" applyNumberFormat="1" applyFill="1" applyBorder="1"/>
    <xf numFmtId="168" fontId="3" fillId="20" borderId="0" xfId="0" applyNumberFormat="1" applyFont="1" applyFill="1" applyAlignment="1">
      <alignment horizontal="left" vertical="center"/>
    </xf>
    <xf numFmtId="168" fontId="3" fillId="2" borderId="99" xfId="0" applyNumberFormat="1" applyFont="1" applyFill="1" applyBorder="1" applyAlignment="1">
      <alignment horizontal="right" vertical="center"/>
    </xf>
    <xf numFmtId="168" fontId="3" fillId="2" borderId="56" xfId="0" applyNumberFormat="1" applyFont="1" applyFill="1" applyBorder="1" applyAlignment="1">
      <alignment horizontal="right" vertical="center"/>
    </xf>
    <xf numFmtId="171" fontId="3" fillId="20" borderId="0" xfId="0" applyNumberFormat="1" applyFont="1" applyFill="1" applyAlignment="1">
      <alignment horizontal="right" vertical="center"/>
    </xf>
    <xf numFmtId="168" fontId="3" fillId="2" borderId="24" xfId="0" applyNumberFormat="1" applyFont="1" applyFill="1" applyBorder="1" applyAlignment="1">
      <alignment horizontal="right" vertical="center"/>
    </xf>
    <xf numFmtId="168" fontId="3" fillId="2" borderId="100" xfId="0" applyNumberFormat="1" applyFont="1" applyFill="1" applyBorder="1" applyAlignment="1">
      <alignment horizontal="right" vertical="center"/>
    </xf>
    <xf numFmtId="168" fontId="3" fillId="20" borderId="84" xfId="0" applyNumberFormat="1" applyFont="1" applyFill="1" applyBorder="1" applyAlignment="1">
      <alignment horizontal="right" vertical="center"/>
    </xf>
    <xf numFmtId="168" fontId="3" fillId="2" borderId="101" xfId="0" applyNumberFormat="1" applyFont="1" applyFill="1" applyBorder="1" applyAlignment="1">
      <alignment horizontal="right" vertical="center"/>
    </xf>
    <xf numFmtId="168" fontId="3" fillId="2" borderId="102" xfId="0" applyNumberFormat="1" applyFont="1" applyFill="1" applyBorder="1" applyAlignment="1">
      <alignment horizontal="right" vertical="center"/>
    </xf>
    <xf numFmtId="171" fontId="3" fillId="20" borderId="73" xfId="0" applyNumberFormat="1" applyFont="1" applyFill="1" applyBorder="1" applyAlignment="1">
      <alignment horizontal="right" vertical="center"/>
    </xf>
    <xf numFmtId="168" fontId="3" fillId="20" borderId="73" xfId="0" applyNumberFormat="1" applyFont="1" applyFill="1" applyBorder="1" applyAlignment="1">
      <alignment horizontal="right" vertical="center"/>
    </xf>
    <xf numFmtId="168" fontId="3" fillId="2" borderId="103" xfId="0" applyNumberFormat="1" applyFont="1" applyFill="1" applyBorder="1" applyAlignment="1">
      <alignment horizontal="right" vertical="center"/>
    </xf>
    <xf numFmtId="168" fontId="3" fillId="2" borderId="104" xfId="0" applyNumberFormat="1" applyFont="1" applyFill="1" applyBorder="1" applyAlignment="1">
      <alignment horizontal="right" vertical="center"/>
    </xf>
    <xf numFmtId="168" fontId="3" fillId="2" borderId="105" xfId="0" applyNumberFormat="1" applyFont="1" applyFill="1" applyBorder="1" applyAlignment="1">
      <alignment horizontal="right" vertical="center"/>
    </xf>
    <xf numFmtId="168" fontId="3" fillId="2" borderId="106" xfId="0" applyNumberFormat="1" applyFont="1" applyFill="1" applyBorder="1" applyAlignment="1">
      <alignment horizontal="right" vertical="center"/>
    </xf>
    <xf numFmtId="0" fontId="28" fillId="21" borderId="7" xfId="0" applyFont="1" applyFill="1" applyBorder="1"/>
    <xf numFmtId="0" fontId="28" fillId="21" borderId="8" xfId="0" applyFont="1" applyFill="1" applyBorder="1" applyAlignment="1">
      <alignment wrapText="1"/>
    </xf>
    <xf numFmtId="171" fontId="28" fillId="21" borderId="8" xfId="0" applyNumberFormat="1" applyFont="1" applyFill="1" applyBorder="1" applyAlignment="1">
      <alignment horizontal="right"/>
    </xf>
    <xf numFmtId="168" fontId="28" fillId="21" borderId="8" xfId="0" applyNumberFormat="1" applyFont="1" applyFill="1" applyBorder="1" applyAlignment="1">
      <alignment horizontal="right"/>
    </xf>
    <xf numFmtId="168" fontId="28" fillId="21" borderId="7" xfId="0" applyNumberFormat="1" applyFont="1" applyFill="1" applyBorder="1" applyAlignment="1">
      <alignment horizontal="right"/>
    </xf>
    <xf numFmtId="168" fontId="28" fillId="21" borderId="9" xfId="0" applyNumberFormat="1" applyFont="1" applyFill="1" applyBorder="1" applyAlignment="1">
      <alignment horizontal="right"/>
    </xf>
    <xf numFmtId="0" fontId="8" fillId="2" borderId="8" xfId="0" applyFont="1" applyFill="1" applyBorder="1" applyAlignment="1">
      <alignment horizontal="left" wrapText="1"/>
    </xf>
    <xf numFmtId="171" fontId="8" fillId="2" borderId="0" xfId="0" applyNumberFormat="1" applyFont="1" applyFill="1" applyAlignment="1">
      <alignment horizontal="right" vertical="center"/>
    </xf>
    <xf numFmtId="0" fontId="28" fillId="21" borderId="7" xfId="0" applyFont="1" applyFill="1" applyBorder="1" applyAlignment="1">
      <alignment vertical="center"/>
    </xf>
    <xf numFmtId="0" fontId="28" fillId="21" borderId="8" xfId="0" applyFont="1" applyFill="1" applyBorder="1" applyAlignment="1">
      <alignment vertical="center"/>
    </xf>
    <xf numFmtId="2" fontId="8" fillId="21" borderId="8" xfId="0" applyNumberFormat="1" applyFont="1" applyFill="1" applyBorder="1" applyAlignment="1">
      <alignment horizontal="right"/>
    </xf>
    <xf numFmtId="165" fontId="8" fillId="7" borderId="32" xfId="0" applyNumberFormat="1" applyFont="1" applyFill="1" applyBorder="1" applyAlignment="1">
      <alignment horizontal="left"/>
    </xf>
    <xf numFmtId="164" fontId="14" fillId="10" borderId="22" xfId="0" applyNumberFormat="1" applyFont="1" applyFill="1" applyBorder="1" applyAlignment="1" applyProtection="1">
      <alignment horizontal="right" vertical="center" wrapText="1"/>
      <protection locked="0"/>
    </xf>
    <xf numFmtId="164" fontId="3" fillId="11" borderId="23" xfId="1" applyNumberFormat="1" applyFont="1" applyFill="1" applyBorder="1" applyAlignment="1" applyProtection="1">
      <alignment horizontal="right" vertical="center" wrapText="1"/>
      <protection locked="0"/>
    </xf>
    <xf numFmtId="164" fontId="8" fillId="9" borderId="13" xfId="0" applyNumberFormat="1" applyFont="1" applyFill="1" applyBorder="1" applyAlignment="1">
      <alignment horizontal="center" vertical="center"/>
    </xf>
    <xf numFmtId="0" fontId="2" fillId="6" borderId="97" xfId="0" applyFont="1" applyFill="1" applyBorder="1" applyAlignment="1">
      <alignment horizontal="right"/>
    </xf>
    <xf numFmtId="0" fontId="12" fillId="6" borderId="4" xfId="0" applyFont="1" applyFill="1" applyBorder="1" applyAlignment="1" applyProtection="1">
      <alignment horizontal="left" vertical="top" wrapText="1"/>
      <protection locked="0"/>
    </xf>
    <xf numFmtId="0" fontId="12" fillId="6" borderId="5" xfId="0" applyFont="1" applyFill="1" applyBorder="1" applyAlignment="1" applyProtection="1">
      <alignment horizontal="left" vertical="top" wrapText="1"/>
      <protection locked="0"/>
    </xf>
    <xf numFmtId="0" fontId="12" fillId="6" borderId="6" xfId="0" applyFont="1" applyFill="1" applyBorder="1" applyAlignment="1" applyProtection="1">
      <alignment horizontal="left" vertical="top" wrapText="1"/>
      <protection locked="0"/>
    </xf>
    <xf numFmtId="0" fontId="8" fillId="14" borderId="11" xfId="0" applyFont="1" applyFill="1" applyBorder="1" applyAlignment="1">
      <alignment horizontal="center" vertical="center"/>
    </xf>
    <xf numFmtId="0" fontId="8" fillId="14" borderId="31" xfId="0" applyFont="1" applyFill="1" applyBorder="1" applyAlignment="1">
      <alignment horizontal="center" vertical="center"/>
    </xf>
    <xf numFmtId="0" fontId="8" fillId="14" borderId="12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/>
    </xf>
    <xf numFmtId="0" fontId="8" fillId="15" borderId="11" xfId="0" applyFont="1" applyFill="1" applyBorder="1" applyAlignment="1">
      <alignment horizontal="center" vertical="center"/>
    </xf>
    <xf numFmtId="0" fontId="8" fillId="15" borderId="12" xfId="0" applyFont="1" applyFill="1" applyBorder="1" applyAlignment="1">
      <alignment horizontal="center" vertical="center"/>
    </xf>
    <xf numFmtId="0" fontId="8" fillId="15" borderId="13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/>
    </xf>
    <xf numFmtId="0" fontId="13" fillId="7" borderId="33" xfId="0" applyFont="1" applyFill="1" applyBorder="1" applyAlignment="1">
      <alignment horizontal="center"/>
    </xf>
    <xf numFmtId="0" fontId="13" fillId="15" borderId="34" xfId="0" applyFont="1" applyFill="1" applyBorder="1" applyAlignment="1">
      <alignment horizontal="center"/>
    </xf>
    <xf numFmtId="0" fontId="13" fillId="15" borderId="35" xfId="0" applyFont="1" applyFill="1" applyBorder="1" applyAlignment="1">
      <alignment horizontal="center"/>
    </xf>
    <xf numFmtId="0" fontId="13" fillId="15" borderId="23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/>
    </xf>
    <xf numFmtId="0" fontId="3" fillId="2" borderId="54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26" fillId="17" borderId="1" xfId="0" applyFont="1" applyFill="1" applyBorder="1" applyAlignment="1">
      <alignment horizontal="center" vertical="center" wrapText="1"/>
    </xf>
    <xf numFmtId="0" fontId="26" fillId="17" borderId="3" xfId="0" applyFont="1" applyFill="1" applyBorder="1" applyAlignment="1">
      <alignment horizontal="center" vertical="center" wrapText="1"/>
    </xf>
    <xf numFmtId="0" fontId="26" fillId="17" borderId="79" xfId="0" applyFont="1" applyFill="1" applyBorder="1" applyAlignment="1">
      <alignment horizontal="center" vertical="center" wrapText="1"/>
    </xf>
    <xf numFmtId="0" fontId="26" fillId="17" borderId="80" xfId="0" applyFont="1" applyFill="1" applyBorder="1" applyAlignment="1">
      <alignment horizontal="center" vertical="center" wrapText="1"/>
    </xf>
    <xf numFmtId="0" fontId="26" fillId="17" borderId="5" xfId="0" applyFont="1" applyFill="1" applyBorder="1" applyAlignment="1">
      <alignment horizontal="center" vertical="center" wrapText="1"/>
    </xf>
    <xf numFmtId="0" fontId="26" fillId="17" borderId="6" xfId="0" applyFont="1" applyFill="1" applyBorder="1" applyAlignment="1">
      <alignment horizontal="center" vertical="center" wrapText="1"/>
    </xf>
    <xf numFmtId="0" fontId="13" fillId="15" borderId="85" xfId="0" applyFont="1" applyFill="1" applyBorder="1" applyAlignment="1">
      <alignment horizontal="center" vertical="center"/>
    </xf>
    <xf numFmtId="0" fontId="13" fillId="15" borderId="86" xfId="0" applyFont="1" applyFill="1" applyBorder="1" applyAlignment="1">
      <alignment horizontal="center" vertical="center"/>
    </xf>
    <xf numFmtId="0" fontId="13" fillId="18" borderId="87" xfId="0" applyFont="1" applyFill="1" applyBorder="1" applyAlignment="1">
      <alignment horizontal="center" vertical="center" wrapText="1"/>
    </xf>
    <xf numFmtId="0" fontId="13" fillId="18" borderId="8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</cellXfs>
  <cellStyles count="9">
    <cellStyle name="Currency 11" xfId="8" xr:uid="{37BE1F14-B9FE-479D-A0D5-7A4BE6D149A3}"/>
    <cellStyle name="dms_TopHeader" xfId="3" xr:uid="{5F2E36C7-5AAC-459F-B9DF-BD0B1913BE2C}"/>
    <cellStyle name="Normal" xfId="0" builtinId="0"/>
    <cellStyle name="Normal 10" xfId="2" xr:uid="{070CC950-2E27-470A-8C55-FB170131918A}"/>
    <cellStyle name="Normal 10 10" xfId="7" xr:uid="{30DDC3EF-327A-40F0-ACDB-CE43C20752B4}"/>
    <cellStyle name="Normal 3 5" xfId="6" xr:uid="{03285DE5-B56D-40D0-9E8B-B778F8644F3E}"/>
    <cellStyle name="Per cent" xfId="1" builtinId="5"/>
    <cellStyle name="TableLvl2" xfId="4" xr:uid="{D41EEE52-A196-4505-B972-C2FC68395CB2}"/>
    <cellStyle name="TableLvl3" xfId="5" xr:uid="{1CD3C1B1-E79C-480E-B529-62CCB6C22AF7}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F79A9-B524-4EAB-8798-E5D9BD9FA94D}">
  <sheetPr codeName="Sheet1"/>
  <dimension ref="A1:JZ66"/>
  <sheetViews>
    <sheetView showGridLines="0" tabSelected="1" workbookViewId="0"/>
  </sheetViews>
  <sheetFormatPr defaultColWidth="9.140625" defaultRowHeight="15" x14ac:dyDescent="0.25"/>
  <cols>
    <col min="1" max="1" width="5.5703125" style="1" customWidth="1"/>
    <col min="2" max="2" width="71.42578125" style="4" customWidth="1"/>
    <col min="3" max="29" width="12.28515625" style="4" customWidth="1"/>
    <col min="30" max="16384" width="9.140625" style="4"/>
  </cols>
  <sheetData>
    <row r="1" spans="1:140" ht="30.2" customHeight="1" x14ac:dyDescent="0.25">
      <c r="B1" s="2" t="s">
        <v>0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140" ht="30.2" customHeight="1" x14ac:dyDescent="0.25">
      <c r="B2" s="5" t="s">
        <v>1</v>
      </c>
      <c r="C2" s="6"/>
      <c r="D2" s="6"/>
      <c r="E2" s="6"/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140" ht="30.2" customHeight="1" x14ac:dyDescent="0.25">
      <c r="B3" s="7" t="s">
        <v>2</v>
      </c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140" ht="30.2" customHeight="1" x14ac:dyDescent="0.25">
      <c r="B4" s="8" t="s">
        <v>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6" spans="1:140" ht="25.5" customHeight="1" x14ac:dyDescent="0.25">
      <c r="B6" s="9" t="s">
        <v>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140" ht="21.75" customHeight="1" x14ac:dyDescent="0.25">
      <c r="A7" s="10"/>
      <c r="B7" s="11" t="s">
        <v>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  <c r="N7"/>
      <c r="O7"/>
      <c r="P7"/>
      <c r="Q7"/>
      <c r="R7" s="9"/>
      <c r="S7" s="9"/>
      <c r="T7" s="9"/>
      <c r="U7" s="9"/>
      <c r="V7" s="9"/>
      <c r="W7" s="9"/>
    </row>
    <row r="8" spans="1:140" ht="45.6" customHeight="1" x14ac:dyDescent="0.25">
      <c r="A8" s="14"/>
      <c r="B8" s="215" t="s">
        <v>6</v>
      </c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7"/>
      <c r="N8"/>
      <c r="O8"/>
      <c r="P8"/>
      <c r="Q8"/>
      <c r="R8"/>
      <c r="S8" s="15"/>
      <c r="T8"/>
      <c r="U8"/>
      <c r="V8"/>
      <c r="W8"/>
    </row>
    <row r="9" spans="1:140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140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140" customFormat="1" ht="15.75" thickBot="1" x14ac:dyDescent="0.3">
      <c r="A11" s="1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</row>
    <row r="12" spans="1:140" customFormat="1" ht="16.5" thickBot="1" x14ac:dyDescent="0.3">
      <c r="A12" s="1"/>
      <c r="B12" s="17" t="s">
        <v>7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</row>
    <row r="13" spans="1:140" s="23" customFormat="1" ht="15.75" x14ac:dyDescent="0.25">
      <c r="A13" s="1"/>
      <c r="B13" s="20"/>
      <c r="C13" s="21" t="s">
        <v>8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13" t="s">
        <v>9</v>
      </c>
      <c r="O13"/>
      <c r="P13"/>
      <c r="Q13"/>
      <c r="R13"/>
      <c r="S13"/>
      <c r="T13"/>
      <c r="U13"/>
      <c r="V13"/>
      <c r="W13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</row>
    <row r="14" spans="1:140" ht="16.5" thickBot="1" x14ac:dyDescent="0.3">
      <c r="B14" s="20"/>
      <c r="C14" s="24" t="s">
        <v>10</v>
      </c>
      <c r="D14" s="25" t="s">
        <v>11</v>
      </c>
      <c r="E14" s="26" t="s">
        <v>12</v>
      </c>
      <c r="F14" s="26" t="s">
        <v>13</v>
      </c>
      <c r="G14" s="26" t="s">
        <v>14</v>
      </c>
      <c r="H14" s="26" t="s">
        <v>15</v>
      </c>
      <c r="I14" s="26" t="s">
        <v>16</v>
      </c>
      <c r="J14" s="26" t="s">
        <v>17</v>
      </c>
      <c r="K14" s="26" t="s">
        <v>18</v>
      </c>
      <c r="L14" s="26" t="s">
        <v>19</v>
      </c>
      <c r="M14" s="26" t="s">
        <v>20</v>
      </c>
      <c r="N14" s="27" t="s">
        <v>21</v>
      </c>
      <c r="O14"/>
      <c r="P14"/>
      <c r="Q14"/>
      <c r="R14"/>
      <c r="S14"/>
      <c r="T14"/>
      <c r="U14"/>
      <c r="V14"/>
      <c r="W14"/>
    </row>
    <row r="15" spans="1:140" x14ac:dyDescent="0.25">
      <c r="B15" s="28" t="s">
        <v>22</v>
      </c>
      <c r="C15" s="210"/>
      <c r="D15" s="211">
        <v>105.9</v>
      </c>
      <c r="E15" s="211">
        <v>107.5</v>
      </c>
      <c r="F15" s="211">
        <v>108.6</v>
      </c>
      <c r="G15" s="211">
        <v>110.7</v>
      </c>
      <c r="H15" s="211">
        <v>113</v>
      </c>
      <c r="I15" s="211">
        <v>114.8</v>
      </c>
      <c r="J15" s="211">
        <v>114.4</v>
      </c>
      <c r="K15" s="211">
        <v>118.8</v>
      </c>
      <c r="L15" s="211">
        <v>126.1</v>
      </c>
      <c r="M15" s="211">
        <v>133.69999999999999</v>
      </c>
      <c r="N15" s="212">
        <f>M15*(1+3.6%)</f>
        <v>138.51319999999998</v>
      </c>
      <c r="O15"/>
      <c r="P15"/>
      <c r="Q15"/>
      <c r="R15"/>
      <c r="S15"/>
      <c r="T15"/>
      <c r="U15"/>
      <c r="V15"/>
      <c r="W15"/>
    </row>
    <row r="16" spans="1:140" x14ac:dyDescent="0.25">
      <c r="B16" s="29" t="s">
        <v>23</v>
      </c>
      <c r="C16" s="30"/>
      <c r="D16" s="31"/>
      <c r="E16" s="32">
        <f t="shared" ref="E16:M16" si="0">+E15/D15-1</f>
        <v>1.5108593012275628E-2</v>
      </c>
      <c r="F16" s="32">
        <f t="shared" si="0"/>
        <v>1.0232558139534831E-2</v>
      </c>
      <c r="G16" s="32">
        <f t="shared" si="0"/>
        <v>1.9337016574585641E-2</v>
      </c>
      <c r="H16" s="32">
        <f t="shared" si="0"/>
        <v>2.0776874435411097E-2</v>
      </c>
      <c r="I16" s="32">
        <f t="shared" si="0"/>
        <v>1.5929203539823078E-2</v>
      </c>
      <c r="J16" s="32">
        <f t="shared" si="0"/>
        <v>-3.4843205574912606E-3</v>
      </c>
      <c r="K16" s="32">
        <f t="shared" si="0"/>
        <v>3.8461538461538325E-2</v>
      </c>
      <c r="L16" s="32">
        <f t="shared" si="0"/>
        <v>6.1447811447811418E-2</v>
      </c>
      <c r="M16" s="32">
        <f t="shared" si="0"/>
        <v>6.0269627279936566E-2</v>
      </c>
      <c r="N16" s="33">
        <f>N15/M15-1</f>
        <v>3.6000000000000032E-2</v>
      </c>
      <c r="O16"/>
      <c r="P16"/>
      <c r="Q16"/>
      <c r="R16"/>
      <c r="S16"/>
      <c r="T16"/>
      <c r="U16"/>
      <c r="V16"/>
      <c r="W16"/>
    </row>
    <row r="17" spans="1:286" ht="15.75" thickBot="1" x14ac:dyDescent="0.3">
      <c r="B17" s="34" t="s">
        <v>24</v>
      </c>
      <c r="C17" s="35"/>
      <c r="D17" s="36">
        <f t="shared" ref="D17:M17" si="1">E17/(1+E16)</f>
        <v>0.76454807195270913</v>
      </c>
      <c r="E17" s="37">
        <f t="shared" si="1"/>
        <v>0.7760993176101626</v>
      </c>
      <c r="F17" s="37">
        <f t="shared" si="1"/>
        <v>0.78404079899966195</v>
      </c>
      <c r="G17" s="37">
        <f t="shared" si="1"/>
        <v>0.79920180892506976</v>
      </c>
      <c r="H17" s="37">
        <f t="shared" si="1"/>
        <v>0.81580672455765935</v>
      </c>
      <c r="I17" s="37">
        <f t="shared" si="1"/>
        <v>0.82880187592229471</v>
      </c>
      <c r="J17" s="37">
        <f t="shared" si="1"/>
        <v>0.82591406450793137</v>
      </c>
      <c r="K17" s="37">
        <f t="shared" si="1"/>
        <v>0.85767999006592865</v>
      </c>
      <c r="L17" s="37">
        <f t="shared" si="1"/>
        <v>0.91038254837806065</v>
      </c>
      <c r="M17" s="37">
        <f t="shared" si="1"/>
        <v>0.96525096525096521</v>
      </c>
      <c r="N17" s="38">
        <v>1</v>
      </c>
      <c r="O17"/>
      <c r="P17"/>
      <c r="Q17"/>
      <c r="R17"/>
      <c r="S17"/>
      <c r="T17"/>
      <c r="U17"/>
      <c r="V17"/>
      <c r="W17"/>
    </row>
    <row r="18" spans="1:286" x14ac:dyDescent="0.25">
      <c r="B18" s="39"/>
      <c r="C18" s="40"/>
      <c r="D18" s="40"/>
      <c r="E18" s="41"/>
      <c r="F18" s="41"/>
      <c r="G18" s="41"/>
      <c r="H18" s="41"/>
      <c r="I18" s="41"/>
      <c r="J18" s="42"/>
      <c r="K18" s="43"/>
      <c r="L18" s="42"/>
      <c r="M18" s="44"/>
      <c r="N18" s="43"/>
      <c r="O18" s="42"/>
      <c r="P18" s="42"/>
      <c r="Q18" s="42"/>
      <c r="R18" s="42"/>
      <c r="S18" s="43"/>
      <c r="T18" s="43"/>
      <c r="U18" s="43"/>
      <c r="V18" s="43"/>
      <c r="W18" s="43"/>
    </row>
    <row r="19" spans="1:286" x14ac:dyDescent="0.25">
      <c r="B19" s="39"/>
      <c r="C19" s="40"/>
      <c r="D19" s="40"/>
      <c r="E19" s="40"/>
      <c r="F19" s="40"/>
      <c r="G19" s="40"/>
      <c r="H19" s="40"/>
      <c r="I19" s="40"/>
      <c r="J19" s="42"/>
      <c r="K19"/>
      <c r="L19"/>
      <c r="M19"/>
      <c r="N19"/>
      <c r="O19"/>
      <c r="P19"/>
      <c r="Q19"/>
      <c r="R19" s="42"/>
      <c r="S19" s="43"/>
      <c r="T19" s="43"/>
      <c r="U19" s="43"/>
      <c r="V19" s="43"/>
      <c r="W19" s="43"/>
    </row>
    <row r="20" spans="1:286" x14ac:dyDescent="0.25">
      <c r="B20" s="39"/>
      <c r="C20" s="40"/>
      <c r="D20" s="40"/>
      <c r="E20" s="40"/>
      <c r="F20" s="40"/>
      <c r="G20" s="40"/>
      <c r="H20" s="40"/>
      <c r="I20" s="40"/>
      <c r="J20" s="42"/>
      <c r="K20" s="43"/>
      <c r="L20" s="42"/>
      <c r="M20" s="44"/>
      <c r="N20" s="43"/>
      <c r="O20" s="42"/>
      <c r="P20" s="42"/>
      <c r="Q20" s="42"/>
      <c r="R20" s="42"/>
      <c r="S20" s="43"/>
      <c r="T20" s="43"/>
      <c r="U20" s="43"/>
      <c r="V20" s="43"/>
      <c r="W20" s="43"/>
    </row>
    <row r="21" spans="1:286" s="47" customFormat="1" ht="18.75" x14ac:dyDescent="0.3">
      <c r="A21" s="1"/>
      <c r="B21" s="45" t="s">
        <v>25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</row>
    <row r="22" spans="1:286" customFormat="1" ht="15.75" thickBot="1" x14ac:dyDescent="0.3">
      <c r="A22" s="1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</row>
    <row r="23" spans="1:286" customFormat="1" ht="15.75" thickBot="1" x14ac:dyDescent="0.3">
      <c r="A23" s="1"/>
      <c r="B23" s="48" t="s">
        <v>26</v>
      </c>
      <c r="C23" s="49" t="s">
        <v>15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  <c r="JB23" s="44"/>
      <c r="JC23" s="44"/>
      <c r="JD23" s="44"/>
      <c r="JE23" s="44"/>
      <c r="JF23" s="44"/>
      <c r="JG23" s="44"/>
      <c r="JH23" s="44"/>
      <c r="JI23" s="44"/>
      <c r="JJ23" s="44"/>
      <c r="JK23" s="44"/>
      <c r="JL23" s="44"/>
      <c r="JM23" s="44"/>
      <c r="JN23" s="44"/>
      <c r="JO23" s="44"/>
      <c r="JP23" s="44"/>
      <c r="JQ23" s="44"/>
      <c r="JR23" s="44"/>
      <c r="JS23" s="44"/>
      <c r="JT23" s="44"/>
      <c r="JU23" s="44"/>
      <c r="JV23" s="44"/>
      <c r="JW23" s="44"/>
      <c r="JX23" s="44"/>
      <c r="JY23" s="44"/>
      <c r="JZ23" s="44"/>
    </row>
    <row r="24" spans="1:286" customFormat="1" ht="15.75" thickBot="1" x14ac:dyDescent="0.3">
      <c r="A24" s="1"/>
      <c r="B24" s="48" t="s">
        <v>27</v>
      </c>
      <c r="C24" s="50">
        <v>0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  <c r="JD24" s="44"/>
      <c r="JE24" s="44"/>
      <c r="JF24" s="44"/>
      <c r="JG24" s="44"/>
      <c r="JH24" s="44"/>
      <c r="JI24" s="44"/>
      <c r="JJ24" s="44"/>
      <c r="JK24" s="44"/>
      <c r="JL24" s="44"/>
      <c r="JM24" s="44"/>
      <c r="JN24" s="44"/>
      <c r="JO24" s="44"/>
      <c r="JP24" s="44"/>
      <c r="JQ24" s="44"/>
      <c r="JR24" s="44"/>
      <c r="JS24" s="44"/>
      <c r="JT24" s="44"/>
      <c r="JU24" s="44"/>
      <c r="JV24" s="44"/>
      <c r="JW24" s="44"/>
      <c r="JX24" s="44"/>
      <c r="JY24" s="44"/>
      <c r="JZ24" s="44"/>
    </row>
    <row r="25" spans="1:286" s="55" customFormat="1" ht="16.5" thickBot="1" x14ac:dyDescent="0.3">
      <c r="A25" s="1"/>
      <c r="B25" s="51" t="s">
        <v>28</v>
      </c>
      <c r="C25" s="52"/>
      <c r="D25" s="52"/>
      <c r="E25" s="52"/>
      <c r="F25" s="52"/>
      <c r="G25" s="52"/>
      <c r="H25" s="52"/>
      <c r="I25" s="52"/>
      <c r="J25" s="53"/>
      <c r="K25" s="53"/>
      <c r="L25" s="53"/>
      <c r="M25" s="53"/>
      <c r="N25" s="53"/>
      <c r="O25" s="53"/>
      <c r="P25" s="53"/>
      <c r="Q25" s="54"/>
      <c r="R25"/>
      <c r="S25"/>
      <c r="T25"/>
      <c r="U25"/>
      <c r="V25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</row>
    <row r="26" spans="1:286" x14ac:dyDescent="0.25">
      <c r="B26"/>
      <c r="C26" s="218" t="s">
        <v>29</v>
      </c>
      <c r="D26" s="219"/>
      <c r="E26" s="220" t="s">
        <v>30</v>
      </c>
      <c r="F26" s="220"/>
      <c r="G26" s="220"/>
      <c r="H26" s="220"/>
      <c r="I26" s="221"/>
      <c r="J26" s="44"/>
      <c r="K26" s="222" t="s">
        <v>31</v>
      </c>
      <c r="L26" s="223"/>
      <c r="M26" s="223"/>
      <c r="N26" s="223"/>
      <c r="O26" s="223"/>
      <c r="P26" s="223"/>
      <c r="Q26" s="224"/>
      <c r="R26"/>
      <c r="S26"/>
      <c r="T26"/>
      <c r="U26"/>
      <c r="V26"/>
      <c r="W26"/>
    </row>
    <row r="27" spans="1:286" x14ac:dyDescent="0.25">
      <c r="B27"/>
      <c r="C27" s="225" t="s">
        <v>32</v>
      </c>
      <c r="D27" s="226"/>
      <c r="E27" s="227" t="s">
        <v>33</v>
      </c>
      <c r="F27" s="228"/>
      <c r="G27" s="228"/>
      <c r="H27" s="228"/>
      <c r="I27" s="229"/>
      <c r="J27" s="44"/>
      <c r="K27" s="225" t="s">
        <v>32</v>
      </c>
      <c r="L27" s="226"/>
      <c r="M27" s="227" t="s">
        <v>33</v>
      </c>
      <c r="N27" s="228"/>
      <c r="O27" s="228"/>
      <c r="P27" s="228"/>
      <c r="Q27" s="229"/>
      <c r="R27"/>
      <c r="S27"/>
      <c r="T27"/>
      <c r="U27"/>
      <c r="V27"/>
      <c r="W27"/>
    </row>
    <row r="28" spans="1:286" ht="15.75" thickBot="1" x14ac:dyDescent="0.3">
      <c r="B28"/>
      <c r="C28" s="56" t="s">
        <v>15</v>
      </c>
      <c r="D28" s="57" t="s">
        <v>16</v>
      </c>
      <c r="E28" s="58" t="s">
        <v>17</v>
      </c>
      <c r="F28" s="59" t="s">
        <v>18</v>
      </c>
      <c r="G28" s="59" t="s">
        <v>19</v>
      </c>
      <c r="H28" s="59" t="s">
        <v>20</v>
      </c>
      <c r="I28" s="60" t="s">
        <v>21</v>
      </c>
      <c r="J28" s="44"/>
      <c r="K28" s="56" t="s">
        <v>15</v>
      </c>
      <c r="L28" s="57" t="s">
        <v>16</v>
      </c>
      <c r="M28" s="58" t="s">
        <v>17</v>
      </c>
      <c r="N28" s="59" t="s">
        <v>18</v>
      </c>
      <c r="O28" s="59" t="s">
        <v>19</v>
      </c>
      <c r="P28" s="59" t="s">
        <v>20</v>
      </c>
      <c r="Q28" s="60" t="s">
        <v>21</v>
      </c>
      <c r="R28"/>
      <c r="S28"/>
      <c r="T28"/>
      <c r="U28"/>
      <c r="V28"/>
      <c r="W28"/>
    </row>
    <row r="29" spans="1:286" x14ac:dyDescent="0.25">
      <c r="B29" s="61" t="s">
        <v>34</v>
      </c>
      <c r="C29" s="62">
        <v>66.639070481057956</v>
      </c>
      <c r="D29" s="63">
        <v>65.183566116583251</v>
      </c>
      <c r="E29" s="62">
        <v>90.735251806335029</v>
      </c>
      <c r="F29" s="62">
        <v>90.318148289402885</v>
      </c>
      <c r="G29" s="62">
        <v>89.452514615635749</v>
      </c>
      <c r="H29" s="62">
        <v>88.58656569446056</v>
      </c>
      <c r="I29" s="64">
        <v>87.733734262187028</v>
      </c>
      <c r="J29" s="44"/>
      <c r="K29" s="65">
        <f>+C29/$D$17</f>
        <v>87.161387132737275</v>
      </c>
      <c r="L29" s="66">
        <f t="shared" ref="L29:L35" si="2">+D29/$D$17</f>
        <v>85.257642400562034</v>
      </c>
      <c r="M29" s="67">
        <f>+E29/$I$17</f>
        <v>109.47761394164849</v>
      </c>
      <c r="N29" s="68">
        <f>+F29/$I$17</f>
        <v>108.97435311532858</v>
      </c>
      <c r="O29" s="68">
        <f>+G29/$I$17</f>
        <v>107.92991330538744</v>
      </c>
      <c r="P29" s="68">
        <f>+H29/$I$17</f>
        <v>106.8850931302261</v>
      </c>
      <c r="Q29" s="69">
        <f>+I29/$I$17</f>
        <v>105.85610000527147</v>
      </c>
      <c r="R29"/>
      <c r="S29"/>
      <c r="T29"/>
      <c r="U29"/>
      <c r="V29"/>
      <c r="W29"/>
    </row>
    <row r="30" spans="1:286" x14ac:dyDescent="0.25">
      <c r="B30" s="70" t="s">
        <v>35</v>
      </c>
      <c r="C30" s="71"/>
      <c r="D30" s="72"/>
      <c r="E30" s="71"/>
      <c r="F30" s="73"/>
      <c r="G30" s="73"/>
      <c r="H30" s="73"/>
      <c r="I30" s="74"/>
      <c r="J30" s="40"/>
      <c r="K30" s="75"/>
      <c r="L30" s="76"/>
      <c r="M30" s="77"/>
      <c r="N30" s="78"/>
      <c r="O30" s="78"/>
      <c r="P30" s="78"/>
      <c r="Q30" s="79"/>
      <c r="R30"/>
      <c r="S30"/>
      <c r="T30"/>
      <c r="U30"/>
      <c r="V30"/>
      <c r="W30"/>
    </row>
    <row r="31" spans="1:286" x14ac:dyDescent="0.25">
      <c r="B31" s="80" t="s">
        <v>36</v>
      </c>
      <c r="C31" s="81">
        <v>-1.0769543543187208</v>
      </c>
      <c r="D31" s="82">
        <v>-1.0931322841919968</v>
      </c>
      <c r="E31" s="81">
        <v>-0.87125725660506126</v>
      </c>
      <c r="F31" s="81">
        <v>-0.90069860106457922</v>
      </c>
      <c r="G31" s="81">
        <v>-0.92435604763870849</v>
      </c>
      <c r="H31" s="81">
        <v>-0.93872366592447565</v>
      </c>
      <c r="I31" s="83">
        <v>-0.9572578644812415</v>
      </c>
      <c r="J31" s="40"/>
      <c r="K31" s="84">
        <f t="shared" ref="K31:K35" si="3">+C31/$D$17</f>
        <v>-1.4086156172863065</v>
      </c>
      <c r="L31" s="85">
        <f t="shared" si="2"/>
        <v>-1.4297757384961558</v>
      </c>
      <c r="M31" s="86">
        <f>E31/$I$17</f>
        <v>-1.0512250055364825</v>
      </c>
      <c r="N31" s="86">
        <f t="shared" ref="N31:Q35" si="4">F31/$I$17</f>
        <v>-1.0867477828308212</v>
      </c>
      <c r="O31" s="86">
        <f t="shared" si="4"/>
        <v>-1.1152919346497383</v>
      </c>
      <c r="P31" s="86">
        <f t="shared" si="4"/>
        <v>-1.1326273421858022</v>
      </c>
      <c r="Q31" s="87">
        <f t="shared" si="4"/>
        <v>-1.1549899828785986</v>
      </c>
      <c r="R31"/>
      <c r="S31"/>
      <c r="T31"/>
      <c r="U31"/>
      <c r="V31"/>
      <c r="W31"/>
    </row>
    <row r="32" spans="1:286" x14ac:dyDescent="0.25">
      <c r="B32" s="80" t="s">
        <v>37</v>
      </c>
      <c r="C32" s="81">
        <v>-2.2767399538655324</v>
      </c>
      <c r="D32" s="82">
        <v>-2.2767399538655324</v>
      </c>
      <c r="E32" s="81">
        <v>-3.1400102372787031</v>
      </c>
      <c r="F32" s="81">
        <v>-3.1400102372787031</v>
      </c>
      <c r="G32" s="81">
        <v>-3.1400102372787031</v>
      </c>
      <c r="H32" s="81">
        <v>-3.1400102372787031</v>
      </c>
      <c r="I32" s="83">
        <v>-3.1400102372787031</v>
      </c>
      <c r="J32" s="40"/>
      <c r="K32" s="84">
        <f t="shared" si="3"/>
        <v>-2.9778898638127225</v>
      </c>
      <c r="L32" s="85">
        <f t="shared" si="2"/>
        <v>-2.9778898638127225</v>
      </c>
      <c r="M32" s="86">
        <f t="shared" ref="M32:M35" si="5">E32/$I$17</f>
        <v>-3.7886138153156139</v>
      </c>
      <c r="N32" s="86">
        <f t="shared" si="4"/>
        <v>-3.7886138153156139</v>
      </c>
      <c r="O32" s="86">
        <f t="shared" si="4"/>
        <v>-3.7886138153156139</v>
      </c>
      <c r="P32" s="86">
        <f t="shared" si="4"/>
        <v>-3.7886138153156139</v>
      </c>
      <c r="Q32" s="87">
        <f t="shared" si="4"/>
        <v>-3.7886138153156139</v>
      </c>
      <c r="R32"/>
      <c r="S32"/>
      <c r="T32"/>
      <c r="U32"/>
      <c r="V32"/>
      <c r="W32"/>
    </row>
    <row r="33" spans="1:140" x14ac:dyDescent="0.25">
      <c r="B33" s="80" t="s">
        <v>38</v>
      </c>
      <c r="C33" s="81">
        <v>-2.4490654774012688</v>
      </c>
      <c r="D33" s="82">
        <v>-2.4490654774012688</v>
      </c>
      <c r="E33" s="81">
        <v>-4.6562047271167959</v>
      </c>
      <c r="F33" s="81">
        <v>-4.6562047271167959</v>
      </c>
      <c r="G33" s="81">
        <v>-4.6562047271167959</v>
      </c>
      <c r="H33" s="81">
        <v>-4.6562047271167959</v>
      </c>
      <c r="I33" s="83">
        <v>-4.6562047271167959</v>
      </c>
      <c r="J33" s="40"/>
      <c r="K33" s="84">
        <f t="shared" si="3"/>
        <v>-3.2032851396069635</v>
      </c>
      <c r="L33" s="85">
        <f t="shared" si="2"/>
        <v>-3.2032851396069635</v>
      </c>
      <c r="M33" s="86">
        <f t="shared" si="5"/>
        <v>-5.6179949181888</v>
      </c>
      <c r="N33" s="86">
        <f t="shared" si="4"/>
        <v>-5.6179949181888</v>
      </c>
      <c r="O33" s="86">
        <f t="shared" si="4"/>
        <v>-5.6179949181888</v>
      </c>
      <c r="P33" s="86">
        <f t="shared" si="4"/>
        <v>-5.6179949181888</v>
      </c>
      <c r="Q33" s="87">
        <f t="shared" si="4"/>
        <v>-5.6179949181888</v>
      </c>
      <c r="R33"/>
      <c r="S33"/>
      <c r="T33"/>
      <c r="U33"/>
      <c r="V33"/>
      <c r="W33"/>
    </row>
    <row r="34" spans="1:140" x14ac:dyDescent="0.25">
      <c r="B34" s="88" t="s">
        <v>39</v>
      </c>
      <c r="C34" s="81"/>
      <c r="D34" s="89"/>
      <c r="E34" s="81"/>
      <c r="F34" s="90"/>
      <c r="G34" s="90"/>
      <c r="H34" s="90"/>
      <c r="I34" s="91"/>
      <c r="J34" s="92"/>
      <c r="K34" s="84">
        <f t="shared" si="3"/>
        <v>0</v>
      </c>
      <c r="L34" s="85">
        <f t="shared" si="2"/>
        <v>0</v>
      </c>
      <c r="M34" s="86">
        <f t="shared" si="5"/>
        <v>0</v>
      </c>
      <c r="N34" s="86">
        <f t="shared" si="4"/>
        <v>0</v>
      </c>
      <c r="O34" s="86">
        <f t="shared" si="4"/>
        <v>0</v>
      </c>
      <c r="P34" s="86">
        <f t="shared" si="4"/>
        <v>0</v>
      </c>
      <c r="Q34" s="87">
        <f t="shared" si="4"/>
        <v>0</v>
      </c>
      <c r="R34"/>
      <c r="S34"/>
      <c r="T34"/>
      <c r="U34"/>
      <c r="V34"/>
      <c r="W34"/>
    </row>
    <row r="35" spans="1:140" ht="15.75" thickBot="1" x14ac:dyDescent="0.3">
      <c r="B35" s="93" t="s">
        <v>40</v>
      </c>
      <c r="C35" s="94"/>
      <c r="D35" s="95"/>
      <c r="E35" s="94"/>
      <c r="F35" s="96"/>
      <c r="G35" s="96"/>
      <c r="H35" s="96"/>
      <c r="I35" s="97"/>
      <c r="J35" s="40"/>
      <c r="K35" s="98">
        <f t="shared" si="3"/>
        <v>0</v>
      </c>
      <c r="L35" s="99">
        <f t="shared" si="2"/>
        <v>0</v>
      </c>
      <c r="M35" s="100">
        <f t="shared" si="5"/>
        <v>0</v>
      </c>
      <c r="N35" s="100">
        <f t="shared" si="4"/>
        <v>0</v>
      </c>
      <c r="O35" s="100">
        <f t="shared" si="4"/>
        <v>0</v>
      </c>
      <c r="P35" s="100">
        <f t="shared" si="4"/>
        <v>0</v>
      </c>
      <c r="Q35" s="101">
        <f t="shared" si="4"/>
        <v>0</v>
      </c>
      <c r="R35"/>
      <c r="S35"/>
      <c r="T35"/>
      <c r="U35"/>
      <c r="V35"/>
      <c r="W35"/>
    </row>
    <row r="36" spans="1:140" ht="15.75" thickBot="1" x14ac:dyDescent="0.3">
      <c r="B36" s="102" t="s">
        <v>41</v>
      </c>
      <c r="C36" s="103">
        <f>SUM(C29:C35)</f>
        <v>60.836310695472442</v>
      </c>
      <c r="D36" s="104">
        <f t="shared" ref="D36:I36" si="6">SUM(D29:D35)</f>
        <v>59.364628401124456</v>
      </c>
      <c r="E36" s="103">
        <f t="shared" si="6"/>
        <v>82.067779585334463</v>
      </c>
      <c r="F36" s="105">
        <f t="shared" si="6"/>
        <v>81.621234723942806</v>
      </c>
      <c r="G36" s="105">
        <f t="shared" si="6"/>
        <v>80.731943603601536</v>
      </c>
      <c r="H36" s="105">
        <f t="shared" si="6"/>
        <v>79.851627064140587</v>
      </c>
      <c r="I36" s="106">
        <f t="shared" si="6"/>
        <v>78.980261433310289</v>
      </c>
      <c r="J36" s="40"/>
      <c r="K36" s="107">
        <f t="shared" ref="K36:Q36" si="7">+SUM(K29:K35)</f>
        <v>79.571596512031292</v>
      </c>
      <c r="L36" s="105">
        <f t="shared" si="7"/>
        <v>77.646691658646191</v>
      </c>
      <c r="M36" s="105">
        <f t="shared" si="7"/>
        <v>99.019780202607592</v>
      </c>
      <c r="N36" s="105">
        <f t="shared" si="7"/>
        <v>98.480996598993343</v>
      </c>
      <c r="O36" s="105">
        <f t="shared" si="7"/>
        <v>97.408012637233298</v>
      </c>
      <c r="P36" s="105">
        <f t="shared" si="7"/>
        <v>96.345857054535884</v>
      </c>
      <c r="Q36" s="106">
        <f t="shared" si="7"/>
        <v>95.294501288888455</v>
      </c>
      <c r="R36"/>
      <c r="S36"/>
      <c r="T36"/>
      <c r="U36"/>
      <c r="V36"/>
      <c r="W36"/>
    </row>
    <row r="37" spans="1:140" ht="15.75" thickBot="1" x14ac:dyDescent="0.3">
      <c r="B37" s="108"/>
      <c r="C37" s="109"/>
      <c r="D37" s="110"/>
      <c r="E37" s="110"/>
      <c r="F37" s="110"/>
      <c r="G37" s="110"/>
      <c r="H37" s="110"/>
      <c r="I37" s="110"/>
      <c r="J37" s="111"/>
      <c r="K37" s="109"/>
      <c r="L37" s="109"/>
      <c r="M37" s="109"/>
      <c r="N37" s="109"/>
      <c r="O37" s="109"/>
      <c r="P37" s="109"/>
      <c r="Q37" s="109"/>
      <c r="R37"/>
      <c r="S37"/>
      <c r="T37"/>
      <c r="U37"/>
      <c r="V37"/>
      <c r="W37"/>
    </row>
    <row r="38" spans="1:140" s="55" customFormat="1" ht="16.5" thickBot="1" x14ac:dyDescent="0.3">
      <c r="A38" s="1"/>
      <c r="B38" s="51" t="s">
        <v>42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4"/>
      <c r="R38"/>
      <c r="S38"/>
      <c r="T38"/>
      <c r="U38"/>
      <c r="V38"/>
      <c r="W38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</row>
    <row r="39" spans="1:140" x14ac:dyDescent="0.25">
      <c r="B39" s="112"/>
      <c r="C39" s="230" t="s">
        <v>43</v>
      </c>
      <c r="D39" s="231"/>
      <c r="E39" s="231"/>
      <c r="F39" s="231"/>
      <c r="G39" s="231"/>
      <c r="H39" s="231"/>
      <c r="I39" s="232"/>
      <c r="J39" s="113"/>
      <c r="K39" s="222" t="s">
        <v>31</v>
      </c>
      <c r="L39" s="223"/>
      <c r="M39" s="223"/>
      <c r="N39" s="223"/>
      <c r="O39" s="223"/>
      <c r="P39" s="223"/>
      <c r="Q39" s="224"/>
      <c r="R39"/>
      <c r="S39"/>
      <c r="T39"/>
      <c r="U39"/>
      <c r="V39"/>
      <c r="W39"/>
    </row>
    <row r="40" spans="1:140" x14ac:dyDescent="0.25">
      <c r="B40" s="112"/>
      <c r="C40" s="225" t="s">
        <v>32</v>
      </c>
      <c r="D40" s="226"/>
      <c r="E40" s="227" t="s">
        <v>33</v>
      </c>
      <c r="F40" s="228"/>
      <c r="G40" s="228"/>
      <c r="H40" s="228"/>
      <c r="I40" s="229"/>
      <c r="J40" s="113"/>
      <c r="K40" s="225" t="s">
        <v>32</v>
      </c>
      <c r="L40" s="226"/>
      <c r="M40" s="227" t="s">
        <v>33</v>
      </c>
      <c r="N40" s="228"/>
      <c r="O40" s="228"/>
      <c r="P40" s="228"/>
      <c r="Q40" s="229"/>
      <c r="R40"/>
      <c r="S40"/>
      <c r="T40"/>
      <c r="U40"/>
      <c r="V40"/>
      <c r="W40"/>
    </row>
    <row r="41" spans="1:140" ht="15.75" thickBot="1" x14ac:dyDescent="0.3">
      <c r="B41" s="114"/>
      <c r="C41" s="56" t="s">
        <v>15</v>
      </c>
      <c r="D41" s="57" t="s">
        <v>16</v>
      </c>
      <c r="E41" s="58" t="s">
        <v>17</v>
      </c>
      <c r="F41" s="59" t="s">
        <v>18</v>
      </c>
      <c r="G41" s="59" t="s">
        <v>19</v>
      </c>
      <c r="H41" s="59" t="s">
        <v>20</v>
      </c>
      <c r="I41" s="60" t="s">
        <v>21</v>
      </c>
      <c r="J41" s="92"/>
      <c r="K41" s="56" t="s">
        <v>15</v>
      </c>
      <c r="L41" s="57" t="s">
        <v>16</v>
      </c>
      <c r="M41" s="58" t="s">
        <v>17</v>
      </c>
      <c r="N41" s="59" t="s">
        <v>18</v>
      </c>
      <c r="O41" s="59" t="s">
        <v>19</v>
      </c>
      <c r="P41" s="59" t="s">
        <v>20</v>
      </c>
      <c r="Q41" s="60" t="s">
        <v>21</v>
      </c>
      <c r="R41"/>
      <c r="S41"/>
      <c r="T41"/>
      <c r="U41"/>
      <c r="V41"/>
      <c r="W41"/>
    </row>
    <row r="42" spans="1:140" x14ac:dyDescent="0.25">
      <c r="B42" s="61" t="s">
        <v>44</v>
      </c>
      <c r="C42" s="115">
        <v>86.416346934444221</v>
      </c>
      <c r="D42" s="116">
        <v>78.404001088851899</v>
      </c>
      <c r="E42" s="115">
        <v>82.673057705970109</v>
      </c>
      <c r="F42" s="117">
        <v>89.966613204571317</v>
      </c>
      <c r="G42" s="117">
        <v>91.390233242584912</v>
      </c>
      <c r="H42" s="117">
        <v>85.702135649233469</v>
      </c>
      <c r="I42" s="118"/>
      <c r="J42" s="92"/>
      <c r="K42" s="119">
        <f>+C42/LOOKUP(dms_PRCP_BaseYear,$D$14:$N$14,$D$17:$N$17)*(1+LOOKUP(dms_PRCP_BaseYear,$D$14:$N$14,$D$16:$N$16))^0.5</f>
        <v>107.02223935191743</v>
      </c>
      <c r="L42" s="120">
        <f t="shared" ref="L42" si="8">+D42/I$17*(1+I$16)^0.5</f>
        <v>95.349676282588703</v>
      </c>
      <c r="M42" s="121">
        <f>+E42/J$17*(1+J$16)^0.5</f>
        <v>99.92432125175722</v>
      </c>
      <c r="N42" s="122">
        <f>+F42/K$17*(1+K$16)^0.5</f>
        <v>106.89350111470839</v>
      </c>
      <c r="O42" s="122">
        <f>+G42/L$17*(1+L$16)^0.5</f>
        <v>103.42491789054512</v>
      </c>
      <c r="P42" s="120">
        <f>+H42/M$17*(1+M$16)^0.5</f>
        <v>91.423861374967444</v>
      </c>
      <c r="Q42" s="123"/>
      <c r="R42"/>
      <c r="S42"/>
      <c r="T42"/>
      <c r="U42"/>
      <c r="V42"/>
      <c r="W42"/>
    </row>
    <row r="43" spans="1:140" x14ac:dyDescent="0.25">
      <c r="B43" s="70" t="s">
        <v>45</v>
      </c>
      <c r="C43" s="124"/>
      <c r="D43" s="125"/>
      <c r="E43" s="124"/>
      <c r="F43" s="126"/>
      <c r="G43" s="126"/>
      <c r="H43" s="125"/>
      <c r="I43" s="127"/>
      <c r="J43" s="40"/>
      <c r="K43" s="75"/>
      <c r="L43" s="76"/>
      <c r="M43" s="77"/>
      <c r="N43" s="78"/>
      <c r="O43" s="78"/>
      <c r="P43" s="76"/>
      <c r="Q43" s="128"/>
      <c r="R43"/>
      <c r="S43"/>
      <c r="T43"/>
      <c r="U43"/>
      <c r="V43"/>
      <c r="W43"/>
    </row>
    <row r="44" spans="1:140" x14ac:dyDescent="0.25">
      <c r="B44" s="129" t="str">
        <f>B31</f>
        <v>Debt raising costs</v>
      </c>
      <c r="C44" s="130"/>
      <c r="D44" s="131"/>
      <c r="E44" s="132"/>
      <c r="F44" s="130"/>
      <c r="G44" s="130"/>
      <c r="H44" s="130"/>
      <c r="I44" s="127"/>
      <c r="J44" s="92"/>
      <c r="K44" s="133">
        <f t="shared" ref="K44:K49" si="9">+C44/LOOKUP(dms_PRCP_BaseYear,$D$14:$N$14,$D$17:$N$17)*(1+LOOKUP(dms_PRCP_BaseYear,$D$14:$N$14,$D$16:$N$16))^0.5</f>
        <v>0</v>
      </c>
      <c r="L44" s="134">
        <f t="shared" ref="L44:M49" si="10">D44/I$17*(1+I$16)^0.5</f>
        <v>0</v>
      </c>
      <c r="M44" s="135">
        <f>E44/J$17*(1+J$16)^0.5</f>
        <v>0</v>
      </c>
      <c r="N44" s="135">
        <f t="shared" ref="N44:P49" si="11">F44/K$17*(1+K$16)^0.5</f>
        <v>0</v>
      </c>
      <c r="O44" s="135">
        <f t="shared" si="11"/>
        <v>0</v>
      </c>
      <c r="P44" s="134">
        <f t="shared" si="11"/>
        <v>0</v>
      </c>
      <c r="Q44" s="128"/>
      <c r="R44"/>
      <c r="S44"/>
      <c r="T44"/>
      <c r="U44"/>
      <c r="V44"/>
      <c r="W44"/>
    </row>
    <row r="45" spans="1:140" x14ac:dyDescent="0.25">
      <c r="B45" s="129" t="str">
        <f>B32</f>
        <v>GSL</v>
      </c>
      <c r="C45" s="130">
        <v>-3.1671849600000002</v>
      </c>
      <c r="D45" s="131">
        <v>-1.3244604799999999</v>
      </c>
      <c r="E45" s="132">
        <v>-1.07306868</v>
      </c>
      <c r="F45" s="130">
        <v>-1.4656899355084048</v>
      </c>
      <c r="G45" s="130">
        <v>-3.0835789560805935</v>
      </c>
      <c r="H45" s="130">
        <v>-1.04284548</v>
      </c>
      <c r="I45" s="127"/>
      <c r="J45" s="40"/>
      <c r="K45" s="133">
        <f t="shared" si="9"/>
        <v>-3.9223970797799272</v>
      </c>
      <c r="L45" s="134">
        <f t="shared" si="10"/>
        <v>-1.6107198135713321</v>
      </c>
      <c r="M45" s="135">
        <f t="shared" si="10"/>
        <v>-1.2969843196905966</v>
      </c>
      <c r="N45" s="135">
        <f t="shared" si="11"/>
        <v>-1.7414541147484675</v>
      </c>
      <c r="O45" s="135">
        <f t="shared" si="11"/>
        <v>-3.4896387614540223</v>
      </c>
      <c r="P45" s="134">
        <f t="shared" si="11"/>
        <v>-1.1124689002996171</v>
      </c>
      <c r="Q45" s="128"/>
      <c r="R45"/>
      <c r="S45"/>
      <c r="T45"/>
      <c r="U45"/>
      <c r="V45"/>
      <c r="W45"/>
    </row>
    <row r="46" spans="1:140" ht="14.45" customHeight="1" x14ac:dyDescent="0.25">
      <c r="B46" s="129" t="str">
        <f>B33</f>
        <v>NEM and ESI levy payments</v>
      </c>
      <c r="C46" s="130">
        <v>-4.4983650199999996</v>
      </c>
      <c r="D46" s="131">
        <v>-4.5749933600000006</v>
      </c>
      <c r="E46" s="132">
        <v>-5.0707380000000004</v>
      </c>
      <c r="F46" s="130">
        <v>-5.0761198100000007</v>
      </c>
      <c r="G46" s="130">
        <v>-5.17295879</v>
      </c>
      <c r="H46" s="130">
        <v>-5.4322822000000004</v>
      </c>
      <c r="I46" s="127"/>
      <c r="J46" s="40"/>
      <c r="K46" s="133">
        <f t="shared" si="9"/>
        <v>-5.5709957078831831</v>
      </c>
      <c r="L46" s="134">
        <f t="shared" si="10"/>
        <v>-5.5637994211116695</v>
      </c>
      <c r="M46" s="135">
        <f t="shared" si="10"/>
        <v>-6.1288413293911965</v>
      </c>
      <c r="N46" s="135">
        <f t="shared" si="11"/>
        <v>-6.0311731123502828</v>
      </c>
      <c r="O46" s="135">
        <f t="shared" si="11"/>
        <v>-5.8541577050886096</v>
      </c>
      <c r="P46" s="134">
        <f t="shared" si="11"/>
        <v>-5.7949572789548709</v>
      </c>
      <c r="Q46" s="128"/>
      <c r="R46"/>
      <c r="S46" s="237" t="s">
        <v>46</v>
      </c>
      <c r="T46" s="238"/>
      <c r="U46"/>
      <c r="V46"/>
      <c r="W46"/>
    </row>
    <row r="47" spans="1:140" ht="15" customHeight="1" x14ac:dyDescent="0.25">
      <c r="B47" s="136" t="s">
        <v>47</v>
      </c>
      <c r="C47" s="130"/>
      <c r="D47" s="131"/>
      <c r="E47" s="132"/>
      <c r="F47" s="130"/>
      <c r="G47" s="130"/>
      <c r="H47" s="130"/>
      <c r="I47" s="127"/>
      <c r="J47" s="137"/>
      <c r="K47" s="133">
        <f t="shared" si="9"/>
        <v>0</v>
      </c>
      <c r="L47" s="134">
        <f t="shared" si="10"/>
        <v>0</v>
      </c>
      <c r="M47" s="135">
        <f t="shared" si="10"/>
        <v>0</v>
      </c>
      <c r="N47" s="135">
        <f t="shared" si="11"/>
        <v>0</v>
      </c>
      <c r="O47" s="135">
        <f t="shared" si="11"/>
        <v>0</v>
      </c>
      <c r="P47" s="134">
        <f t="shared" si="11"/>
        <v>0</v>
      </c>
      <c r="Q47" s="138"/>
      <c r="R47"/>
      <c r="S47" s="239"/>
      <c r="T47" s="240"/>
      <c r="U47"/>
      <c r="V47"/>
      <c r="W47"/>
    </row>
    <row r="48" spans="1:140" ht="15" customHeight="1" x14ac:dyDescent="0.25">
      <c r="B48" s="136" t="s">
        <v>48</v>
      </c>
      <c r="C48" s="130">
        <v>0.76551209750292204</v>
      </c>
      <c r="D48" s="131">
        <v>1.1061231899999999</v>
      </c>
      <c r="E48" s="132">
        <v>-0.23531503074000101</v>
      </c>
      <c r="F48" s="130">
        <v>0.15788849576400199</v>
      </c>
      <c r="G48" s="130">
        <v>1.3750597214419999</v>
      </c>
      <c r="H48" s="130">
        <v>-2.8101952369920005</v>
      </c>
      <c r="I48" s="127"/>
      <c r="J48" s="137"/>
      <c r="K48" s="133">
        <f t="shared" si="9"/>
        <v>0.94804769967765568</v>
      </c>
      <c r="L48" s="134">
        <f t="shared" si="10"/>
        <v>1.3451926767824187</v>
      </c>
      <c r="M48" s="135">
        <f t="shared" si="10"/>
        <v>-0.28441786695078269</v>
      </c>
      <c r="N48" s="135">
        <f t="shared" si="11"/>
        <v>0.18759463646333441</v>
      </c>
      <c r="O48" s="135">
        <f t="shared" si="11"/>
        <v>1.5561338858523326</v>
      </c>
      <c r="P48" s="134">
        <f t="shared" si="11"/>
        <v>-2.997812106280322</v>
      </c>
      <c r="Q48" s="138"/>
      <c r="R48"/>
      <c r="S48" s="239"/>
      <c r="T48" s="240"/>
      <c r="U48"/>
      <c r="V48"/>
      <c r="W48"/>
    </row>
    <row r="49" spans="1:140" ht="15.75" customHeight="1" thickBot="1" x14ac:dyDescent="0.3">
      <c r="B49" s="93" t="s">
        <v>40</v>
      </c>
      <c r="C49" s="139">
        <v>0</v>
      </c>
      <c r="D49" s="140">
        <v>0</v>
      </c>
      <c r="E49" s="139">
        <v>0</v>
      </c>
      <c r="F49" s="139">
        <v>-0.18034387270504687</v>
      </c>
      <c r="G49" s="139">
        <v>-3.5511727050619675E-2</v>
      </c>
      <c r="H49" s="139">
        <v>0</v>
      </c>
      <c r="I49" s="141"/>
      <c r="J49" s="137"/>
      <c r="K49" s="142">
        <f t="shared" si="9"/>
        <v>0</v>
      </c>
      <c r="L49" s="143">
        <f t="shared" si="10"/>
        <v>0</v>
      </c>
      <c r="M49" s="144">
        <f t="shared" si="10"/>
        <v>0</v>
      </c>
      <c r="N49" s="144">
        <f t="shared" si="11"/>
        <v>-0.21427491011797067</v>
      </c>
      <c r="O49" s="144">
        <f t="shared" si="11"/>
        <v>-4.0188073977366588E-2</v>
      </c>
      <c r="P49" s="143">
        <f t="shared" si="11"/>
        <v>0</v>
      </c>
      <c r="Q49" s="145"/>
      <c r="R49"/>
      <c r="S49" s="239"/>
      <c r="T49" s="240"/>
      <c r="U49"/>
      <c r="V49"/>
      <c r="W49"/>
    </row>
    <row r="50" spans="1:140" ht="15.75" customHeight="1" thickBot="1" x14ac:dyDescent="0.3">
      <c r="B50" s="146" t="s">
        <v>49</v>
      </c>
      <c r="C50" s="105">
        <f t="shared" ref="C50:D50" si="12">SUM(C42:C49)</f>
        <v>79.516309051947147</v>
      </c>
      <c r="D50" s="105">
        <f t="shared" si="12"/>
        <v>73.610670438851912</v>
      </c>
      <c r="E50" s="105">
        <f>SUM(E42:E49)</f>
        <v>76.2939359952301</v>
      </c>
      <c r="F50" s="105">
        <f>SUM(F42:F49)</f>
        <v>83.402348082121861</v>
      </c>
      <c r="G50" s="105">
        <f>SUM(G42:G49)</f>
        <v>84.473243490895698</v>
      </c>
      <c r="H50" s="105">
        <f>SUM(H42:H49)</f>
        <v>76.416812732241468</v>
      </c>
      <c r="I50" s="106"/>
      <c r="J50" s="40"/>
      <c r="K50" s="107">
        <f t="shared" ref="K50" si="13">K42+SUM(K44:K49)</f>
        <v>98.476894263931982</v>
      </c>
      <c r="L50" s="105">
        <f t="shared" ref="L50" si="14">L42+SUM(L44:L49)</f>
        <v>89.520349724688117</v>
      </c>
      <c r="M50" s="105">
        <f t="shared" ref="M50:P50" si="15">M42+SUM(M44:M49)</f>
        <v>92.214077735724644</v>
      </c>
      <c r="N50" s="105">
        <f t="shared" si="15"/>
        <v>99.094193613954999</v>
      </c>
      <c r="O50" s="105">
        <f t="shared" si="15"/>
        <v>95.597067235877446</v>
      </c>
      <c r="P50" s="105">
        <f t="shared" si="15"/>
        <v>81.518623089432637</v>
      </c>
      <c r="Q50" s="106">
        <f>Q36-(LOOKUP($R$50,M28:P28,M36:P36)-LOOKUP($R$50,M41:P41,M50:P50))+R51</f>
        <v>93.483555887532603</v>
      </c>
      <c r="R50" s="147" t="s">
        <v>19</v>
      </c>
      <c r="S50" s="241"/>
      <c r="T50" s="242"/>
      <c r="U50"/>
      <c r="V50"/>
      <c r="W50"/>
    </row>
    <row r="51" spans="1:140" ht="15.75" thickBot="1" x14ac:dyDescent="0.3">
      <c r="R51" s="148">
        <v>0</v>
      </c>
      <c r="S51" s="4" t="s">
        <v>50</v>
      </c>
    </row>
    <row r="52" spans="1:140" s="153" customFormat="1" ht="18.75" thickBot="1" x14ac:dyDescent="0.3">
      <c r="A52" s="1"/>
      <c r="B52" s="4"/>
      <c r="C52" s="4"/>
      <c r="D52" s="4"/>
      <c r="E52" s="4"/>
      <c r="F52" s="4"/>
      <c r="G52" s="4"/>
      <c r="H52" s="4"/>
      <c r="I52" s="4"/>
      <c r="J52" s="4"/>
      <c r="K52" s="149" t="s">
        <v>51</v>
      </c>
      <c r="L52" s="150"/>
      <c r="M52" s="151"/>
      <c r="N52" s="150"/>
      <c r="O52" s="150"/>
      <c r="P52" s="150"/>
      <c r="Q52" s="152"/>
      <c r="R52"/>
      <c r="S52"/>
      <c r="T52"/>
      <c r="U52"/>
      <c r="V52"/>
      <c r="W52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</row>
    <row r="53" spans="1:140" ht="15.75" thickBot="1" x14ac:dyDescent="0.3">
      <c r="K53" s="154"/>
      <c r="L53" s="155"/>
      <c r="M53" s="156">
        <f>(M36-M50)-((L36-L50)-(K36-K50))-C24/$I$17</f>
        <v>-0.22593721897581531</v>
      </c>
      <c r="N53" s="157">
        <f>(N36-N50)-(M36-M50)</f>
        <v>-7.4188994818446048</v>
      </c>
      <c r="O53" s="157">
        <f>(O36-O50)-(N36-N50)</f>
        <v>2.4241424163175083</v>
      </c>
      <c r="P53" s="157">
        <f>(P36-P50)-(O36-O50)</f>
        <v>13.016288563747395</v>
      </c>
      <c r="Q53" s="158">
        <f>(Q36-Q50)-(P36-P50)</f>
        <v>-13.016288563747395</v>
      </c>
      <c r="R53"/>
      <c r="S53"/>
      <c r="T53"/>
      <c r="U53"/>
      <c r="V53"/>
      <c r="W53"/>
    </row>
    <row r="54" spans="1:140" ht="15.75" thickBot="1" x14ac:dyDescent="0.3"/>
    <row r="55" spans="1:140" s="153" customFormat="1" ht="18.75" thickBot="1" x14ac:dyDescent="0.3">
      <c r="A55" s="1"/>
      <c r="B55" s="4"/>
      <c r="C55" s="4"/>
      <c r="D55" s="4"/>
      <c r="E55" s="4"/>
      <c r="F55" s="4"/>
      <c r="G55" s="4"/>
      <c r="H55" s="4"/>
      <c r="I55" s="4"/>
      <c r="J55" s="4"/>
      <c r="K55" s="159" t="s">
        <v>52</v>
      </c>
      <c r="L55" s="160"/>
      <c r="M55" s="150"/>
      <c r="N55" s="150"/>
      <c r="O55" s="150"/>
      <c r="P55" s="150"/>
      <c r="Q55" s="150"/>
      <c r="R55" s="150"/>
      <c r="S55" s="150"/>
      <c r="T55" s="150"/>
      <c r="U55" s="150"/>
      <c r="V55" s="161"/>
      <c r="W55" s="162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</row>
    <row r="56" spans="1:140" ht="30.2" customHeight="1" x14ac:dyDescent="0.25">
      <c r="K56" s="163"/>
      <c r="L56" s="164"/>
      <c r="M56" s="243" t="s">
        <v>33</v>
      </c>
      <c r="N56" s="244"/>
      <c r="O56" s="244"/>
      <c r="P56" s="244"/>
      <c r="Q56" s="244"/>
      <c r="R56" s="245" t="s">
        <v>53</v>
      </c>
      <c r="S56" s="246"/>
      <c r="T56" s="246"/>
      <c r="U56" s="246"/>
      <c r="V56" s="246"/>
      <c r="W56" s="165"/>
    </row>
    <row r="57" spans="1:140" x14ac:dyDescent="0.25">
      <c r="K57" s="166"/>
      <c r="L57" s="167"/>
      <c r="M57" s="168" t="s">
        <v>31</v>
      </c>
      <c r="N57" s="169"/>
      <c r="O57" s="169"/>
      <c r="P57" s="169"/>
      <c r="Q57" s="169"/>
      <c r="R57" s="169"/>
      <c r="S57" s="169"/>
      <c r="T57" s="170"/>
      <c r="U57" s="171"/>
      <c r="V57" s="172"/>
      <c r="W57" s="173"/>
    </row>
    <row r="58" spans="1:140" ht="15.75" thickBot="1" x14ac:dyDescent="0.3">
      <c r="K58" s="166"/>
      <c r="L58" s="167"/>
      <c r="M58" s="174" t="s">
        <v>17</v>
      </c>
      <c r="N58" s="175" t="s">
        <v>18</v>
      </c>
      <c r="O58" s="175" t="s">
        <v>19</v>
      </c>
      <c r="P58" s="175" t="s">
        <v>20</v>
      </c>
      <c r="Q58" s="175" t="s">
        <v>21</v>
      </c>
      <c r="R58" s="176" t="s">
        <v>54</v>
      </c>
      <c r="S58" s="176" t="s">
        <v>55</v>
      </c>
      <c r="T58" s="176" t="s">
        <v>56</v>
      </c>
      <c r="U58" s="176" t="s">
        <v>57</v>
      </c>
      <c r="V58" s="176" t="s">
        <v>58</v>
      </c>
      <c r="W58" s="214" t="s">
        <v>59</v>
      </c>
    </row>
    <row r="59" spans="1:140" ht="15.75" thickBot="1" x14ac:dyDescent="0.3">
      <c r="K59" s="247" t="s">
        <v>17</v>
      </c>
      <c r="L59" s="248"/>
      <c r="M59" s="177"/>
      <c r="N59" s="178">
        <f>$M$53</f>
        <v>-0.22593721897581531</v>
      </c>
      <c r="O59" s="179">
        <f>$M$53</f>
        <v>-0.22593721897581531</v>
      </c>
      <c r="P59" s="180">
        <f>$M$53</f>
        <v>-0.22593721897581531</v>
      </c>
      <c r="Q59" s="179">
        <f>$M$53</f>
        <v>-0.22593721897581531</v>
      </c>
      <c r="R59" s="181">
        <f>$M$53</f>
        <v>-0.22593721897581531</v>
      </c>
      <c r="S59" s="182"/>
      <c r="T59" s="182"/>
      <c r="U59" s="182"/>
      <c r="V59" s="182"/>
      <c r="W59" s="183"/>
    </row>
    <row r="60" spans="1:140" ht="15.75" thickBot="1" x14ac:dyDescent="0.3">
      <c r="K60" s="233" t="s">
        <v>18</v>
      </c>
      <c r="L60" s="234"/>
      <c r="M60" s="177"/>
      <c r="N60" s="184"/>
      <c r="O60" s="142">
        <f>$N$53</f>
        <v>-7.4188994818446048</v>
      </c>
      <c r="P60" s="185">
        <f>$N$53</f>
        <v>-7.4188994818446048</v>
      </c>
      <c r="Q60" s="186">
        <f>$N$53</f>
        <v>-7.4188994818446048</v>
      </c>
      <c r="R60" s="185">
        <f>$N$53</f>
        <v>-7.4188994818446048</v>
      </c>
      <c r="S60" s="181">
        <f>$N$53</f>
        <v>-7.4188994818446048</v>
      </c>
      <c r="T60" s="182"/>
      <c r="U60" s="182"/>
      <c r="V60" s="182"/>
      <c r="W60" s="183"/>
    </row>
    <row r="61" spans="1:140" ht="15.75" thickBot="1" x14ac:dyDescent="0.3">
      <c r="K61" s="233" t="s">
        <v>19</v>
      </c>
      <c r="L61" s="234"/>
      <c r="M61" s="187"/>
      <c r="N61" s="182"/>
      <c r="O61" s="184"/>
      <c r="P61" s="188">
        <f>$O$53</f>
        <v>2.4241424163175083</v>
      </c>
      <c r="Q61" s="186">
        <f>$O$53</f>
        <v>2.4241424163175083</v>
      </c>
      <c r="R61" s="185">
        <f>$O$53</f>
        <v>2.4241424163175083</v>
      </c>
      <c r="S61" s="186">
        <f>$O$53</f>
        <v>2.4241424163175083</v>
      </c>
      <c r="T61" s="189">
        <f>$O$53</f>
        <v>2.4241424163175083</v>
      </c>
      <c r="U61" s="190"/>
      <c r="V61" s="182"/>
      <c r="W61" s="183"/>
    </row>
    <row r="62" spans="1:140" ht="15.75" thickBot="1" x14ac:dyDescent="0.3">
      <c r="K62" s="233" t="s">
        <v>20</v>
      </c>
      <c r="L62" s="234"/>
      <c r="M62" s="187"/>
      <c r="N62" s="182"/>
      <c r="O62" s="182"/>
      <c r="P62" s="184"/>
      <c r="Q62" s="142">
        <f>$P$53</f>
        <v>13.016288563747395</v>
      </c>
      <c r="R62" s="186">
        <f>$P$53</f>
        <v>13.016288563747395</v>
      </c>
      <c r="S62" s="191">
        <f>$P$53</f>
        <v>13.016288563747395</v>
      </c>
      <c r="T62" s="185">
        <f>$P$53</f>
        <v>13.016288563747395</v>
      </c>
      <c r="U62" s="192">
        <f>$P$53</f>
        <v>13.016288563747395</v>
      </c>
      <c r="V62" s="190"/>
      <c r="W62" s="183"/>
    </row>
    <row r="63" spans="1:140" ht="15.75" thickBot="1" x14ac:dyDescent="0.3">
      <c r="K63" s="235" t="s">
        <v>21</v>
      </c>
      <c r="L63" s="236"/>
      <c r="M63" s="193"/>
      <c r="N63" s="194"/>
      <c r="O63" s="182"/>
      <c r="P63" s="194"/>
      <c r="Q63" s="184"/>
      <c r="R63" s="195">
        <f>+$Q$53</f>
        <v>-13.016288563747395</v>
      </c>
      <c r="S63" s="191">
        <f>+$Q$53</f>
        <v>-13.016288563747395</v>
      </c>
      <c r="T63" s="196">
        <f>+$Q$53</f>
        <v>-13.016288563747395</v>
      </c>
      <c r="U63" s="197">
        <f>+$Q$53</f>
        <v>-13.016288563747395</v>
      </c>
      <c r="V63" s="198">
        <f>+$Q$53</f>
        <v>-13.016288563747395</v>
      </c>
      <c r="W63" s="183"/>
    </row>
    <row r="64" spans="1:140" ht="15.75" thickBot="1" x14ac:dyDescent="0.3">
      <c r="K64" s="199" t="s">
        <v>60</v>
      </c>
      <c r="L64" s="200"/>
      <c r="M64" s="201"/>
      <c r="N64" s="202"/>
      <c r="O64" s="202"/>
      <c r="P64" s="202"/>
      <c r="Q64" s="202"/>
      <c r="R64" s="203">
        <f>+SUM(R59:R63)</f>
        <v>-5.2206942845029118</v>
      </c>
      <c r="S64" s="202">
        <f>+SUM(S60:S63)</f>
        <v>-4.9947570655270965</v>
      </c>
      <c r="T64" s="202">
        <f>+SUM(T61:T63)</f>
        <v>2.4241424163175083</v>
      </c>
      <c r="U64" s="202">
        <f>+SUM(U62:U63)</f>
        <v>0</v>
      </c>
      <c r="V64" s="204">
        <f>+SUM(V63)</f>
        <v>-13.016288563747395</v>
      </c>
      <c r="W64" s="204">
        <f>+SUM(R64:V64)</f>
        <v>-20.807597497459895</v>
      </c>
    </row>
    <row r="65" spans="11:23" ht="15.75" thickBot="1" x14ac:dyDescent="0.3">
      <c r="K65" s="205"/>
      <c r="L65" s="205"/>
      <c r="M65" s="205"/>
      <c r="N65" s="205"/>
      <c r="O65" s="205"/>
      <c r="P65" s="205"/>
      <c r="Q65" s="205"/>
      <c r="R65" s="206"/>
      <c r="S65" s="206"/>
      <c r="T65" s="206"/>
      <c r="U65" s="206"/>
      <c r="V65" s="206"/>
      <c r="W65"/>
    </row>
    <row r="66" spans="11:23" ht="15.75" thickBot="1" x14ac:dyDescent="0.3">
      <c r="K66" s="207" t="s">
        <v>61</v>
      </c>
      <c r="L66" s="208"/>
      <c r="M66" s="209"/>
      <c r="N66" s="209"/>
      <c r="O66" s="209"/>
      <c r="P66" s="209"/>
      <c r="Q66" s="209"/>
      <c r="R66" s="203">
        <f>R64</f>
        <v>-5.2206942845029118</v>
      </c>
      <c r="S66" s="202">
        <f>S64</f>
        <v>-4.9947570655270965</v>
      </c>
      <c r="T66" s="202">
        <f>T64</f>
        <v>2.4241424163175083</v>
      </c>
      <c r="U66" s="202">
        <f>U64</f>
        <v>0</v>
      </c>
      <c r="V66" s="204">
        <f>V64</f>
        <v>-13.016288563747395</v>
      </c>
      <c r="W66" s="204">
        <f>+SUM(R66:V66)</f>
        <v>-20.807597497459895</v>
      </c>
    </row>
  </sheetData>
  <mergeCells count="22">
    <mergeCell ref="K62:L62"/>
    <mergeCell ref="K63:L63"/>
    <mergeCell ref="S46:T50"/>
    <mergeCell ref="M56:Q56"/>
    <mergeCell ref="R56:V56"/>
    <mergeCell ref="K59:L59"/>
    <mergeCell ref="K60:L60"/>
    <mergeCell ref="K61:L61"/>
    <mergeCell ref="C39:I39"/>
    <mergeCell ref="K39:Q39"/>
    <mergeCell ref="C40:D40"/>
    <mergeCell ref="E40:I40"/>
    <mergeCell ref="K40:L40"/>
    <mergeCell ref="M40:Q40"/>
    <mergeCell ref="B8:M8"/>
    <mergeCell ref="C26:D26"/>
    <mergeCell ref="E26:I26"/>
    <mergeCell ref="K26:Q26"/>
    <mergeCell ref="C27:D27"/>
    <mergeCell ref="E27:I27"/>
    <mergeCell ref="K27:L27"/>
    <mergeCell ref="M27:Q27"/>
  </mergeCells>
  <conditionalFormatting sqref="C29:I29">
    <cfRule type="expression" dxfId="3" priority="1">
      <formula>dms_TradingName = "Endeavour Energy"</formula>
    </cfRule>
    <cfRule type="expression" dxfId="2" priority="2">
      <formula>dms_TradingName = "TasNetworks (T)"</formula>
    </cfRule>
  </conditionalFormatting>
  <conditionalFormatting sqref="C31:I35 C42:H42 C44:H49">
    <cfRule type="expression" dxfId="1" priority="3">
      <formula>dms_TradingName = "Endeavour Energy"</formula>
    </cfRule>
    <cfRule type="expression" dxfId="0" priority="4">
      <formula>dms_TradingName = "TasNetworks (T)"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Revised Proposal - EBSS</vt:lpstr>
      <vt:lpstr>dms_PRCP_BaseYear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2023-11-05T23:26:53Z</dcterms:created>
  <dcterms:modified xsi:type="dcterms:W3CDTF">2023-11-06T23:32:15Z</dcterms:modified>
  <cp:contentStatus/>
</cp:coreProperties>
</file>