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G:\Corporate Development\R&amp;P\2024 Determination\2024-29 Revised Proposal to the AER\Attachments\"/>
    </mc:Choice>
  </mc:AlternateContent>
  <xr:revisionPtr revIDLastSave="0" documentId="13_ncr:1_{C1F367C8-37F5-42EB-A8D3-002EBDDC32A4}" xr6:coauthVersionLast="47" xr6:coauthVersionMax="47" xr10:uidLastSave="{00000000-0000-0000-0000-000000000000}"/>
  <bookViews>
    <workbookView xWindow="-120" yWindow="-120" windowWidth="51840" windowHeight="21240" tabRatio="811" xr2:uid="{00000000-000D-0000-FFFF-FFFF00000000}"/>
  </bookViews>
  <sheets>
    <sheet name="Cover" sheetId="20" r:id="rId1"/>
    <sheet name="Output | Decision tables" sheetId="19" r:id="rId2"/>
    <sheet name="STPIS inputs" sheetId="21" r:id="rId3"/>
    <sheet name="Annual performance and targets" sheetId="17" r:id="rId4"/>
    <sheet name="Incentive rates calc" sheetId="14" r:id="rId5"/>
    <sheet name="Change log" sheetId="2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2" i="17" l="1"/>
  <c r="D9" i="14" s="1"/>
  <c r="R9" i="17"/>
  <c r="R20" i="17"/>
  <c r="I20" i="17"/>
  <c r="I9" i="17"/>
  <c r="E8" i="14"/>
  <c r="D8" i="14"/>
  <c r="C20" i="19" s="1"/>
  <c r="E9" i="14"/>
  <c r="D19" i="19"/>
  <c r="C19" i="19" l="1"/>
  <c r="I21" i="17"/>
  <c r="R21" i="17"/>
  <c r="R10" i="17"/>
  <c r="Q20" i="17"/>
  <c r="I10" i="17"/>
  <c r="H9" i="17"/>
  <c r="H10" i="17"/>
  <c r="C4" i="21"/>
  <c r="D24" i="19"/>
  <c r="C24" i="19"/>
  <c r="P42" i="17" l="1"/>
  <c r="P43" i="17"/>
  <c r="D6" i="14" l="1"/>
  <c r="D43" i="17"/>
  <c r="E43" i="17"/>
  <c r="E42" i="17"/>
  <c r="D42" i="17"/>
  <c r="N42" i="17"/>
  <c r="N43" i="17"/>
  <c r="M43" i="17"/>
  <c r="M42" i="17"/>
  <c r="F43" i="17" l="1"/>
  <c r="F42" i="17"/>
  <c r="O43" i="17"/>
  <c r="O42" i="17"/>
  <c r="C43" i="17" l="1"/>
  <c r="C42" i="17"/>
  <c r="H20" i="17" l="1"/>
  <c r="Q21" i="17"/>
  <c r="H21" i="17"/>
  <c r="Q9" i="17"/>
  <c r="L42" i="17"/>
  <c r="Q10" i="17"/>
  <c r="L43" i="17"/>
  <c r="C11" i="21"/>
  <c r="D11" i="14" s="1"/>
  <c r="D7" i="14"/>
  <c r="E6" i="14"/>
  <c r="D5" i="14"/>
  <c r="E5" i="14"/>
  <c r="B7" i="21"/>
  <c r="E11" i="14" l="1"/>
  <c r="E7" i="14"/>
  <c r="D12" i="14"/>
  <c r="C14" i="19" s="1"/>
  <c r="E12" i="14" l="1"/>
  <c r="D14" i="19" s="1"/>
  <c r="R31" i="17"/>
  <c r="R32" i="17"/>
  <c r="G42" i="17" l="1"/>
  <c r="G43" i="17"/>
  <c r="H42" i="17" l="1"/>
  <c r="Q42" i="17"/>
  <c r="R43" i="17"/>
  <c r="Q43" i="17"/>
  <c r="I43" i="17"/>
  <c r="I42" i="17"/>
  <c r="H43" i="17"/>
  <c r="D20" i="19" s="1"/>
  <c r="D13" i="14" l="1"/>
  <c r="C15" i="19" s="1"/>
  <c r="E13" i="14"/>
  <c r="D15" i="19" s="1"/>
  <c r="Q32" i="17"/>
  <c r="I32" i="17"/>
  <c r="H32" i="17"/>
  <c r="Q31" i="17"/>
  <c r="I31" i="17"/>
  <c r="H31" i="17"/>
</calcChain>
</file>

<file path=xl/sharedStrings.xml><?xml version="1.0" encoding="utf-8"?>
<sst xmlns="http://schemas.openxmlformats.org/spreadsheetml/2006/main" count="186" uniqueCount="92">
  <si>
    <t>Classification</t>
  </si>
  <si>
    <t>Urban</t>
  </si>
  <si>
    <t>R</t>
  </si>
  <si>
    <t>Beta</t>
  </si>
  <si>
    <t>Average annual energy consumption by network type</t>
  </si>
  <si>
    <t>Average smoothed revenue requirement</t>
  </si>
  <si>
    <t>Average unplanned SAIFI target</t>
  </si>
  <si>
    <t>Average unplanned SAIDI target</t>
  </si>
  <si>
    <t>CPI</t>
  </si>
  <si>
    <t>SAIFI</t>
  </si>
  <si>
    <t>SAIDI</t>
  </si>
  <si>
    <t>2018/19</t>
  </si>
  <si>
    <t>2019/20</t>
  </si>
  <si>
    <t>2020/21</t>
  </si>
  <si>
    <t>2021/22</t>
  </si>
  <si>
    <t>Inflation adjustment to 2024/25</t>
  </si>
  <si>
    <t>Short rural</t>
  </si>
  <si>
    <t>2022/23</t>
  </si>
  <si>
    <t>Revenue proposal</t>
  </si>
  <si>
    <t>Annual compliance actual</t>
  </si>
  <si>
    <t>Draft decision</t>
  </si>
  <si>
    <t>Final decision</t>
  </si>
  <si>
    <t>Adjusmtnets</t>
  </si>
  <si>
    <t>Decision</t>
  </si>
  <si>
    <t>AER Draft Decision STPIS for 2024-29</t>
  </si>
  <si>
    <t>Revenue at Risk</t>
  </si>
  <si>
    <t>Feeders classifications</t>
  </si>
  <si>
    <t>Short rual</t>
  </si>
  <si>
    <t>Customer service parameter</t>
  </si>
  <si>
    <t>STPIS Targets and incentive rates</t>
  </si>
  <si>
    <t>Not applied due to CSIS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</si>
  <si>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</si>
  <si>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</si>
  <si>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</si>
  <si>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</si>
  <si>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</si>
  <si>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VCR</t>
  </si>
  <si>
    <t>Inputs</t>
  </si>
  <si>
    <t>ABS</t>
  </si>
  <si>
    <t>Historical STPIS performance and adjustments</t>
  </si>
  <si>
    <t>Value of Customer Reliability (VCR) for NSW</t>
  </si>
  <si>
    <t>Endeavour Energy</t>
  </si>
  <si>
    <t>Box Cox</t>
  </si>
  <si>
    <t>Source</t>
  </si>
  <si>
    <t>https://www.aer.gov.au/system/files/AER%20-%20Final%20decision%20-%20Endeavour%20Energy%20distribution%20determination%202019-24%20-%20Attachment%2010%20-%20Service%20target%20performance%20incentive%20scheme%20-%20April%202019.pdf</t>
  </si>
  <si>
    <t>https://www.abs.gov.au/statistics/economy/price-indexes-and-inflation/consumer-price-index-australia/latest-release#data-downloads.      TABLES 1 and 2. CPI</t>
  </si>
  <si>
    <t>Source:</t>
  </si>
  <si>
    <t>Revenue Smoothing ($m Real 2023-24)</t>
  </si>
  <si>
    <t>2024-25</t>
  </si>
  <si>
    <t>2025-26</t>
  </si>
  <si>
    <t>2026-27</t>
  </si>
  <si>
    <t>2027-28</t>
  </si>
  <si>
    <t>2028-29</t>
  </si>
  <si>
    <t>Source: AER 2019 VCR Table 1.3 on page 17, and Table 5.22 on page 71</t>
  </si>
  <si>
    <t>STPIS Incentive rates for FY2024-29 period</t>
  </si>
  <si>
    <t>STPIS performance targets for the 2024-29 period</t>
  </si>
  <si>
    <t>SAIDI target (minutes)</t>
  </si>
  <si>
    <t>SAIFI target (interruptions)</t>
  </si>
  <si>
    <t>Value of customer reliablity ($/MWh)</t>
  </si>
  <si>
    <t>±4. 5 %</t>
  </si>
  <si>
    <r>
      <rPr>
        <i/>
        <sz val="8"/>
        <rFont val="Arial"/>
        <family val="2"/>
      </rPr>
      <t xml:space="preserve">ir </t>
    </r>
    <r>
      <rPr>
        <sz val="8"/>
        <rFont val="Arial"/>
        <family val="2"/>
      </rPr>
      <t>- SAIDI</t>
    </r>
  </si>
  <si>
    <r>
      <rPr>
        <i/>
        <sz val="8"/>
        <rFont val="Arial"/>
        <family val="2"/>
      </rPr>
      <t xml:space="preserve">ir </t>
    </r>
    <r>
      <rPr>
        <sz val="8"/>
        <rFont val="Arial"/>
        <family val="2"/>
      </rPr>
      <t>- SAIFI</t>
    </r>
  </si>
  <si>
    <t>Changelog (to detail completion of inputs, and any changes to inputs)</t>
  </si>
  <si>
    <t>Version</t>
  </si>
  <si>
    <t>Cell range</t>
  </si>
  <si>
    <t>Description</t>
  </si>
  <si>
    <t>v1.01</t>
  </si>
  <si>
    <t>Changed format of decision tables tab</t>
  </si>
  <si>
    <t>a Values based on AER 2019 VCR report, escalated to July 2022 using December 2022 CPI Index</t>
  </si>
  <si>
    <t>Contents</t>
  </si>
  <si>
    <t>2024-29</t>
  </si>
  <si>
    <t>Output | Decision tables</t>
  </si>
  <si>
    <t>STPIS inputs</t>
  </si>
  <si>
    <t>Annual performance and targets</t>
  </si>
  <si>
    <t>Incentive rates calculations</t>
  </si>
  <si>
    <t>Change log</t>
  </si>
  <si>
    <t>Provides output including incentive rates, targets and VCR by feeders type</t>
  </si>
  <si>
    <t>Inputs average smoothed revenus, average annual energy consumptions, CPI and network feeders type</t>
  </si>
  <si>
    <t>Calculates targets based on historical performance and adjusment by STPIS paramteres and network feeder types</t>
  </si>
  <si>
    <t>Calculates incentive rates by STPIS paramteres and network feeder types</t>
  </si>
  <si>
    <t>Provides log of updates made to the model template (rather than changes between preliminary and final model submissions)</t>
  </si>
  <si>
    <t>Incentive rate attributes</t>
  </si>
  <si>
    <t>Network weighting</t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</si>
  <si>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</si>
  <si>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</si>
  <si>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</si>
  <si>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</si>
  <si>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</si>
  <si>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Output Decision tables. Incentive rates were divided by 100 so that % format can be used. This was removed.</t>
  </si>
  <si>
    <t>C14, C15, D14, D15</t>
  </si>
  <si>
    <t>Endeavour Energy revised proposal PTRM, Revenue Summary Sheet,  Revenue Smoothing ($m Real 2023-24)</t>
  </si>
  <si>
    <t>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</si>
</sst>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_-* #,##0.000_-;\-* #,##0.000_-;_-* &quot;-&quot;??_-;_-@_-"/>
    <numFmt numFmtId="168" formatCode="0.0000"/>
    <numFmt numFmtId="169" formatCode="_-* #,##0.0000_-;\-* #,##0.0000_-;_-* &quot;-&quot;??_-;_-@_-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&quot;$&quot;#,##0"/>
    <numFmt numFmtId="174" formatCode="_-* #,##0.0_-;\-* #,##0.0_-;_-* &quot;-&quot;??_-;_-@_-"/>
    <numFmt numFmtId="175" formatCode="_-&quot;$&quot;* #,##0_-;\-&quot;$&quot;* #,##0_-;_-&quot;$&quot;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i/>
      <sz val="8"/>
      <color theme="8" tint="-0.249977111117893"/>
      <name val="Arial"/>
      <family val="2"/>
    </font>
    <font>
      <b/>
      <i/>
      <sz val="8"/>
      <color theme="8" tint="-0.249977111117893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bscript"/>
      <sz val="8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i/>
      <sz val="12"/>
      <name val="Arial"/>
      <family val="2"/>
    </font>
    <font>
      <sz val="12"/>
      <name val="TimesNewRoman"/>
    </font>
    <font>
      <sz val="8"/>
      <color theme="8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2">
      <alignment vertical="center"/>
    </xf>
    <xf numFmtId="0" fontId="4" fillId="5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horizontal="left"/>
    </xf>
    <xf numFmtId="0" fontId="6" fillId="0" borderId="1" xfId="0" applyFont="1" applyBorder="1"/>
    <xf numFmtId="0" fontId="8" fillId="0" borderId="0" xfId="0" applyFont="1"/>
    <xf numFmtId="165" fontId="7" fillId="2" borderId="1" xfId="1" applyNumberFormat="1" applyFont="1" applyFill="1" applyBorder="1" applyAlignment="1">
      <alignment horizontal="left"/>
    </xf>
    <xf numFmtId="165" fontId="8" fillId="0" borderId="0" xfId="1" applyNumberFormat="1" applyFont="1"/>
    <xf numFmtId="165" fontId="6" fillId="0" borderId="0" xfId="1" applyNumberFormat="1" applyFont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165" fontId="7" fillId="3" borderId="1" xfId="1" applyNumberFormat="1" applyFont="1" applyFill="1" applyBorder="1" applyAlignment="1">
      <alignment horizontal="left"/>
    </xf>
    <xf numFmtId="166" fontId="6" fillId="0" borderId="1" xfId="0" applyNumberFormat="1" applyFont="1" applyBorder="1"/>
    <xf numFmtId="166" fontId="6" fillId="0" borderId="1" xfId="0" applyNumberFormat="1" applyFont="1" applyFill="1" applyBorder="1"/>
    <xf numFmtId="166" fontId="7" fillId="6" borderId="1" xfId="0" applyNumberFormat="1" applyFont="1" applyFill="1" applyBorder="1"/>
    <xf numFmtId="167" fontId="6" fillId="0" borderId="1" xfId="1" applyNumberFormat="1" applyFont="1" applyBorder="1"/>
    <xf numFmtId="167" fontId="7" fillId="6" borderId="1" xfId="1" applyNumberFormat="1" applyFont="1" applyFill="1" applyBorder="1"/>
    <xf numFmtId="167" fontId="6" fillId="0" borderId="1" xfId="1" applyNumberFormat="1" applyFont="1" applyFill="1" applyBorder="1"/>
    <xf numFmtId="0" fontId="7" fillId="6" borderId="1" xfId="0" applyFont="1" applyFill="1" applyBorder="1"/>
    <xf numFmtId="0" fontId="0" fillId="7" borderId="0" xfId="0" applyFill="1"/>
    <xf numFmtId="0" fontId="2" fillId="7" borderId="0" xfId="0" applyFont="1" applyFill="1"/>
    <xf numFmtId="0" fontId="9" fillId="7" borderId="0" xfId="0" applyFont="1" applyFill="1"/>
    <xf numFmtId="0" fontId="10" fillId="0" borderId="0" xfId="0" applyFont="1" applyAlignment="1">
      <alignment vertical="center"/>
    </xf>
    <xf numFmtId="0" fontId="2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8" borderId="3" xfId="0" applyFill="1" applyBorder="1"/>
    <xf numFmtId="0" fontId="0" fillId="8" borderId="0" xfId="0" applyFill="1"/>
    <xf numFmtId="0" fontId="0" fillId="8" borderId="4" xfId="0" applyFill="1" applyBorder="1"/>
    <xf numFmtId="0" fontId="0" fillId="9" borderId="5" xfId="0" applyFill="1" applyBorder="1"/>
    <xf numFmtId="0" fontId="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4" xfId="0" applyFont="1" applyBorder="1"/>
    <xf numFmtId="0" fontId="13" fillId="0" borderId="3" xfId="0" applyFont="1" applyBorder="1" applyAlignment="1">
      <alignment horizontal="left"/>
    </xf>
    <xf numFmtId="17" fontId="13" fillId="0" borderId="3" xfId="0" quotePrefix="1" applyNumberFormat="1" applyFont="1" applyBorder="1"/>
    <xf numFmtId="0" fontId="13" fillId="0" borderId="3" xfId="0" applyFont="1" applyBorder="1"/>
    <xf numFmtId="0" fontId="13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0" borderId="0" xfId="0" quotePrefix="1" applyFont="1"/>
    <xf numFmtId="0" fontId="15" fillId="0" borderId="0" xfId="0" applyFont="1"/>
    <xf numFmtId="17" fontId="13" fillId="0" borderId="0" xfId="0" quotePrefix="1" applyNumberFormat="1" applyFont="1"/>
    <xf numFmtId="0" fontId="14" fillId="7" borderId="0" xfId="0" applyFont="1" applyFill="1"/>
    <xf numFmtId="0" fontId="16" fillId="8" borderId="0" xfId="0" applyFont="1" applyFill="1"/>
    <xf numFmtId="0" fontId="12" fillId="8" borderId="0" xfId="0" applyFont="1" applyFill="1"/>
    <xf numFmtId="0" fontId="17" fillId="0" borderId="0" xfId="0" applyFont="1" applyAlignment="1">
      <alignment horizontal="left" indent="1"/>
    </xf>
    <xf numFmtId="0" fontId="18" fillId="0" borderId="0" xfId="0" applyFont="1"/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 applyFill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8" borderId="5" xfId="9" applyFill="1" applyBorder="1"/>
    <xf numFmtId="0" fontId="7" fillId="8" borderId="5" xfId="9" applyFont="1" applyFill="1" applyBorder="1"/>
    <xf numFmtId="0" fontId="21" fillId="8" borderId="5" xfId="9" applyFont="1" applyFill="1" applyBorder="1" applyAlignment="1">
      <alignment vertical="center"/>
    </xf>
    <xf numFmtId="0" fontId="2" fillId="8" borderId="5" xfId="9" applyFill="1" applyBorder="1" applyAlignment="1">
      <alignment wrapText="1"/>
    </xf>
    <xf numFmtId="164" fontId="21" fillId="8" borderId="5" xfId="9" applyNumberFormat="1" applyFont="1" applyFill="1" applyBorder="1" applyAlignment="1">
      <alignment horizontal="center" wrapText="1"/>
    </xf>
    <xf numFmtId="0" fontId="2" fillId="7" borderId="0" xfId="9" applyFill="1" applyAlignment="1">
      <alignment wrapText="1"/>
    </xf>
    <xf numFmtId="0" fontId="2" fillId="7" borderId="0" xfId="9" applyFill="1"/>
    <xf numFmtId="0" fontId="2" fillId="0" borderId="0" xfId="9"/>
    <xf numFmtId="172" fontId="22" fillId="0" borderId="0" xfId="9" applyNumberFormat="1" applyFont="1"/>
    <xf numFmtId="172" fontId="13" fillId="0" borderId="0" xfId="12" applyNumberFormat="1" applyFont="1" applyAlignment="1" applyProtection="1"/>
    <xf numFmtId="172" fontId="24" fillId="0" borderId="0" xfId="9" applyNumberFormat="1" applyFont="1"/>
    <xf numFmtId="174" fontId="24" fillId="0" borderId="0" xfId="9" applyNumberFormat="1" applyFont="1"/>
    <xf numFmtId="0" fontId="24" fillId="0" borderId="0" xfId="9" applyFont="1"/>
    <xf numFmtId="0" fontId="24" fillId="0" borderId="0" xfId="9" applyFont="1" applyAlignment="1">
      <alignment wrapText="1"/>
    </xf>
    <xf numFmtId="172" fontId="25" fillId="0" borderId="4" xfId="12" applyNumberFormat="1" applyFont="1" applyBorder="1" applyAlignment="1" applyProtection="1"/>
    <xf numFmtId="172" fontId="26" fillId="0" borderId="4" xfId="9" applyNumberFormat="1" applyFont="1" applyBorder="1"/>
    <xf numFmtId="172" fontId="24" fillId="0" borderId="4" xfId="9" applyNumberFormat="1" applyFont="1" applyBorder="1"/>
    <xf numFmtId="174" fontId="24" fillId="0" borderId="4" xfId="9" applyNumberFormat="1" applyFont="1" applyBorder="1"/>
    <xf numFmtId="0" fontId="24" fillId="0" borderId="4" xfId="9" applyFont="1" applyBorder="1"/>
    <xf numFmtId="0" fontId="27" fillId="8" borderId="0" xfId="9" applyFont="1" applyFill="1"/>
    <xf numFmtId="0" fontId="7" fillId="8" borderId="0" xfId="9" applyFont="1" applyFill="1"/>
    <xf numFmtId="0" fontId="28" fillId="8" borderId="0" xfId="9" applyFont="1" applyFill="1"/>
    <xf numFmtId="0" fontId="29" fillId="0" borderId="0" xfId="0" applyFont="1"/>
    <xf numFmtId="165" fontId="29" fillId="0" borderId="0" xfId="0" applyNumberFormat="1" applyFont="1"/>
    <xf numFmtId="0" fontId="29" fillId="0" borderId="0" xfId="0" applyNumberFormat="1" applyFont="1"/>
    <xf numFmtId="171" fontId="29" fillId="0" borderId="0" xfId="0" applyNumberFormat="1" applyFont="1"/>
    <xf numFmtId="170" fontId="29" fillId="0" borderId="0" xfId="0" applyNumberFormat="1" applyFont="1"/>
    <xf numFmtId="0" fontId="2" fillId="8" borderId="5" xfId="9" applyFill="1" applyBorder="1" applyAlignment="1">
      <alignment horizontal="center" vertical="center"/>
    </xf>
    <xf numFmtId="0" fontId="21" fillId="8" borderId="5" xfId="9" applyFont="1" applyFill="1" applyBorder="1" applyAlignment="1">
      <alignment horizontal="center" vertical="center"/>
    </xf>
    <xf numFmtId="0" fontId="2" fillId="8" borderId="5" xfId="9" applyFill="1" applyBorder="1" applyAlignment="1">
      <alignment horizontal="center" vertical="center" wrapText="1"/>
    </xf>
    <xf numFmtId="164" fontId="21" fillId="8" borderId="5" xfId="9" applyNumberFormat="1" applyFont="1" applyFill="1" applyBorder="1" applyAlignment="1">
      <alignment horizontal="center" vertical="center" wrapText="1"/>
    </xf>
    <xf numFmtId="0" fontId="2" fillId="7" borderId="0" xfId="9" applyFill="1" applyAlignment="1">
      <alignment horizontal="center" vertical="center" wrapText="1"/>
    </xf>
    <xf numFmtId="0" fontId="2" fillId="7" borderId="0" xfId="9" applyFill="1" applyAlignment="1">
      <alignment horizontal="center" vertical="center"/>
    </xf>
    <xf numFmtId="0" fontId="2" fillId="0" borderId="0" xfId="9" applyAlignment="1">
      <alignment horizontal="center" vertical="center"/>
    </xf>
    <xf numFmtId="0" fontId="29" fillId="0" borderId="0" xfId="0" applyFont="1" applyAlignment="1">
      <alignment horizontal="center" vertical="center"/>
    </xf>
    <xf numFmtId="173" fontId="6" fillId="0" borderId="1" xfId="2" applyNumberFormat="1" applyFont="1" applyBorder="1" applyAlignment="1">
      <alignment horizontal="center" vertical="center"/>
    </xf>
    <xf numFmtId="0" fontId="7" fillId="8" borderId="5" xfId="9" applyFont="1" applyFill="1" applyBorder="1" applyAlignment="1">
      <alignment vertical="center"/>
    </xf>
    <xf numFmtId="0" fontId="7" fillId="8" borderId="5" xfId="9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indent="1"/>
    </xf>
    <xf numFmtId="0" fontId="29" fillId="0" borderId="0" xfId="0" applyFont="1" applyAlignment="1">
      <alignment horizontal="center"/>
    </xf>
    <xf numFmtId="0" fontId="28" fillId="8" borderId="0" xfId="9" applyFont="1" applyFill="1" applyAlignment="1">
      <alignment horizontal="center"/>
    </xf>
    <xf numFmtId="165" fontId="29" fillId="0" borderId="0" xfId="0" applyNumberFormat="1" applyFont="1" applyAlignment="1">
      <alignment horizontal="center"/>
    </xf>
    <xf numFmtId="0" fontId="29" fillId="0" borderId="0" xfId="0" applyFont="1" applyAlignment="1">
      <alignment vertical="center"/>
    </xf>
    <xf numFmtId="1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8" fontId="6" fillId="0" borderId="1" xfId="1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173" fontId="6" fillId="0" borderId="1" xfId="2" applyNumberFormat="1" applyFont="1" applyBorder="1" applyAlignment="1">
      <alignment horizontal="right"/>
    </xf>
    <xf numFmtId="0" fontId="7" fillId="0" borderId="3" xfId="0" applyFont="1" applyBorder="1"/>
    <xf numFmtId="175" fontId="6" fillId="0" borderId="3" xfId="2" applyNumberFormat="1" applyFont="1" applyBorder="1" applyAlignment="1">
      <alignment horizontal="right"/>
    </xf>
    <xf numFmtId="175" fontId="6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10" borderId="4" xfId="0" applyFont="1" applyFill="1" applyBorder="1"/>
    <xf numFmtId="10" fontId="6" fillId="10" borderId="4" xfId="0" applyNumberFormat="1" applyFont="1" applyFill="1" applyBorder="1" applyAlignment="1">
      <alignment horizontal="right"/>
    </xf>
    <xf numFmtId="0" fontId="7" fillId="8" borderId="1" xfId="9" applyFont="1" applyFill="1" applyBorder="1" applyAlignment="1">
      <alignment horizontal="right"/>
    </xf>
    <xf numFmtId="10" fontId="6" fillId="0" borderId="1" xfId="0" applyNumberFormat="1" applyFont="1" applyBorder="1"/>
    <xf numFmtId="172" fontId="6" fillId="0" borderId="1" xfId="1" applyNumberFormat="1" applyFont="1" applyBorder="1" applyAlignment="1">
      <alignment horizontal="right" vertical="center"/>
    </xf>
    <xf numFmtId="0" fontId="6" fillId="10" borderId="5" xfId="0" applyFont="1" applyFill="1" applyBorder="1"/>
    <xf numFmtId="10" fontId="6" fillId="0" borderId="5" xfId="0" applyNumberFormat="1" applyFont="1" applyBorder="1"/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68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165" fontId="6" fillId="0" borderId="1" xfId="1" applyNumberFormat="1" applyFont="1" applyBorder="1" applyAlignment="1">
      <alignment vertical="center"/>
    </xf>
    <xf numFmtId="172" fontId="6" fillId="0" borderId="1" xfId="1" applyNumberFormat="1" applyFont="1" applyBorder="1" applyAlignment="1">
      <alignment vertical="center"/>
    </xf>
    <xf numFmtId="165" fontId="6" fillId="0" borderId="1" xfId="2" applyNumberFormat="1" applyFont="1" applyBorder="1" applyAlignment="1">
      <alignment vertical="center"/>
    </xf>
    <xf numFmtId="169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8" fontId="6" fillId="0" borderId="1" xfId="11" applyNumberFormat="1" applyFont="1" applyBorder="1" applyAlignment="1">
      <alignment vertical="center"/>
    </xf>
    <xf numFmtId="0" fontId="7" fillId="8" borderId="5" xfId="9" applyFont="1" applyFill="1" applyBorder="1" applyAlignment="1">
      <alignment horizontal="left" vertical="center" indent="1"/>
    </xf>
    <xf numFmtId="0" fontId="13" fillId="8" borderId="5" xfId="9" applyFont="1" applyFill="1" applyBorder="1" applyAlignment="1">
      <alignment horizontal="center" vertical="center"/>
    </xf>
    <xf numFmtId="0" fontId="13" fillId="7" borderId="0" xfId="0" applyFont="1" applyFill="1"/>
    <xf numFmtId="173" fontId="6" fillId="0" borderId="1" xfId="2" applyNumberFormat="1" applyFont="1" applyBorder="1" applyAlignment="1">
      <alignment horizontal="center"/>
    </xf>
    <xf numFmtId="173" fontId="6" fillId="0" borderId="1" xfId="2" applyNumberFormat="1" applyFont="1" applyBorder="1" applyAlignment="1">
      <alignment horizontal="right" vertical="center"/>
    </xf>
    <xf numFmtId="0" fontId="31" fillId="7" borderId="0" xfId="0" applyFont="1" applyFill="1" applyAlignment="1">
      <alignment vertical="center"/>
    </xf>
    <xf numFmtId="0" fontId="32" fillId="7" borderId="0" xfId="12" applyFont="1" applyFill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 vertical="center" indent="1"/>
    </xf>
    <xf numFmtId="0" fontId="34" fillId="0" borderId="0" xfId="0" applyFont="1" applyAlignment="1">
      <alignment vertical="center"/>
    </xf>
    <xf numFmtId="0" fontId="31" fillId="0" borderId="0" xfId="0" quotePrefix="1" applyFont="1" applyAlignment="1">
      <alignment horizontal="left" vertical="center"/>
    </xf>
    <xf numFmtId="17" fontId="31" fillId="0" borderId="0" xfId="0" quotePrefix="1" applyNumberFormat="1" applyFont="1" applyAlignment="1">
      <alignment vertical="center"/>
    </xf>
    <xf numFmtId="0" fontId="33" fillId="0" borderId="0" xfId="12" applyNumberFormat="1" applyFont="1" applyAlignment="1" applyProtection="1">
      <alignment horizontal="left" vertical="center" indent="1"/>
    </xf>
    <xf numFmtId="0" fontId="35" fillId="0" borderId="0" xfId="0" applyNumberFormat="1" applyFont="1" applyAlignment="1">
      <alignment horizontal="right" indent="1"/>
    </xf>
  </cellXfs>
  <cellStyles count="13">
    <cellStyle name="Comma" xfId="1" builtinId="3"/>
    <cellStyle name="Comma 2" xfId="3" xr:uid="{00000000-0005-0000-0000-000002000000}"/>
    <cellStyle name="Comma 3" xfId="5" xr:uid="{00000000-0005-0000-0000-000003000000}"/>
    <cellStyle name="Currency" xfId="2" builtinId="4"/>
    <cellStyle name="Currency 2" xfId="4" xr:uid="{00000000-0005-0000-0000-000005000000}"/>
    <cellStyle name="Currency 3" xfId="6" xr:uid="{00000000-0005-0000-0000-000006000000}"/>
    <cellStyle name="dms_1" xfId="7" xr:uid="{00000000-0005-0000-0000-000007000000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392205</xdr:colOff>
      <xdr:row>8</xdr:row>
      <xdr:rowOff>57068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913527" cy="964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418010</xdr:colOff>
      <xdr:row>22</xdr:row>
      <xdr:rowOff>123334</xdr:rowOff>
    </xdr:from>
    <xdr:ext cx="214418" cy="1903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80D207B-06FC-42C5-BE07-BA9EC6047FE4}"/>
                </a:ext>
              </a:extLst>
            </xdr:cNvPr>
            <xdr:cNvSpPr txBox="1"/>
          </xdr:nvSpPr>
          <xdr:spPr>
            <a:xfrm>
              <a:off x="1030923" y="3361834"/>
              <a:ext cx="214418" cy="1903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p/>
                    </m:sSup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80D207B-06FC-42C5-BE07-BA9EC6047FE4}"/>
                </a:ext>
              </a:extLst>
            </xdr:cNvPr>
            <xdr:cNvSpPr txBox="1"/>
          </xdr:nvSpPr>
          <xdr:spPr>
            <a:xfrm>
              <a:off x="1030923" y="3361834"/>
              <a:ext cx="214418" cy="1903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𝑎^</a:t>
              </a:r>
              <a:endParaRPr lang="en-AU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5357</xdr:colOff>
      <xdr:row>21</xdr:row>
      <xdr:rowOff>25753</xdr:rowOff>
    </xdr:from>
    <xdr:to>
      <xdr:col>11</xdr:col>
      <xdr:colOff>362533</xdr:colOff>
      <xdr:row>28</xdr:row>
      <xdr:rowOff>2923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4B8141-A5AA-CE35-E18D-C3F87431D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9515" y="4963202"/>
          <a:ext cx="3418783" cy="1266479"/>
        </a:xfrm>
        <a:prstGeom prst="rect">
          <a:avLst/>
        </a:prstGeom>
      </xdr:spPr>
    </xdr:pic>
    <xdr:clientData/>
  </xdr:twoCellAnchor>
  <xdr:twoCellAnchor editAs="oneCell">
    <xdr:from>
      <xdr:col>6</xdr:col>
      <xdr:colOff>19439</xdr:colOff>
      <xdr:row>28</xdr:row>
      <xdr:rowOff>30412</xdr:rowOff>
    </xdr:from>
    <xdr:to>
      <xdr:col>11</xdr:col>
      <xdr:colOff>438467</xdr:colOff>
      <xdr:row>38</xdr:row>
      <xdr:rowOff>69041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6D22EE-C405-F95F-0321-97315BC60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73597" y="6260540"/>
          <a:ext cx="3480635" cy="1878962"/>
        </a:xfrm>
        <a:prstGeom prst="rect">
          <a:avLst/>
        </a:prstGeom>
      </xdr:spPr>
    </xdr:pic>
    <xdr:clientData/>
  </xdr:twoCellAnchor>
  <xdr:twoCellAnchor editAs="oneCell">
    <xdr:from>
      <xdr:col>6</xdr:col>
      <xdr:colOff>32966</xdr:colOff>
      <xdr:row>0</xdr:row>
      <xdr:rowOff>176130</xdr:rowOff>
    </xdr:from>
    <xdr:to>
      <xdr:col>11</xdr:col>
      <xdr:colOff>411163</xdr:colOff>
      <xdr:row>20</xdr:row>
      <xdr:rowOff>121325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81779" y="176130"/>
          <a:ext cx="3407940" cy="4686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tabSelected="1" topLeftCell="A6" zoomScale="85" zoomScaleNormal="85" workbookViewId="0">
      <selection activeCell="J34" sqref="J34"/>
    </sheetView>
  </sheetViews>
  <sheetFormatPr defaultColWidth="8.5703125" defaultRowHeight="15"/>
  <cols>
    <col min="1" max="4" width="9.42578125" style="1" customWidth="1"/>
    <col min="5" max="5" width="11.42578125" style="1" customWidth="1"/>
    <col min="6" max="7" width="8.5703125" style="1"/>
    <col min="8" max="8" width="7.42578125" style="1" customWidth="1"/>
    <col min="9" max="12" width="8.5703125" style="1"/>
    <col min="13" max="13" width="10.5703125" style="1" bestFit="1" customWidth="1"/>
    <col min="14" max="16384" width="8.5703125" style="1"/>
  </cols>
  <sheetData>
    <row r="1" spans="1:36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36" ht="46.5">
      <c r="C2" s="29"/>
      <c r="D2" s="29"/>
      <c r="E2" s="29"/>
      <c r="F2" s="29"/>
      <c r="G2" s="29"/>
      <c r="H2" s="29"/>
      <c r="I2" s="29"/>
      <c r="J2" s="45" t="s">
        <v>35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36" ht="20.25">
      <c r="C3" s="29"/>
      <c r="D3" s="29"/>
      <c r="E3" s="29"/>
      <c r="F3" s="29"/>
      <c r="G3" s="29"/>
      <c r="H3" s="29"/>
      <c r="I3" s="29"/>
      <c r="J3" s="46" t="s">
        <v>34</v>
      </c>
      <c r="K3" s="29"/>
      <c r="L3" s="29"/>
      <c r="M3" s="29"/>
      <c r="N3" s="29"/>
      <c r="O3" s="29"/>
      <c r="P3" s="29"/>
      <c r="Q3" s="29"/>
      <c r="R3" s="29"/>
      <c r="S3" s="46" t="s">
        <v>41</v>
      </c>
      <c r="T3" s="29"/>
      <c r="U3" s="29"/>
      <c r="V3" s="29"/>
      <c r="W3" s="46" t="s">
        <v>70</v>
      </c>
      <c r="X3" s="29"/>
      <c r="Y3" s="29"/>
      <c r="Z3" s="29"/>
      <c r="AA3" s="29"/>
    </row>
    <row r="4" spans="1:36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36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8" spans="1:36" ht="52.5">
      <c r="I8" s="24"/>
      <c r="J8" s="25"/>
    </row>
    <row r="9" spans="1:36" ht="20.25">
      <c r="L9" s="26"/>
      <c r="M9" s="27"/>
    </row>
    <row r="11" spans="1:36" ht="44.25">
      <c r="A11" s="19"/>
      <c r="B11" s="19"/>
      <c r="C11" s="19"/>
      <c r="E11" s="20"/>
      <c r="F11" s="21"/>
      <c r="H11" s="2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36" s="23" customFormat="1" ht="12.75">
      <c r="A12" s="20"/>
      <c r="B12" s="20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36" s="23" customFormat="1" ht="12.75">
      <c r="A13" s="20"/>
      <c r="B13" s="20"/>
      <c r="C13" s="20"/>
      <c r="D13" s="36"/>
      <c r="E13" s="37"/>
      <c r="F13" s="37"/>
      <c r="G13" s="38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36" s="93" customFormat="1" ht="18" customHeight="1">
      <c r="A14" s="20"/>
      <c r="B14" s="20"/>
      <c r="C14" s="137" t="s">
        <v>69</v>
      </c>
      <c r="D14" s="138"/>
      <c r="E14" s="138"/>
      <c r="F14" s="138"/>
      <c r="G14" s="138"/>
      <c r="H14" s="138"/>
      <c r="I14" s="87"/>
      <c r="J14" s="87"/>
      <c r="K14" s="87"/>
      <c r="L14" s="88"/>
      <c r="M14" s="88"/>
      <c r="N14" s="88"/>
      <c r="O14" s="88"/>
      <c r="P14" s="89"/>
      <c r="Q14" s="90"/>
      <c r="R14" s="89"/>
      <c r="S14" s="90"/>
      <c r="T14" s="89"/>
      <c r="U14" s="89"/>
      <c r="V14" s="89"/>
      <c r="W14" s="89"/>
      <c r="X14" s="89"/>
      <c r="Y14" s="89"/>
      <c r="Z14" s="89"/>
      <c r="AA14" s="89"/>
      <c r="AB14" s="23"/>
      <c r="AC14" s="23"/>
      <c r="AD14" s="91"/>
      <c r="AE14" s="91"/>
      <c r="AF14" s="91"/>
      <c r="AG14" s="91"/>
      <c r="AH14" s="91"/>
      <c r="AI14" s="92"/>
      <c r="AJ14" s="92"/>
    </row>
    <row r="15" spans="1:36" s="23" customFormat="1" ht="12.75">
      <c r="A15" s="20"/>
      <c r="B15" s="20"/>
      <c r="C15" s="139"/>
      <c r="D15" s="40"/>
      <c r="E15" s="41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36" s="23" customFormat="1" ht="12.75">
      <c r="A16" s="20"/>
      <c r="B16" s="20"/>
      <c r="C16" s="139"/>
      <c r="D16" s="39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3" s="145" customFormat="1" ht="20.25" customHeight="1">
      <c r="A17" s="142"/>
      <c r="B17" s="142"/>
      <c r="C17" s="143" t="s">
        <v>71</v>
      </c>
      <c r="D17" s="144"/>
      <c r="H17" s="146" t="s">
        <v>76</v>
      </c>
    </row>
    <row r="18" spans="1:23" s="145" customFormat="1" ht="20.25" customHeight="1">
      <c r="A18" s="142"/>
      <c r="B18" s="142"/>
      <c r="C18" s="143" t="s">
        <v>72</v>
      </c>
      <c r="D18" s="144"/>
      <c r="E18" s="147"/>
      <c r="H18" s="146" t="s">
        <v>77</v>
      </c>
    </row>
    <row r="19" spans="1:23" s="145" customFormat="1" ht="20.25" customHeight="1">
      <c r="A19" s="142"/>
      <c r="B19" s="142"/>
      <c r="C19" s="143" t="s">
        <v>73</v>
      </c>
      <c r="D19" s="148"/>
      <c r="E19" s="149"/>
      <c r="H19" s="146" t="s">
        <v>78</v>
      </c>
    </row>
    <row r="20" spans="1:23" s="145" customFormat="1" ht="20.25" customHeight="1">
      <c r="A20" s="142"/>
      <c r="B20" s="142"/>
      <c r="C20" s="143" t="s">
        <v>74</v>
      </c>
      <c r="D20" s="144"/>
      <c r="H20" s="146" t="s">
        <v>79</v>
      </c>
    </row>
    <row r="21" spans="1:23" s="145" customFormat="1" ht="20.25" customHeight="1">
      <c r="A21" s="142"/>
      <c r="B21" s="142"/>
      <c r="C21" s="143" t="s">
        <v>75</v>
      </c>
      <c r="D21" s="144"/>
      <c r="H21" s="150" t="s">
        <v>80</v>
      </c>
    </row>
    <row r="22" spans="1:23" s="23" customFormat="1" ht="12.75">
      <c r="A22" s="20"/>
      <c r="B22" s="20"/>
      <c r="C22" s="20"/>
      <c r="D22" s="39"/>
      <c r="E22" s="4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3" s="23" customFormat="1" ht="12.75">
      <c r="A23" s="20"/>
      <c r="B23" s="20"/>
      <c r="C23" s="20"/>
      <c r="D23" s="34"/>
      <c r="E23" s="34"/>
      <c r="F23" s="34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33"/>
    </row>
    <row r="24" spans="1:23">
      <c r="A24" s="19"/>
      <c r="B24" s="19"/>
      <c r="C24" s="19"/>
      <c r="D24" s="34"/>
      <c r="E24" s="34"/>
      <c r="F24" s="34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3">
      <c r="A25" s="19"/>
      <c r="B25" s="19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3">
      <c r="A26" s="19"/>
      <c r="B26" s="19"/>
      <c r="C26" s="19"/>
      <c r="D26" s="40"/>
      <c r="E26" s="4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3">
      <c r="A27" s="19"/>
      <c r="B27" s="19"/>
      <c r="C27" s="19"/>
      <c r="D27" s="39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23">
      <c r="A28" s="19"/>
      <c r="B28" s="19"/>
      <c r="C28" s="19"/>
      <c r="D28" s="39"/>
      <c r="E28" s="33"/>
      <c r="F28" s="33"/>
      <c r="G28" s="33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44"/>
      <c r="T28" s="44"/>
      <c r="U28" s="44"/>
      <c r="V28" s="44"/>
      <c r="W28" s="19"/>
    </row>
    <row r="29" spans="1:23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3">
      <c r="D30" s="40"/>
      <c r="E30" s="4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spans="1:23">
      <c r="D31" s="32"/>
      <c r="E31" s="23"/>
      <c r="F31" s="23"/>
      <c r="G31" s="23"/>
      <c r="H31" s="23"/>
    </row>
    <row r="32" spans="1:23">
      <c r="D32" s="32"/>
      <c r="E32" s="23"/>
      <c r="F32" s="23"/>
      <c r="G32" s="23"/>
      <c r="H32" s="23"/>
    </row>
  </sheetData>
  <hyperlinks>
    <hyperlink ref="C17" location="'Output | Decision tables'!A1" display="Output | Decision tables" xr:uid="{C69F2D8F-2B66-450E-B9A2-718941A6A11B}"/>
    <hyperlink ref="C18" location="'STPIS inputs'!A1" display="STPIS inputs" xr:uid="{0ECB1ACD-FA68-4741-ABA6-9A6DAB00EF43}"/>
    <hyperlink ref="C19" location="'Annual performance and targets'!A1" display="Annual performance and targets" xr:uid="{1A734CA0-D263-4E27-A9A1-9C06E34CE725}"/>
    <hyperlink ref="C20" location="'Incentive rates calc'!A1" display="Incentive rates calculations" xr:uid="{F1943942-B885-41FB-A304-A6FE988A2431}"/>
    <hyperlink ref="C21" location="'Change log'!A1" display="Change log" xr:uid="{5676CCF0-490A-43F5-B8FE-25A17DCD654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F26"/>
  <sheetViews>
    <sheetView showGridLines="0" zoomScale="115" zoomScaleNormal="115" workbookViewId="0">
      <selection activeCell="F30" sqref="F30"/>
    </sheetView>
  </sheetViews>
  <sheetFormatPr defaultColWidth="9.42578125" defaultRowHeight="11.25"/>
  <cols>
    <col min="1" max="1" width="9.42578125" style="2"/>
    <col min="2" max="2" width="31.42578125" style="2" customWidth="1"/>
    <col min="3" max="4" width="19" style="52" customWidth="1"/>
    <col min="5" max="6" width="15.5703125" style="2" customWidth="1"/>
    <col min="7" max="7" width="13.5703125" style="2" customWidth="1"/>
    <col min="8" max="8" width="11.42578125" style="2" bestFit="1" customWidth="1"/>
    <col min="9" max="16384" width="9.42578125" style="2"/>
  </cols>
  <sheetData>
    <row r="1" spans="2:6" ht="9" customHeight="1">
      <c r="E1" s="51"/>
      <c r="F1" s="51"/>
    </row>
    <row r="2" spans="2:6" ht="15.75">
      <c r="B2" s="81" t="s">
        <v>24</v>
      </c>
      <c r="C2" s="79"/>
      <c r="D2" s="79"/>
      <c r="E2" s="51"/>
      <c r="F2" s="51"/>
    </row>
    <row r="3" spans="2:6" ht="6" customHeight="1"/>
    <row r="4" spans="2:6" s="53" customFormat="1" ht="12.75" customHeight="1">
      <c r="B4" s="107" t="s">
        <v>25</v>
      </c>
      <c r="C4" s="104" t="s">
        <v>59</v>
      </c>
      <c r="D4" s="52"/>
    </row>
    <row r="5" spans="2:6" s="53" customFormat="1">
      <c r="B5" s="107" t="s">
        <v>3</v>
      </c>
      <c r="C5" s="105">
        <v>2.5</v>
      </c>
      <c r="D5" s="104" t="s">
        <v>42</v>
      </c>
    </row>
    <row r="6" spans="2:6" s="53" customFormat="1" ht="18" customHeight="1">
      <c r="B6" s="107" t="s">
        <v>26</v>
      </c>
      <c r="C6" s="50" t="s">
        <v>1</v>
      </c>
      <c r="D6" s="50" t="s">
        <v>27</v>
      </c>
    </row>
    <row r="7" spans="2:6" ht="14.25">
      <c r="B7" s="82"/>
      <c r="C7" s="94"/>
      <c r="D7" s="94"/>
    </row>
    <row r="8" spans="2:6" s="53" customFormat="1" ht="15.75" customHeight="1">
      <c r="B8" s="107" t="s">
        <v>28</v>
      </c>
      <c r="C8" s="50" t="s">
        <v>30</v>
      </c>
      <c r="D8" s="94"/>
    </row>
    <row r="9" spans="2:6">
      <c r="B9" s="54"/>
      <c r="C9" s="58"/>
    </row>
    <row r="10" spans="2:6">
      <c r="B10" s="80" t="s">
        <v>29</v>
      </c>
      <c r="C10" s="80"/>
      <c r="D10" s="80"/>
    </row>
    <row r="11" spans="2:6">
      <c r="B11" s="55"/>
      <c r="C11" s="59"/>
      <c r="D11" s="59"/>
    </row>
    <row r="12" spans="2:6">
      <c r="B12" s="56" t="s">
        <v>54</v>
      </c>
      <c r="C12" s="57"/>
      <c r="D12" s="57"/>
    </row>
    <row r="13" spans="2:6" s="53" customFormat="1" ht="15.75" customHeight="1">
      <c r="B13" s="96" t="s">
        <v>0</v>
      </c>
      <c r="C13" s="97" t="s">
        <v>1</v>
      </c>
      <c r="D13" s="97" t="s">
        <v>16</v>
      </c>
    </row>
    <row r="14" spans="2:6" s="53" customFormat="1" ht="15.75" customHeight="1">
      <c r="B14" s="99" t="s">
        <v>60</v>
      </c>
      <c r="C14" s="106">
        <f>ROUND('Incentive rates calc'!$D$12,4)</f>
        <v>6.3600000000000004E-2</v>
      </c>
      <c r="D14" s="106">
        <f>ROUND('Incentive rates calc'!$E$12,4)</f>
        <v>2.5700000000000001E-2</v>
      </c>
    </row>
    <row r="15" spans="2:6" s="53" customFormat="1" ht="15.75" customHeight="1">
      <c r="B15" s="99" t="s">
        <v>61</v>
      </c>
      <c r="C15" s="106">
        <f>ROUND('Incentive rates calc'!$D$13,4)</f>
        <v>4.0453999999999999</v>
      </c>
      <c r="D15" s="106">
        <f>ROUND('Incentive rates calc'!$E$13,4)</f>
        <v>2.1968999999999999</v>
      </c>
    </row>
    <row r="16" spans="2:6">
      <c r="B16" s="55"/>
      <c r="C16" s="59"/>
      <c r="D16" s="59"/>
    </row>
    <row r="17" spans="2:4">
      <c r="B17" s="56" t="s">
        <v>55</v>
      </c>
      <c r="C17" s="57"/>
      <c r="D17" s="57"/>
    </row>
    <row r="18" spans="2:4" s="53" customFormat="1" ht="15.75" customHeight="1">
      <c r="B18" s="96" t="s">
        <v>0</v>
      </c>
      <c r="C18" s="97" t="s">
        <v>1</v>
      </c>
      <c r="D18" s="97" t="s">
        <v>16</v>
      </c>
    </row>
    <row r="19" spans="2:4" s="53" customFormat="1" ht="15.75" customHeight="1">
      <c r="B19" s="99" t="s">
        <v>56</v>
      </c>
      <c r="C19" s="50">
        <f>ROUND('Annual performance and targets'!$R$42,4)</f>
        <v>51.260899999999999</v>
      </c>
      <c r="D19" s="50">
        <f>ROUND('Annual performance and targets'!$R$43,4)</f>
        <v>147.994</v>
      </c>
    </row>
    <row r="20" spans="2:4" s="53" customFormat="1" ht="15.75" customHeight="1">
      <c r="B20" s="99" t="s">
        <v>57</v>
      </c>
      <c r="C20" s="50">
        <f>ROUND('Incentive rates calc'!$D$8,4)</f>
        <v>0.53769999999999996</v>
      </c>
      <c r="D20" s="50">
        <f>ROUND('Incentive rates calc'!$E$8,4)</f>
        <v>1.1523000000000001</v>
      </c>
    </row>
    <row r="21" spans="2:4">
      <c r="B21" s="55"/>
      <c r="C21" s="59"/>
      <c r="D21" s="59"/>
    </row>
    <row r="22" spans="2:4">
      <c r="B22" s="56" t="s">
        <v>58</v>
      </c>
      <c r="C22" s="57"/>
      <c r="D22" s="57"/>
    </row>
    <row r="23" spans="2:4" s="53" customFormat="1" ht="15.75" customHeight="1">
      <c r="B23" s="96"/>
      <c r="C23" s="97" t="s">
        <v>1</v>
      </c>
      <c r="D23" s="97" t="s">
        <v>16</v>
      </c>
    </row>
    <row r="24" spans="2:4" s="53" customFormat="1" ht="15.75" customHeight="1">
      <c r="B24" s="98" t="s">
        <v>36</v>
      </c>
      <c r="C24" s="95">
        <f>'Incentive rates calc'!D5*(1+'Incentive rates calc'!D11)</f>
        <v>47412.185886402753</v>
      </c>
      <c r="D24" s="95">
        <f>'Incentive rates calc'!E5*(1+'Incentive rates calc'!E11)</f>
        <v>47412.185886402753</v>
      </c>
    </row>
    <row r="26" spans="2:4">
      <c r="B26" s="2" t="s">
        <v>68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2:I20"/>
  <sheetViews>
    <sheetView zoomScaleNormal="100" workbookViewId="0">
      <selection activeCell="E4" sqref="E4"/>
    </sheetView>
  </sheetViews>
  <sheetFormatPr defaultColWidth="9.42578125" defaultRowHeight="14.25"/>
  <cols>
    <col min="1" max="1" width="9.42578125" style="82"/>
    <col min="2" max="2" width="58.42578125" style="82" bestFit="1" customWidth="1"/>
    <col min="3" max="3" width="15.5703125" style="82" customWidth="1"/>
    <col min="4" max="5" width="18.5703125" style="82" customWidth="1"/>
    <col min="6" max="6" width="17.42578125" style="82" customWidth="1"/>
    <col min="7" max="7" width="16.42578125" style="82" customWidth="1"/>
    <col min="8" max="8" width="15" style="82" customWidth="1"/>
    <col min="9" max="16384" width="9.42578125" style="82"/>
  </cols>
  <sheetData>
    <row r="2" spans="2:9" ht="15">
      <c r="B2" s="81" t="s">
        <v>37</v>
      </c>
      <c r="C2" s="81"/>
      <c r="D2" s="81"/>
      <c r="E2" s="81"/>
      <c r="F2" s="81"/>
      <c r="G2" s="81"/>
      <c r="H2" s="81"/>
    </row>
    <row r="3" spans="2:9">
      <c r="B3" s="2"/>
      <c r="C3" s="2"/>
      <c r="D3" s="108" t="s">
        <v>48</v>
      </c>
      <c r="E3" s="108" t="s">
        <v>49</v>
      </c>
      <c r="F3" s="108" t="s">
        <v>50</v>
      </c>
      <c r="G3" s="108" t="s">
        <v>51</v>
      </c>
      <c r="H3" s="108" t="s">
        <v>52</v>
      </c>
      <c r="I3" s="109" t="s">
        <v>43</v>
      </c>
    </row>
    <row r="4" spans="2:9">
      <c r="B4" s="110" t="s">
        <v>47</v>
      </c>
      <c r="C4" s="111">
        <f>AVERAGE(D4:H4)*1000000</f>
        <v>1040369567.730901</v>
      </c>
      <c r="D4" s="140">
        <v>988.6437460863815</v>
      </c>
      <c r="E4" s="140">
        <v>1075.6443957419831</v>
      </c>
      <c r="F4" s="140">
        <v>1060.6091970800433</v>
      </c>
      <c r="G4" s="140">
        <v>1045.7841582066908</v>
      </c>
      <c r="H4" s="140">
        <v>1031.1663415394075</v>
      </c>
      <c r="I4" s="47" t="s">
        <v>90</v>
      </c>
    </row>
    <row r="5" spans="2:9">
      <c r="B5" s="112"/>
      <c r="C5" s="113"/>
      <c r="D5" s="114"/>
      <c r="E5" s="114"/>
      <c r="F5" s="114"/>
      <c r="G5" s="115"/>
      <c r="H5" s="151">
        <v>0</v>
      </c>
      <c r="I5" s="2"/>
    </row>
    <row r="6" spans="2:9">
      <c r="B6" s="116"/>
      <c r="C6" s="117"/>
      <c r="D6" s="118" t="s">
        <v>1</v>
      </c>
      <c r="E6" s="118" t="s">
        <v>16</v>
      </c>
      <c r="F6" s="114"/>
      <c r="G6" s="115"/>
      <c r="H6" s="47"/>
      <c r="I6" s="2"/>
    </row>
    <row r="7" spans="2:9">
      <c r="B7" s="110" t="str">
        <f>'Incentive rates calc'!B6</f>
        <v>Average annual energy consumption by network type</v>
      </c>
      <c r="C7" s="119"/>
      <c r="D7" s="120">
        <v>12243031.016374961</v>
      </c>
      <c r="E7" s="120">
        <v>4935185.8715786375</v>
      </c>
      <c r="F7" s="114"/>
      <c r="G7" s="115"/>
      <c r="H7" s="2"/>
      <c r="I7" s="47" t="s">
        <v>44</v>
      </c>
    </row>
    <row r="8" spans="2:9">
      <c r="B8" s="121"/>
      <c r="C8" s="122"/>
      <c r="D8" s="123"/>
      <c r="E8" s="123"/>
      <c r="F8" s="114"/>
      <c r="G8" s="115"/>
      <c r="H8" s="2"/>
      <c r="I8" s="47"/>
    </row>
    <row r="9" spans="2:9">
      <c r="B9" s="110" t="s">
        <v>36</v>
      </c>
      <c r="C9" s="124"/>
      <c r="D9" s="141">
        <v>42120</v>
      </c>
      <c r="E9" s="141">
        <v>42120</v>
      </c>
      <c r="F9" s="114"/>
      <c r="G9" s="115"/>
      <c r="H9" s="2"/>
      <c r="I9" s="47" t="s">
        <v>53</v>
      </c>
    </row>
    <row r="10" spans="2:9">
      <c r="B10" s="121"/>
      <c r="C10" s="125"/>
      <c r="D10" s="2"/>
      <c r="E10" s="2"/>
      <c r="F10" s="114"/>
      <c r="G10" s="2"/>
      <c r="H10" s="47"/>
      <c r="I10" s="2"/>
    </row>
    <row r="11" spans="2:9">
      <c r="B11" s="110" t="s">
        <v>8</v>
      </c>
      <c r="C11" s="126">
        <f>C15/C14-1</f>
        <v>0.12564543889845092</v>
      </c>
      <c r="D11" s="2"/>
      <c r="E11" s="2"/>
      <c r="F11" s="2"/>
      <c r="G11" s="114"/>
      <c r="H11" s="2"/>
      <c r="I11" s="2"/>
    </row>
    <row r="12" spans="2:9">
      <c r="B12" s="2"/>
      <c r="C12" s="115"/>
      <c r="D12" s="2"/>
      <c r="E12" s="2"/>
      <c r="F12" s="2"/>
      <c r="G12" s="114"/>
      <c r="H12" s="2"/>
      <c r="I12" s="2"/>
    </row>
    <row r="13" spans="2:9">
      <c r="B13" s="109" t="s">
        <v>38</v>
      </c>
      <c r="C13" s="115"/>
      <c r="D13" s="2"/>
      <c r="E13" s="2"/>
      <c r="F13" s="2"/>
      <c r="G13" s="114"/>
      <c r="H13" s="2"/>
      <c r="I13" s="2"/>
    </row>
    <row r="14" spans="2:9">
      <c r="B14" s="127">
        <v>43800</v>
      </c>
      <c r="C14" s="128">
        <v>116.2</v>
      </c>
      <c r="D14" s="2"/>
      <c r="E14" s="2"/>
      <c r="F14" s="2"/>
      <c r="G14" s="114"/>
      <c r="H14" s="2"/>
      <c r="I14" s="47" t="s">
        <v>45</v>
      </c>
    </row>
    <row r="15" spans="2:9">
      <c r="B15" s="127">
        <v>44896</v>
      </c>
      <c r="C15" s="128">
        <v>130.80000000000001</v>
      </c>
      <c r="D15" s="2"/>
      <c r="E15" s="2"/>
      <c r="F15" s="2"/>
      <c r="G15" s="114"/>
      <c r="H15" s="2"/>
      <c r="I15" s="47"/>
    </row>
    <row r="16" spans="2:9">
      <c r="B16" s="2"/>
      <c r="C16" s="2"/>
      <c r="D16" s="2"/>
      <c r="E16" s="2"/>
      <c r="F16" s="2"/>
      <c r="G16" s="2"/>
      <c r="H16" s="2"/>
      <c r="I16" s="2"/>
    </row>
    <row r="17" spans="4:5">
      <c r="D17" s="2"/>
      <c r="E17" s="2"/>
    </row>
    <row r="18" spans="4:5">
      <c r="D18" s="2"/>
      <c r="E18" s="2"/>
    </row>
    <row r="19" spans="4:5">
      <c r="D19" s="2"/>
      <c r="E19" s="2"/>
    </row>
    <row r="20" spans="4:5">
      <c r="E20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45"/>
  <sheetViews>
    <sheetView zoomScaleNormal="100" workbookViewId="0">
      <selection activeCell="P10" sqref="P10"/>
    </sheetView>
  </sheetViews>
  <sheetFormatPr defaultColWidth="9.42578125" defaultRowHeight="11.25"/>
  <cols>
    <col min="1" max="1" width="4.42578125" style="2" customWidth="1"/>
    <col min="2" max="2" width="27.5703125" style="2" customWidth="1"/>
    <col min="3" max="7" width="9.5703125" style="2" customWidth="1"/>
    <col min="8" max="9" width="13.5703125" style="2" customWidth="1"/>
    <col min="10" max="10" width="5.42578125" style="2" customWidth="1"/>
    <col min="11" max="11" width="25" style="2" bestFit="1" customWidth="1"/>
    <col min="12" max="16" width="10.42578125" style="2" customWidth="1"/>
    <col min="17" max="18" width="13.5703125" style="2" customWidth="1"/>
    <col min="19" max="19" width="11.42578125" style="2" bestFit="1" customWidth="1"/>
    <col min="20" max="16384" width="9.42578125" style="2"/>
  </cols>
  <sheetData>
    <row r="2" spans="2:20" ht="15.75">
      <c r="B2" s="80" t="s">
        <v>39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4" spans="2:20">
      <c r="B4" s="61" t="s">
        <v>19</v>
      </c>
      <c r="C4" s="61"/>
      <c r="D4" s="61"/>
      <c r="E4" s="61"/>
      <c r="F4" s="61"/>
      <c r="G4" s="61"/>
      <c r="H4" s="61"/>
      <c r="I4" s="61"/>
      <c r="K4" s="61" t="s">
        <v>19</v>
      </c>
      <c r="L4" s="61"/>
      <c r="M4" s="61"/>
      <c r="N4" s="61"/>
      <c r="O4" s="61"/>
      <c r="P4" s="61"/>
      <c r="Q4" s="61"/>
      <c r="R4" s="61"/>
      <c r="T4" s="48" t="s">
        <v>46</v>
      </c>
    </row>
    <row r="6" spans="2:20">
      <c r="B6" s="3" t="s">
        <v>9</v>
      </c>
      <c r="C6" s="5"/>
      <c r="K6" s="6" t="s">
        <v>10</v>
      </c>
      <c r="L6" s="7"/>
      <c r="M6" s="8"/>
      <c r="N6" s="8"/>
      <c r="O6" s="8"/>
      <c r="P6" s="8"/>
      <c r="Q6" s="8"/>
      <c r="R6" s="8"/>
    </row>
    <row r="7" spans="2:20">
      <c r="B7" s="9" t="s">
        <v>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17</v>
      </c>
      <c r="H7" s="10" t="s">
        <v>20</v>
      </c>
      <c r="I7" s="10" t="s">
        <v>21</v>
      </c>
      <c r="K7" s="11" t="s">
        <v>0</v>
      </c>
      <c r="L7" s="10" t="s">
        <v>11</v>
      </c>
      <c r="M7" s="10" t="s">
        <v>12</v>
      </c>
      <c r="N7" s="10" t="s">
        <v>13</v>
      </c>
      <c r="O7" s="10" t="s">
        <v>14</v>
      </c>
      <c r="P7" s="10" t="s">
        <v>17</v>
      </c>
      <c r="Q7" s="10" t="s">
        <v>20</v>
      </c>
      <c r="R7" s="10" t="s">
        <v>21</v>
      </c>
      <c r="T7" s="47"/>
    </row>
    <row r="8" spans="2:20">
      <c r="B8" s="4"/>
      <c r="C8" s="49"/>
      <c r="D8" s="49"/>
      <c r="E8" s="49"/>
      <c r="F8" s="13"/>
      <c r="G8" s="12"/>
      <c r="H8" s="14"/>
      <c r="I8" s="14"/>
      <c r="K8" s="4"/>
      <c r="L8" s="15"/>
      <c r="M8" s="15"/>
      <c r="N8" s="17"/>
      <c r="O8" s="17"/>
      <c r="P8" s="15"/>
      <c r="Q8" s="16"/>
      <c r="R8" s="14"/>
      <c r="T8" s="47"/>
    </row>
    <row r="9" spans="2:20">
      <c r="B9" s="4" t="s">
        <v>1</v>
      </c>
      <c r="C9" s="49">
        <v>0.61616776370904691</v>
      </c>
      <c r="D9" s="49">
        <v>0.60051946462463746</v>
      </c>
      <c r="E9" s="49">
        <v>0.49977077704599532</v>
      </c>
      <c r="F9" s="49">
        <v>0.44655668103530433</v>
      </c>
      <c r="G9" s="12">
        <v>0.52539999999999998</v>
      </c>
      <c r="H9" s="14">
        <f>AVERAGE(C9:F9)</f>
        <v>0.54075367160374599</v>
      </c>
      <c r="I9" s="14">
        <f>AVERAGE(C9:G9)</f>
        <v>0.53768293728299676</v>
      </c>
      <c r="K9" s="4" t="s">
        <v>1</v>
      </c>
      <c r="L9" s="15">
        <v>50.3</v>
      </c>
      <c r="M9" s="15">
        <v>58.116751962337801</v>
      </c>
      <c r="N9" s="15">
        <v>48.174029765954735</v>
      </c>
      <c r="O9" s="15">
        <v>45.282799349469691</v>
      </c>
      <c r="P9" s="15">
        <v>54.430700000000002</v>
      </c>
      <c r="Q9" s="16">
        <f>AVERAGE(L9:O9)</f>
        <v>50.468395269440556</v>
      </c>
      <c r="R9" s="14">
        <f>AVERAGE(L9:P9)</f>
        <v>51.260856215552437</v>
      </c>
      <c r="T9" s="47"/>
    </row>
    <row r="10" spans="2:20">
      <c r="B10" s="4" t="s">
        <v>16</v>
      </c>
      <c r="C10" s="49">
        <v>1.274801081378782</v>
      </c>
      <c r="D10" s="49">
        <v>1.2462648712244171</v>
      </c>
      <c r="E10" s="49">
        <v>0.91096605829083566</v>
      </c>
      <c r="F10" s="49">
        <v>1.3121471780558891</v>
      </c>
      <c r="G10" s="12">
        <v>1.0172000000000001</v>
      </c>
      <c r="H10" s="14">
        <f t="shared" ref="H10" si="0">AVERAGE(C10:F10)</f>
        <v>1.1860447972374808</v>
      </c>
      <c r="I10" s="14">
        <f>AVERAGE(C10:G10)</f>
        <v>1.1522758377899847</v>
      </c>
      <c r="K10" s="4" t="s">
        <v>16</v>
      </c>
      <c r="L10" s="15">
        <v>139.19999999999999</v>
      </c>
      <c r="M10" s="15">
        <v>158.80794503857774</v>
      </c>
      <c r="N10" s="15">
        <v>109.3455377276528</v>
      </c>
      <c r="O10" s="15">
        <v>204.97689950934569</v>
      </c>
      <c r="P10" s="15">
        <v>127.6397</v>
      </c>
      <c r="Q10" s="16">
        <f>AVERAGE(L10:O10)</f>
        <v>153.08259556889408</v>
      </c>
      <c r="R10" s="14">
        <f>AVERAGE(L10:P10)</f>
        <v>147.99401645511526</v>
      </c>
      <c r="T10" s="47"/>
    </row>
    <row r="11" spans="2:20">
      <c r="B11" s="4"/>
      <c r="C11" s="12"/>
      <c r="D11" s="12"/>
      <c r="E11" s="12"/>
      <c r="F11" s="13"/>
      <c r="G11" s="12"/>
      <c r="H11" s="14"/>
      <c r="I11" s="14"/>
      <c r="K11" s="4"/>
      <c r="L11" s="15"/>
      <c r="M11" s="15"/>
      <c r="N11" s="17"/>
      <c r="O11" s="17"/>
      <c r="P11" s="15"/>
      <c r="Q11" s="16"/>
      <c r="R11" s="14"/>
      <c r="T11" s="47"/>
    </row>
    <row r="12" spans="2:20">
      <c r="B12" s="18"/>
      <c r="C12" s="14"/>
      <c r="D12" s="14"/>
      <c r="E12" s="14"/>
      <c r="F12" s="14"/>
      <c r="G12" s="14"/>
      <c r="H12" s="14"/>
      <c r="I12" s="14"/>
      <c r="K12" s="18"/>
      <c r="L12" s="14"/>
      <c r="M12" s="14"/>
      <c r="N12" s="14"/>
      <c r="O12" s="14"/>
      <c r="P12" s="14"/>
      <c r="Q12" s="14"/>
      <c r="R12" s="14"/>
      <c r="T12" s="47"/>
    </row>
    <row r="13" spans="2:20">
      <c r="T13" s="47"/>
    </row>
    <row r="14" spans="2:20">
      <c r="T14" s="47"/>
    </row>
    <row r="15" spans="2:20">
      <c r="B15" s="61" t="s">
        <v>18</v>
      </c>
      <c r="C15" s="61"/>
      <c r="D15" s="61"/>
      <c r="E15" s="61"/>
      <c r="F15" s="61"/>
      <c r="G15" s="61"/>
      <c r="H15" s="61"/>
      <c r="I15" s="61"/>
      <c r="K15" s="61" t="s">
        <v>18</v>
      </c>
      <c r="L15" s="61"/>
      <c r="M15" s="61"/>
      <c r="N15" s="61"/>
      <c r="O15" s="61"/>
      <c r="P15" s="61"/>
      <c r="Q15" s="61"/>
      <c r="R15" s="61"/>
      <c r="T15" s="47"/>
    </row>
    <row r="16" spans="2:20">
      <c r="T16" s="47"/>
    </row>
    <row r="17" spans="2:20">
      <c r="B17" s="3" t="s">
        <v>9</v>
      </c>
      <c r="K17" s="6" t="s">
        <v>10</v>
      </c>
      <c r="L17" s="8"/>
      <c r="M17" s="8"/>
      <c r="N17" s="8"/>
      <c r="O17" s="8"/>
      <c r="P17" s="8"/>
      <c r="Q17" s="8"/>
      <c r="R17" s="8"/>
      <c r="T17" s="47"/>
    </row>
    <row r="18" spans="2:20">
      <c r="B18" s="9" t="s">
        <v>0</v>
      </c>
      <c r="C18" s="10" t="s">
        <v>11</v>
      </c>
      <c r="D18" s="10" t="s">
        <v>12</v>
      </c>
      <c r="E18" s="10" t="s">
        <v>13</v>
      </c>
      <c r="F18" s="10" t="s">
        <v>14</v>
      </c>
      <c r="G18" s="10" t="s">
        <v>17</v>
      </c>
      <c r="H18" s="10" t="s">
        <v>20</v>
      </c>
      <c r="I18" s="10" t="s">
        <v>21</v>
      </c>
      <c r="K18" s="11" t="s">
        <v>0</v>
      </c>
      <c r="L18" s="10" t="s">
        <v>11</v>
      </c>
      <c r="M18" s="10" t="s">
        <v>12</v>
      </c>
      <c r="N18" s="10" t="s">
        <v>13</v>
      </c>
      <c r="O18" s="10" t="s">
        <v>14</v>
      </c>
      <c r="P18" s="10" t="s">
        <v>17</v>
      </c>
      <c r="Q18" s="10" t="s">
        <v>20</v>
      </c>
      <c r="R18" s="10" t="s">
        <v>21</v>
      </c>
      <c r="T18" s="47"/>
    </row>
    <row r="19" spans="2:20">
      <c r="B19" s="4"/>
      <c r="C19" s="12"/>
      <c r="D19" s="12"/>
      <c r="E19" s="12"/>
      <c r="F19" s="12"/>
      <c r="G19" s="12"/>
      <c r="H19" s="14"/>
      <c r="I19" s="14"/>
      <c r="K19" s="4"/>
      <c r="L19" s="15"/>
      <c r="M19" s="15"/>
      <c r="N19" s="15"/>
      <c r="O19" s="15"/>
      <c r="P19" s="15"/>
      <c r="Q19" s="16"/>
      <c r="R19" s="14"/>
      <c r="T19" s="47"/>
    </row>
    <row r="20" spans="2:20">
      <c r="B20" s="4" t="s">
        <v>1</v>
      </c>
      <c r="C20" s="12">
        <v>0.61499999999999999</v>
      </c>
      <c r="D20" s="12">
        <v>0.59799999999999998</v>
      </c>
      <c r="E20" s="12">
        <v>0.501</v>
      </c>
      <c r="F20" s="12">
        <v>0.44700000000000001</v>
      </c>
      <c r="G20" s="12">
        <v>0.52539999999999998</v>
      </c>
      <c r="H20" s="14">
        <f>AVERAGE(C20:F20)</f>
        <v>0.54025000000000001</v>
      </c>
      <c r="I20" s="14">
        <f>AVERAGE(C20:G20)</f>
        <v>0.53727999999999998</v>
      </c>
      <c r="K20" s="4" t="s">
        <v>1</v>
      </c>
      <c r="L20" s="15">
        <v>50.3</v>
      </c>
      <c r="M20" s="15">
        <v>58.1</v>
      </c>
      <c r="N20" s="15">
        <v>48.2</v>
      </c>
      <c r="O20" s="15">
        <v>45.3</v>
      </c>
      <c r="P20" s="15">
        <v>54.430700000000002</v>
      </c>
      <c r="Q20" s="16">
        <f>AVERAGE(L20:O20)</f>
        <v>50.475000000000009</v>
      </c>
      <c r="R20" s="14">
        <f>AVERAGE(L20:P20)</f>
        <v>51.266140000000007</v>
      </c>
      <c r="T20" s="47"/>
    </row>
    <row r="21" spans="2:20">
      <c r="B21" s="4" t="s">
        <v>16</v>
      </c>
      <c r="C21" s="12">
        <v>1.29</v>
      </c>
      <c r="D21" s="12">
        <v>1.2450000000000001</v>
      </c>
      <c r="E21" s="12">
        <v>0.91500000000000004</v>
      </c>
      <c r="F21" s="12">
        <v>1.3120000000000001</v>
      </c>
      <c r="G21" s="12">
        <v>1.0172000000000001</v>
      </c>
      <c r="H21" s="14">
        <f>AVERAGE(C21:F21)</f>
        <v>1.1905000000000001</v>
      </c>
      <c r="I21" s="14">
        <f>AVERAGE(C21:G21)</f>
        <v>1.15584</v>
      </c>
      <c r="K21" s="4" t="s">
        <v>16</v>
      </c>
      <c r="L21" s="15">
        <v>139.19999999999999</v>
      </c>
      <c r="M21" s="15">
        <v>159.30000000000001</v>
      </c>
      <c r="N21" s="15">
        <v>109.8</v>
      </c>
      <c r="O21" s="15">
        <v>205</v>
      </c>
      <c r="P21" s="15">
        <v>127.6397</v>
      </c>
      <c r="Q21" s="16">
        <f>AVERAGE(L21:O21)</f>
        <v>153.32499999999999</v>
      </c>
      <c r="R21" s="14">
        <f>AVERAGE(L21:P21)</f>
        <v>148.18793999999997</v>
      </c>
      <c r="T21" s="47"/>
    </row>
    <row r="22" spans="2:20">
      <c r="B22" s="4"/>
      <c r="C22" s="12"/>
      <c r="D22" s="12"/>
      <c r="E22" s="12"/>
      <c r="F22" s="12"/>
      <c r="G22" s="12"/>
      <c r="H22" s="14"/>
      <c r="I22" s="14"/>
      <c r="K22" s="4"/>
      <c r="L22" s="15"/>
      <c r="M22" s="15"/>
      <c r="N22" s="15"/>
      <c r="O22" s="15"/>
      <c r="P22" s="15"/>
      <c r="Q22" s="16"/>
      <c r="R22" s="14"/>
    </row>
    <row r="23" spans="2:20">
      <c r="B23" s="18"/>
      <c r="C23" s="14"/>
      <c r="D23" s="14"/>
      <c r="E23" s="14"/>
      <c r="F23" s="14"/>
      <c r="G23" s="14"/>
      <c r="H23" s="14"/>
      <c r="I23" s="14"/>
      <c r="K23" s="18"/>
      <c r="L23" s="14"/>
      <c r="M23" s="14"/>
      <c r="N23" s="14"/>
      <c r="O23" s="14"/>
      <c r="P23" s="14"/>
      <c r="Q23" s="14"/>
      <c r="R23" s="14"/>
    </row>
    <row r="26" spans="2:20">
      <c r="B26" s="61" t="s">
        <v>91</v>
      </c>
      <c r="C26" s="61"/>
      <c r="D26" s="61"/>
      <c r="E26" s="61"/>
      <c r="F26" s="61"/>
      <c r="G26" s="61"/>
      <c r="H26" s="61"/>
      <c r="I26" s="61"/>
      <c r="K26" s="61" t="s">
        <v>22</v>
      </c>
      <c r="L26" s="61"/>
      <c r="M26" s="61"/>
      <c r="N26" s="61"/>
      <c r="O26" s="61"/>
      <c r="P26" s="61"/>
      <c r="Q26" s="61"/>
      <c r="R26" s="61"/>
    </row>
    <row r="28" spans="2:20">
      <c r="B28" s="3" t="s">
        <v>9</v>
      </c>
      <c r="K28" s="6" t="s">
        <v>10</v>
      </c>
      <c r="L28" s="8"/>
      <c r="M28" s="8"/>
      <c r="N28" s="8"/>
      <c r="O28" s="8"/>
      <c r="P28" s="8"/>
      <c r="Q28" s="8"/>
      <c r="R28" s="8"/>
    </row>
    <row r="29" spans="2:20">
      <c r="B29" s="9" t="s">
        <v>0</v>
      </c>
      <c r="C29" s="10" t="s">
        <v>11</v>
      </c>
      <c r="D29" s="10" t="s">
        <v>12</v>
      </c>
      <c r="E29" s="10" t="s">
        <v>13</v>
      </c>
      <c r="F29" s="10" t="s">
        <v>14</v>
      </c>
      <c r="G29" s="10" t="s">
        <v>17</v>
      </c>
      <c r="H29" s="10" t="s">
        <v>20</v>
      </c>
      <c r="I29" s="10" t="s">
        <v>21</v>
      </c>
      <c r="K29" s="11" t="s">
        <v>0</v>
      </c>
      <c r="L29" s="10" t="s">
        <v>11</v>
      </c>
      <c r="M29" s="10" t="s">
        <v>12</v>
      </c>
      <c r="N29" s="10" t="s">
        <v>13</v>
      </c>
      <c r="O29" s="10" t="s">
        <v>14</v>
      </c>
      <c r="P29" s="10" t="s">
        <v>17</v>
      </c>
      <c r="Q29" s="10" t="s">
        <v>20</v>
      </c>
      <c r="R29" s="10" t="s">
        <v>21</v>
      </c>
    </row>
    <row r="30" spans="2:20">
      <c r="B30" s="4"/>
      <c r="C30" s="12"/>
      <c r="D30" s="12"/>
      <c r="E30" s="12"/>
      <c r="F30" s="12"/>
      <c r="G30" s="12"/>
      <c r="H30" s="16"/>
      <c r="I30" s="16"/>
      <c r="K30" s="4"/>
      <c r="L30" s="15"/>
      <c r="M30" s="15"/>
      <c r="N30" s="15"/>
      <c r="O30" s="15"/>
      <c r="P30" s="15"/>
      <c r="Q30" s="16"/>
      <c r="R30" s="16"/>
    </row>
    <row r="31" spans="2:20">
      <c r="B31" s="4" t="s">
        <v>1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6">
        <f t="shared" ref="H31:H32" si="1">AVERAGE(C31:F31)</f>
        <v>0</v>
      </c>
      <c r="I31" s="16">
        <f t="shared" ref="I31:I32" si="2">AVERAGE(C31:G31)</f>
        <v>0</v>
      </c>
      <c r="K31" s="4" t="s">
        <v>1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6">
        <f t="shared" ref="Q31:Q32" si="3">AVERAGE(L31:O31)</f>
        <v>0</v>
      </c>
      <c r="R31" s="16">
        <f t="shared" ref="R31:R32" si="4">AVERAGE(L31:P31)</f>
        <v>0</v>
      </c>
    </row>
    <row r="32" spans="2:20">
      <c r="B32" s="4" t="s">
        <v>16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6">
        <f t="shared" si="1"/>
        <v>0</v>
      </c>
      <c r="I32" s="16">
        <f t="shared" si="2"/>
        <v>0</v>
      </c>
      <c r="K32" s="4" t="s">
        <v>16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6">
        <f t="shared" si="3"/>
        <v>0</v>
      </c>
      <c r="R32" s="16">
        <f t="shared" si="4"/>
        <v>0</v>
      </c>
    </row>
    <row r="33" spans="2:18">
      <c r="B33" s="4"/>
      <c r="C33" s="12"/>
      <c r="D33" s="12"/>
      <c r="E33" s="12"/>
      <c r="F33" s="12"/>
      <c r="G33" s="12"/>
      <c r="H33" s="16"/>
      <c r="I33" s="16"/>
      <c r="K33" s="4"/>
      <c r="L33" s="15"/>
      <c r="M33" s="15"/>
      <c r="N33" s="15"/>
      <c r="O33" s="15"/>
      <c r="P33" s="15"/>
      <c r="Q33" s="16"/>
      <c r="R33" s="16"/>
    </row>
    <row r="34" spans="2:18">
      <c r="B34" s="18"/>
      <c r="C34" s="14"/>
      <c r="D34" s="14"/>
      <c r="E34" s="14"/>
      <c r="F34" s="14"/>
      <c r="G34" s="14"/>
      <c r="H34" s="14"/>
      <c r="I34" s="14"/>
      <c r="K34" s="18"/>
      <c r="L34" s="14"/>
      <c r="M34" s="14"/>
      <c r="N34" s="14"/>
      <c r="O34" s="14"/>
      <c r="P34" s="14"/>
      <c r="Q34" s="14"/>
      <c r="R34" s="14"/>
    </row>
    <row r="37" spans="2:18">
      <c r="B37" s="61" t="s">
        <v>23</v>
      </c>
      <c r="C37" s="61"/>
      <c r="D37" s="61"/>
      <c r="E37" s="61"/>
      <c r="F37" s="61"/>
      <c r="G37" s="61"/>
      <c r="H37" s="61"/>
      <c r="I37" s="61"/>
      <c r="K37" s="61" t="s">
        <v>23</v>
      </c>
      <c r="L37" s="61"/>
      <c r="M37" s="61"/>
      <c r="N37" s="61"/>
      <c r="O37" s="61"/>
      <c r="P37" s="61"/>
      <c r="Q37" s="61"/>
      <c r="R37" s="61"/>
    </row>
    <row r="39" spans="2:18">
      <c r="B39" s="3" t="s">
        <v>9</v>
      </c>
      <c r="K39" s="6" t="s">
        <v>10</v>
      </c>
      <c r="L39" s="8"/>
      <c r="M39" s="8"/>
      <c r="N39" s="8"/>
      <c r="O39" s="8"/>
      <c r="P39" s="8"/>
      <c r="Q39" s="8"/>
      <c r="R39" s="8"/>
    </row>
    <row r="40" spans="2:18">
      <c r="B40" s="9" t="s">
        <v>0</v>
      </c>
      <c r="C40" s="10" t="s">
        <v>11</v>
      </c>
      <c r="D40" s="10" t="s">
        <v>12</v>
      </c>
      <c r="E40" s="10" t="s">
        <v>13</v>
      </c>
      <c r="F40" s="10" t="s">
        <v>14</v>
      </c>
      <c r="G40" s="10" t="s">
        <v>17</v>
      </c>
      <c r="H40" s="10" t="s">
        <v>20</v>
      </c>
      <c r="I40" s="10" t="s">
        <v>21</v>
      </c>
      <c r="K40" s="11" t="s">
        <v>0</v>
      </c>
      <c r="L40" s="10" t="s">
        <v>11</v>
      </c>
      <c r="M40" s="10" t="s">
        <v>12</v>
      </c>
      <c r="N40" s="10" t="s">
        <v>13</v>
      </c>
      <c r="O40" s="10" t="s">
        <v>14</v>
      </c>
      <c r="P40" s="10" t="s">
        <v>17</v>
      </c>
      <c r="Q40" s="10" t="s">
        <v>20</v>
      </c>
      <c r="R40" s="10" t="s">
        <v>21</v>
      </c>
    </row>
    <row r="41" spans="2:18">
      <c r="B41" s="4"/>
      <c r="C41" s="15"/>
      <c r="D41" s="15"/>
      <c r="E41" s="15"/>
      <c r="F41" s="15"/>
      <c r="G41" s="15"/>
      <c r="H41" s="14"/>
      <c r="I41" s="14"/>
      <c r="K41" s="4"/>
      <c r="L41" s="15"/>
      <c r="M41" s="15"/>
      <c r="N41" s="15"/>
      <c r="O41" s="15"/>
      <c r="P41" s="15"/>
      <c r="Q41" s="14"/>
      <c r="R41" s="14"/>
    </row>
    <row r="42" spans="2:18">
      <c r="B42" s="4" t="s">
        <v>1</v>
      </c>
      <c r="C42" s="15">
        <f>C9-C31</f>
        <v>0.61616776370904691</v>
      </c>
      <c r="D42" s="15">
        <f t="shared" ref="D42:F42" si="5">D9-D31</f>
        <v>0.60051946462463746</v>
      </c>
      <c r="E42" s="15">
        <f t="shared" si="5"/>
        <v>0.49977077704599532</v>
      </c>
      <c r="F42" s="15">
        <f t="shared" si="5"/>
        <v>0.44655668103530433</v>
      </c>
      <c r="G42" s="15">
        <f t="shared" ref="G42:G43" si="6">G9-G31</f>
        <v>0.52539999999999998</v>
      </c>
      <c r="H42" s="14">
        <f t="shared" ref="H42:H43" si="7">AVERAGE(C42:F42)</f>
        <v>0.54075367160374599</v>
      </c>
      <c r="I42" s="14">
        <f t="shared" ref="I42:I43" si="8">AVERAGE(C42:G42)</f>
        <v>0.53768293728299676</v>
      </c>
      <c r="K42" s="4" t="s">
        <v>1</v>
      </c>
      <c r="L42" s="15">
        <f>L9-L31</f>
        <v>50.3</v>
      </c>
      <c r="M42" s="15">
        <f t="shared" ref="M42:P42" si="9">M9-M31</f>
        <v>58.116751962337801</v>
      </c>
      <c r="N42" s="15">
        <f t="shared" si="9"/>
        <v>48.174029765954735</v>
      </c>
      <c r="O42" s="15">
        <f t="shared" si="9"/>
        <v>45.282799349469691</v>
      </c>
      <c r="P42" s="15">
        <f t="shared" si="9"/>
        <v>54.430700000000002</v>
      </c>
      <c r="Q42" s="14">
        <f t="shared" ref="Q42:Q43" si="10">AVERAGE(L42:O42)</f>
        <v>50.468395269440556</v>
      </c>
      <c r="R42" s="14">
        <f>AVERAGE(L42:P42)</f>
        <v>51.260856215552437</v>
      </c>
    </row>
    <row r="43" spans="2:18">
      <c r="B43" s="4" t="s">
        <v>16</v>
      </c>
      <c r="C43" s="15">
        <f>C10-C32</f>
        <v>1.274801081378782</v>
      </c>
      <c r="D43" s="15">
        <f t="shared" ref="D43:F43" si="11">D10-D32</f>
        <v>1.2462648712244171</v>
      </c>
      <c r="E43" s="15">
        <f t="shared" si="11"/>
        <v>0.91096605829083566</v>
      </c>
      <c r="F43" s="15">
        <f t="shared" si="11"/>
        <v>1.3121471780558891</v>
      </c>
      <c r="G43" s="15">
        <f t="shared" si="6"/>
        <v>1.0172000000000001</v>
      </c>
      <c r="H43" s="14">
        <f t="shared" si="7"/>
        <v>1.1860447972374808</v>
      </c>
      <c r="I43" s="14">
        <f t="shared" si="8"/>
        <v>1.1522758377899847</v>
      </c>
      <c r="K43" s="4" t="s">
        <v>16</v>
      </c>
      <c r="L43" s="15">
        <f>L10-L32</f>
        <v>139.19999999999999</v>
      </c>
      <c r="M43" s="15">
        <f t="shared" ref="M43:P43" si="12">M10-M32</f>
        <v>158.80794503857774</v>
      </c>
      <c r="N43" s="15">
        <f t="shared" si="12"/>
        <v>109.3455377276528</v>
      </c>
      <c r="O43" s="15">
        <f t="shared" si="12"/>
        <v>204.97689950934569</v>
      </c>
      <c r="P43" s="15">
        <f t="shared" si="12"/>
        <v>127.6397</v>
      </c>
      <c r="Q43" s="14">
        <f t="shared" si="10"/>
        <v>153.08259556889408</v>
      </c>
      <c r="R43" s="14">
        <f t="shared" ref="R43" si="13">AVERAGE(L43:P43)</f>
        <v>147.99401645511526</v>
      </c>
    </row>
    <row r="44" spans="2:18">
      <c r="B44" s="4"/>
      <c r="C44" s="15"/>
      <c r="D44" s="15"/>
      <c r="E44" s="15"/>
      <c r="F44" s="15"/>
      <c r="G44" s="15"/>
      <c r="H44" s="14"/>
      <c r="I44" s="14"/>
      <c r="K44" s="4"/>
      <c r="L44" s="15"/>
      <c r="M44" s="15"/>
      <c r="N44" s="15"/>
      <c r="O44" s="15"/>
      <c r="P44" s="15"/>
      <c r="Q44" s="14"/>
      <c r="R44" s="14"/>
    </row>
    <row r="45" spans="2:18">
      <c r="B45" s="18"/>
      <c r="C45" s="14"/>
      <c r="D45" s="14"/>
      <c r="E45" s="14"/>
      <c r="F45" s="14"/>
      <c r="G45" s="14"/>
      <c r="H45" s="14"/>
      <c r="I45" s="14"/>
      <c r="K45" s="18"/>
      <c r="L45" s="14"/>
      <c r="M45" s="14"/>
      <c r="N45" s="14"/>
      <c r="O45" s="14"/>
      <c r="P45" s="14"/>
      <c r="Q45" s="14"/>
      <c r="R45" s="1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24"/>
  <sheetViews>
    <sheetView zoomScale="98" zoomScaleNormal="98" workbookViewId="0">
      <selection activeCell="E7" sqref="E7"/>
    </sheetView>
  </sheetViews>
  <sheetFormatPr defaultColWidth="9.42578125" defaultRowHeight="14.25"/>
  <cols>
    <col min="1" max="1" width="9.42578125" style="82"/>
    <col min="2" max="2" width="60" style="82" bestFit="1" customWidth="1"/>
    <col min="3" max="3" width="13.42578125" style="100" customWidth="1"/>
    <col min="4" max="5" width="19" style="82" bestFit="1" customWidth="1"/>
    <col min="6" max="6" width="23" style="82" bestFit="1" customWidth="1"/>
    <col min="7" max="16384" width="9.42578125" style="82"/>
  </cols>
  <sheetData>
    <row r="2" spans="2:5" ht="15">
      <c r="B2" s="81" t="s">
        <v>31</v>
      </c>
      <c r="C2" s="101"/>
      <c r="D2" s="81"/>
      <c r="E2" s="81"/>
    </row>
    <row r="4" spans="2:5" ht="21.75" customHeight="1">
      <c r="B4" s="129" t="s">
        <v>81</v>
      </c>
      <c r="C4" s="129"/>
      <c r="D4" s="129" t="s">
        <v>1</v>
      </c>
      <c r="E4" s="129" t="s">
        <v>16</v>
      </c>
    </row>
    <row r="5" spans="2:5" s="103" customFormat="1" ht="23.25" customHeight="1">
      <c r="B5" s="130" t="s">
        <v>40</v>
      </c>
      <c r="C5" s="50" t="s">
        <v>83</v>
      </c>
      <c r="D5" s="131">
        <f>'STPIS inputs'!D9</f>
        <v>42120</v>
      </c>
      <c r="E5" s="131">
        <f>'STPIS inputs'!E9</f>
        <v>42120</v>
      </c>
    </row>
    <row r="6" spans="2:5" s="103" customFormat="1" ht="23.25" customHeight="1">
      <c r="B6" s="130" t="s">
        <v>4</v>
      </c>
      <c r="C6" s="50" t="s">
        <v>84</v>
      </c>
      <c r="D6" s="132">
        <f>+'STPIS inputs'!D7</f>
        <v>12243031.016374961</v>
      </c>
      <c r="E6" s="132">
        <f>'STPIS inputs'!E7</f>
        <v>4935185.8715786375</v>
      </c>
    </row>
    <row r="7" spans="2:5" s="103" customFormat="1" ht="23.25" customHeight="1">
      <c r="B7" s="130" t="s">
        <v>5</v>
      </c>
      <c r="C7" s="50" t="s">
        <v>2</v>
      </c>
      <c r="D7" s="133">
        <f>'STPIS inputs'!$C$4</f>
        <v>1040369567.730901</v>
      </c>
      <c r="E7" s="133">
        <f>'STPIS inputs'!$C$4</f>
        <v>1040369567.730901</v>
      </c>
    </row>
    <row r="8" spans="2:5" s="103" customFormat="1" ht="23.25" customHeight="1">
      <c r="B8" s="130" t="s">
        <v>6</v>
      </c>
      <c r="C8" s="50" t="s">
        <v>85</v>
      </c>
      <c r="D8" s="134">
        <f>+'Annual performance and targets'!I42</f>
        <v>0.53768293728299676</v>
      </c>
      <c r="E8" s="134">
        <f>+'Annual performance and targets'!I43</f>
        <v>1.1522758377899847</v>
      </c>
    </row>
    <row r="9" spans="2:5" s="103" customFormat="1" ht="23.25" customHeight="1">
      <c r="B9" s="130" t="s">
        <v>7</v>
      </c>
      <c r="C9" s="50" t="s">
        <v>86</v>
      </c>
      <c r="D9" s="134">
        <f>+'Annual performance and targets'!R42</f>
        <v>51.260856215552437</v>
      </c>
      <c r="E9" s="134">
        <f>+'Annual performance and targets'!R43</f>
        <v>147.99401645511526</v>
      </c>
    </row>
    <row r="10" spans="2:5" s="103" customFormat="1" ht="23.25" customHeight="1">
      <c r="B10" s="130" t="s">
        <v>82</v>
      </c>
      <c r="C10" s="50" t="s">
        <v>87</v>
      </c>
      <c r="D10" s="135">
        <v>1.5</v>
      </c>
      <c r="E10" s="135">
        <v>1.5</v>
      </c>
    </row>
    <row r="11" spans="2:5" s="103" customFormat="1" ht="23.25" customHeight="1">
      <c r="B11" s="130" t="s">
        <v>15</v>
      </c>
      <c r="C11" s="50" t="s">
        <v>8</v>
      </c>
      <c r="D11" s="136">
        <f>'STPIS inputs'!$C$11</f>
        <v>0.12564543889845092</v>
      </c>
      <c r="E11" s="136">
        <f>'STPIS inputs'!$C$11</f>
        <v>0.12564543889845092</v>
      </c>
    </row>
    <row r="12" spans="2:5" s="103" customFormat="1" ht="23.25" customHeight="1">
      <c r="B12" s="130" t="s">
        <v>32</v>
      </c>
      <c r="C12" s="50"/>
      <c r="D12" s="136">
        <f t="shared" ref="D12:E12" si="0">((D5*(1+D11)*(1-(1/(1+D10)))*D6)/D7)/(365.25*24*60)*100</f>
        <v>6.36487416353059E-2</v>
      </c>
      <c r="E12" s="136">
        <f t="shared" si="0"/>
        <v>2.5656912086736504E-2</v>
      </c>
    </row>
    <row r="13" spans="2:5" s="103" customFormat="1" ht="23.25" customHeight="1">
      <c r="B13" s="130" t="s">
        <v>33</v>
      </c>
      <c r="C13" s="50"/>
      <c r="D13" s="136">
        <f t="shared" ref="D13:E13" si="1">((((((D5*(1+D11))/(1+D10))*D6))/D7)/(365.25*24*60))*(D9/D8)*100</f>
        <v>4.0453692030910542</v>
      </c>
      <c r="E13" s="136">
        <f t="shared" si="1"/>
        <v>2.1968521454229473</v>
      </c>
    </row>
    <row r="16" spans="2:5">
      <c r="C16" s="102"/>
    </row>
    <row r="17" spans="2:3">
      <c r="C17" s="102"/>
    </row>
    <row r="19" spans="2:3">
      <c r="B19" s="83"/>
    </row>
    <row r="20" spans="2:3">
      <c r="B20" s="83"/>
    </row>
    <row r="21" spans="2:3">
      <c r="B21" s="84"/>
    </row>
    <row r="22" spans="2:3">
      <c r="B22" s="85"/>
    </row>
    <row r="23" spans="2:3">
      <c r="B23" s="83"/>
    </row>
    <row r="24" spans="2:3">
      <c r="B24" s="8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0461-07C7-4785-85AA-9EAC55D677C1}">
  <dimension ref="A1:AH5"/>
  <sheetViews>
    <sheetView workbookViewId="0">
      <selection activeCell="L30" sqref="L30:L31"/>
    </sheetView>
  </sheetViews>
  <sheetFormatPr defaultRowHeight="15"/>
  <sheetData>
    <row r="1" spans="1:34" s="67" customFormat="1" ht="12.75">
      <c r="A1" s="60"/>
      <c r="B1" s="61" t="s">
        <v>62</v>
      </c>
      <c r="C1" s="60"/>
      <c r="D1" s="60"/>
      <c r="E1" s="60"/>
      <c r="F1" s="60"/>
      <c r="G1" s="60"/>
      <c r="H1" s="60"/>
      <c r="I1" s="60"/>
      <c r="J1" s="62"/>
      <c r="K1" s="62"/>
      <c r="L1" s="62"/>
      <c r="M1" s="62"/>
      <c r="N1" s="63"/>
      <c r="O1" s="64"/>
      <c r="P1" s="63"/>
      <c r="Q1" s="64"/>
      <c r="R1" s="63"/>
      <c r="S1" s="63"/>
      <c r="T1" s="63"/>
      <c r="U1" s="63"/>
      <c r="V1" s="63"/>
      <c r="W1" s="63"/>
      <c r="X1" s="63"/>
      <c r="Y1" s="63"/>
      <c r="Z1" s="64"/>
      <c r="AA1" s="64"/>
      <c r="AB1" s="65"/>
      <c r="AC1" s="65"/>
      <c r="AD1" s="65"/>
      <c r="AE1" s="65"/>
      <c r="AF1" s="65"/>
      <c r="AG1" s="66"/>
      <c r="AH1" s="66"/>
    </row>
    <row r="2" spans="1:34" s="68" customFormat="1" ht="11.25">
      <c r="B2" s="69"/>
      <c r="C2" s="70"/>
      <c r="D2" s="70"/>
      <c r="E2" s="70"/>
      <c r="F2" s="71"/>
      <c r="G2" s="72"/>
      <c r="H2" s="73"/>
    </row>
    <row r="3" spans="1:34" s="68" customFormat="1" ht="11.25">
      <c r="B3" s="74" t="s">
        <v>63</v>
      </c>
      <c r="C3" s="75" t="s">
        <v>64</v>
      </c>
      <c r="D3" s="75" t="s">
        <v>65</v>
      </c>
      <c r="E3" s="76"/>
      <c r="F3" s="77"/>
      <c r="G3" s="78"/>
      <c r="H3" s="73"/>
    </row>
    <row r="4" spans="1:34" s="68" customFormat="1" ht="11.25">
      <c r="B4" s="69" t="s">
        <v>66</v>
      </c>
      <c r="D4" s="68" t="s">
        <v>67</v>
      </c>
      <c r="E4" s="70"/>
      <c r="F4" s="71"/>
      <c r="G4" s="72"/>
      <c r="H4" s="73"/>
    </row>
    <row r="5" spans="1:34">
      <c r="C5" s="68" t="s">
        <v>89</v>
      </c>
      <c r="D5" s="68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5671b4-08bd-4e08-bb2d-84875eba7dbf">
      <Value>65</Value>
      <Value>59</Value>
      <Value>16</Value>
    </TaxCatchAll>
    <lcf76f155ced4ddcb4097134ff3c332f xmlns="b27100e1-ca07-49ae-8799-7c4d3a456a7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2D5FC70DEC22448E8A8990E43851C7" ma:contentTypeVersion="16" ma:contentTypeDescription="Create a new document." ma:contentTypeScope="" ma:versionID="33b4829b24566fdab82ea0bcf72097be">
  <xsd:schema xmlns:xsd="http://www.w3.org/2001/XMLSchema" xmlns:xs="http://www.w3.org/2001/XMLSchema" xmlns:p="http://schemas.microsoft.com/office/2006/metadata/properties" xmlns:ns2="b27100e1-ca07-49ae-8799-7c4d3a456a76" xmlns:ns3="7f5671b4-08bd-4e08-bb2d-84875eba7dbf" targetNamespace="http://schemas.microsoft.com/office/2006/metadata/properties" ma:root="true" ma:fieldsID="6c625e49613d6b3e0ce1c911b53f654e" ns2:_="" ns3:_="">
    <xsd:import namespace="b27100e1-ca07-49ae-8799-7c4d3a456a76"/>
    <xsd:import namespace="7f5671b4-08bd-4e08-bb2d-84875eba7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100e1-ca07-49ae-8799-7c4d3a456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9879363-a239-4d81-9d70-3ec766ed4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671b4-08bd-4e08-bb2d-84875eba7db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b5af66c-854d-4049-aee4-6170b40e6c7c}" ma:internalName="TaxCatchAll" ma:showField="CatchAllData" ma:web="7f5671b4-08bd-4e08-bb2d-84875eba7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72E08-CC30-4362-88AA-B9EC68F20FF4}">
  <ds:schemaRefs>
    <ds:schemaRef ds:uri="http://schemas.microsoft.com/office/2006/documentManagement/types"/>
    <ds:schemaRef ds:uri="8f493e50-f4fa-4672-bec5-6587e791f720"/>
    <ds:schemaRef ds:uri="http://purl.org/dc/dcmitype/"/>
    <ds:schemaRef ds:uri="cdf0dde9-ebef-4e0b-9cde-c91850d92f2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7f5671b4-08bd-4e08-bb2d-84875eba7dbf"/>
    <ds:schemaRef ds:uri="b27100e1-ca07-49ae-8799-7c4d3a456a76"/>
  </ds:schemaRefs>
</ds:datastoreItem>
</file>

<file path=customXml/itemProps2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B6C55C-9D06-49C5-B72A-DD564DFF4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100e1-ca07-49ae-8799-7c4d3a456a76"/>
    <ds:schemaRef ds:uri="7f5671b4-08bd-4e08-bb2d-84875eba7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Output | Decision tables</vt:lpstr>
      <vt:lpstr>STPIS inputs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 Hartridge</dc:creator>
  <cp:lastModifiedBy>Patrick Duffy</cp:lastModifiedBy>
  <dcterms:created xsi:type="dcterms:W3CDTF">2021-10-04T03:52:19Z</dcterms:created>
  <dcterms:modified xsi:type="dcterms:W3CDTF">2023-11-29T22:48:30Z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0x010100412D5FC70DEC22448E8A8990E43851C7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>
    </vt:lpwstr>
  </property>
  <property fmtid="{D5CDD505-2E9C-101B-9397-08002B2CF9AE}" pid="9" name="Primary Audience">
    <vt:lpwstr>
    </vt:lpwstr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>
    </vt:lpwstr>
  </property>
  <property fmtid="{D5CDD505-2E9C-101B-9397-08002B2CF9AE}" pid="12" name="AP Other">
    <vt:lpwstr>
    </vt:lpwstr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>
    </vt:lpwstr>
  </property>
  <property fmtid="{D5CDD505-2E9C-101B-9397-08002B2CF9AE}" pid="18" name="RecordPoint_RecordFormat">
    <vt:lpwstr>
    </vt:lpwstr>
  </property>
  <property fmtid="{D5CDD505-2E9C-101B-9397-08002B2CF9AE}" pid="19" name="RecordPoint_ActiveItemMoved">
    <vt:lpwstr>
    </vt:lpwstr>
  </property>
  <property fmtid="{D5CDD505-2E9C-101B-9397-08002B2CF9AE}" pid="20" name="TitusGUID">
    <vt:lpwstr>f388228f-f3ab-4941-8f61-a8b2e613157c</vt:lpwstr>
  </property>
  <property fmtid="{D5CDD505-2E9C-101B-9397-08002B2CF9AE}" pid="21" name="Classification">
    <vt:lpwstr>Sensitive</vt:lpwstr>
  </property>
</Properties>
</file>